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irst\OneDrive\Documents\M A S T E R S\Glasshouse Trial\"/>
    </mc:Choice>
  </mc:AlternateContent>
  <xr:revisionPtr revIDLastSave="0" documentId="13_ncr:1_{A852EB5A-BDC0-41E4-9E6B-057605E7066E}" xr6:coauthVersionLast="46" xr6:coauthVersionMax="46" xr10:uidLastSave="{00000000-0000-0000-0000-000000000000}"/>
  <bookViews>
    <workbookView xWindow="-108" yWindow="-108" windowWidth="23256" windowHeight="12576" tabRatio="730" firstSheet="2" activeTab="2" xr2:uid="{00000000-000D-0000-FFFF-FFFF00000000}"/>
  </bookViews>
  <sheets>
    <sheet name="Data" sheetId="1" r:id="rId1"/>
    <sheet name="Replicates" sheetId="2" r:id="rId2"/>
    <sheet name="Tissue and Root sample analysis" sheetId="5" r:id="rId3"/>
    <sheet name="Leaf analysis data raw" sheetId="10" r:id="rId4"/>
    <sheet name="Analysis lay out" sheetId="13" r:id="rId5"/>
    <sheet name="nutrient uptake all " sheetId="14" r:id="rId6"/>
    <sheet name="Root info" sheetId="12" r:id="rId7"/>
    <sheet name="WinRhizo" sheetId="11" r:id="rId8"/>
    <sheet name="VAM counts analysed" sheetId="7" r:id="rId9"/>
    <sheet name="Notes" sheetId="6" r:id="rId10"/>
  </sheets>
  <definedNames>
    <definedName name="_xlnm._FilterDatabase" localSheetId="2" hidden="1">'Tissue and Root sample analysis'!$AF$40:$AN$60</definedName>
    <definedName name="_xlnm._FilterDatabase" localSheetId="8" hidden="1">'VAM counts analysed'!$I$59:$L$72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5" l="1"/>
  <c r="O24" i="6"/>
  <c r="O23" i="6"/>
  <c r="O22" i="6"/>
  <c r="S35" i="5" l="1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34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34" i="5"/>
  <c r="N3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" i="5"/>
  <c r="I55" i="5"/>
  <c r="I56" i="5"/>
  <c r="I57" i="5"/>
  <c r="I58" i="5"/>
  <c r="I59" i="5"/>
  <c r="I60" i="5"/>
  <c r="I61" i="5"/>
  <c r="I62" i="5"/>
  <c r="I63" i="5"/>
  <c r="I6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3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" i="5"/>
  <c r="S6" i="7"/>
  <c r="O21" i="6" l="1"/>
  <c r="Y58" i="5" l="1"/>
  <c r="X58" i="5"/>
  <c r="Y55" i="5"/>
  <c r="X55" i="5"/>
  <c r="Y52" i="5"/>
  <c r="X52" i="5"/>
  <c r="Y49" i="5"/>
  <c r="X49" i="5"/>
  <c r="Y46" i="5"/>
  <c r="X46" i="5"/>
  <c r="Y43" i="5"/>
  <c r="X43" i="5"/>
  <c r="Y40" i="5"/>
  <c r="X40" i="5"/>
  <c r="Y37" i="5"/>
  <c r="X37" i="5"/>
  <c r="Y34" i="5"/>
  <c r="X34" i="5"/>
  <c r="V58" i="5"/>
  <c r="U58" i="5"/>
  <c r="V55" i="5"/>
  <c r="U55" i="5"/>
  <c r="V52" i="5"/>
  <c r="U52" i="5"/>
  <c r="V49" i="5"/>
  <c r="U49" i="5"/>
  <c r="V46" i="5"/>
  <c r="U46" i="5"/>
  <c r="V43" i="5"/>
  <c r="U43" i="5"/>
  <c r="V40" i="5"/>
  <c r="U40" i="5"/>
  <c r="V37" i="5"/>
  <c r="U37" i="5"/>
  <c r="V34" i="5"/>
  <c r="U34" i="5"/>
  <c r="P58" i="5"/>
  <c r="O58" i="5"/>
  <c r="P55" i="5"/>
  <c r="O55" i="5"/>
  <c r="P52" i="5"/>
  <c r="O52" i="5"/>
  <c r="P49" i="5"/>
  <c r="O49" i="5"/>
  <c r="P46" i="5"/>
  <c r="O46" i="5"/>
  <c r="P43" i="5"/>
  <c r="O43" i="5"/>
  <c r="P40" i="5"/>
  <c r="O40" i="5"/>
  <c r="P37" i="5"/>
  <c r="O37" i="5"/>
  <c r="P34" i="5"/>
  <c r="O34" i="5"/>
  <c r="K58" i="5"/>
  <c r="J58" i="5"/>
  <c r="K55" i="5"/>
  <c r="J55" i="5"/>
  <c r="K52" i="5"/>
  <c r="J52" i="5"/>
  <c r="K49" i="5"/>
  <c r="J49" i="5"/>
  <c r="K46" i="5"/>
  <c r="J46" i="5"/>
  <c r="K43" i="5"/>
  <c r="J43" i="5"/>
  <c r="K40" i="5"/>
  <c r="J40" i="5"/>
  <c r="K37" i="5"/>
  <c r="J37" i="5"/>
  <c r="K34" i="5"/>
  <c r="J34" i="5"/>
  <c r="Y27" i="5"/>
  <c r="X27" i="5"/>
  <c r="Y24" i="5"/>
  <c r="X24" i="5"/>
  <c r="Y21" i="5"/>
  <c r="X21" i="5"/>
  <c r="Y18" i="5"/>
  <c r="X18" i="5"/>
  <c r="Y15" i="5"/>
  <c r="X15" i="5"/>
  <c r="Y12" i="5"/>
  <c r="X12" i="5"/>
  <c r="Y9" i="5"/>
  <c r="X9" i="5"/>
  <c r="Y6" i="5"/>
  <c r="X6" i="5"/>
  <c r="Y3" i="5"/>
  <c r="X3" i="5"/>
  <c r="V27" i="5"/>
  <c r="U27" i="5"/>
  <c r="V24" i="5"/>
  <c r="U24" i="5"/>
  <c r="V21" i="5"/>
  <c r="U21" i="5"/>
  <c r="V18" i="5"/>
  <c r="U18" i="5"/>
  <c r="V15" i="5"/>
  <c r="U15" i="5"/>
  <c r="V12" i="5"/>
  <c r="U12" i="5"/>
  <c r="V9" i="5"/>
  <c r="U9" i="5"/>
  <c r="V6" i="5"/>
  <c r="U6" i="5"/>
  <c r="V3" i="5"/>
  <c r="U3" i="5"/>
  <c r="P27" i="5"/>
  <c r="O27" i="5"/>
  <c r="P24" i="5"/>
  <c r="O24" i="5"/>
  <c r="P21" i="5"/>
  <c r="O21" i="5"/>
  <c r="P18" i="5"/>
  <c r="O18" i="5"/>
  <c r="P15" i="5"/>
  <c r="O15" i="5"/>
  <c r="P12" i="5"/>
  <c r="O12" i="5"/>
  <c r="P9" i="5"/>
  <c r="O9" i="5"/>
  <c r="P6" i="5"/>
  <c r="O6" i="5"/>
  <c r="P3" i="5"/>
  <c r="O3" i="5"/>
  <c r="K27" i="5"/>
  <c r="J27" i="5"/>
  <c r="K24" i="5"/>
  <c r="J24" i="5"/>
  <c r="K21" i="5"/>
  <c r="J21" i="5"/>
  <c r="K18" i="5"/>
  <c r="J18" i="5"/>
  <c r="K15" i="5"/>
  <c r="J15" i="5"/>
  <c r="K12" i="5"/>
  <c r="J12" i="5"/>
  <c r="K9" i="5"/>
  <c r="J9" i="5"/>
  <c r="K6" i="5"/>
  <c r="J6" i="5"/>
  <c r="K3" i="5"/>
  <c r="J3" i="5"/>
  <c r="P84" i="10" l="1"/>
  <c r="O84" i="10"/>
  <c r="N84" i="10"/>
  <c r="M84" i="10"/>
  <c r="L84" i="10"/>
  <c r="K84" i="10"/>
  <c r="J84" i="10"/>
  <c r="I84" i="10"/>
  <c r="H84" i="10"/>
  <c r="G84" i="10"/>
  <c r="F84" i="10"/>
  <c r="E84" i="10"/>
  <c r="W5" i="10" s="1"/>
  <c r="D84" i="10"/>
  <c r="V5" i="10" s="1"/>
  <c r="V8" i="10" l="1"/>
  <c r="V7" i="10"/>
  <c r="V6" i="10"/>
  <c r="V10" i="10"/>
  <c r="AF6" i="10"/>
  <c r="AP36" i="10" s="1"/>
  <c r="AF14" i="10"/>
  <c r="AP39" i="10" s="1"/>
  <c r="AF22" i="10"/>
  <c r="AP42" i="10" s="1"/>
  <c r="AF30" i="10"/>
  <c r="AP45" i="10" s="1"/>
  <c r="AF39" i="10"/>
  <c r="AP50" i="10" s="1"/>
  <c r="AF47" i="10"/>
  <c r="AP21" i="10" s="1"/>
  <c r="AF55" i="10"/>
  <c r="AP57" i="10" s="1"/>
  <c r="AF31" i="10"/>
  <c r="AP46" i="10" s="1"/>
  <c r="AF15" i="10"/>
  <c r="AP40" i="10" s="1"/>
  <c r="AF23" i="10"/>
  <c r="AP43" i="10" s="1"/>
  <c r="AF32" i="10"/>
  <c r="AP47" i="10" s="1"/>
  <c r="AF40" i="10"/>
  <c r="AP17" i="10" s="1"/>
  <c r="AF48" i="10"/>
  <c r="AP22" i="10" s="1"/>
  <c r="AF56" i="10"/>
  <c r="AP58" i="10" s="1"/>
  <c r="AF63" i="10"/>
  <c r="AP62" i="10" s="1"/>
  <c r="AF8" i="10"/>
  <c r="AP38" i="10" s="1"/>
  <c r="AF16" i="10"/>
  <c r="AP41" i="10" s="1"/>
  <c r="AF24" i="10"/>
  <c r="AP44" i="10" s="1"/>
  <c r="AF33" i="10"/>
  <c r="AP35" i="10" s="1"/>
  <c r="AF41" i="10"/>
  <c r="AP18" i="10" s="1"/>
  <c r="AF49" i="10"/>
  <c r="AP54" i="10" s="1"/>
  <c r="AF57" i="10"/>
  <c r="AP59" i="10" s="1"/>
  <c r="AF64" i="10"/>
  <c r="AP29" i="10" s="1"/>
  <c r="AF9" i="10"/>
  <c r="AP32" i="10" s="1"/>
  <c r="AF25" i="10"/>
  <c r="AP34" i="10" s="1"/>
  <c r="AF34" i="10"/>
  <c r="AP14" i="10" s="1"/>
  <c r="AF50" i="10"/>
  <c r="AP55" i="10" s="1"/>
  <c r="AF65" i="10"/>
  <c r="AP30" i="10" s="1"/>
  <c r="AF18" i="10"/>
  <c r="AP8" i="10" s="1"/>
  <c r="AF35" i="10"/>
  <c r="AP15" i="10" s="1"/>
  <c r="AF59" i="10"/>
  <c r="AP27" i="10" s="1"/>
  <c r="AF11" i="10"/>
  <c r="AP6" i="10" s="1"/>
  <c r="AF36" i="10"/>
  <c r="AP16" i="10" s="1"/>
  <c r="AF60" i="10"/>
  <c r="AP28" i="10" s="1"/>
  <c r="AF7" i="10"/>
  <c r="AP37" i="10" s="1"/>
  <c r="AF17" i="10"/>
  <c r="AP33" i="10" s="1"/>
  <c r="AF42" i="10"/>
  <c r="AP19" i="10" s="1"/>
  <c r="AF58" i="10"/>
  <c r="AP26" i="10" s="1"/>
  <c r="AF10" i="10"/>
  <c r="AP5" i="10" s="1"/>
  <c r="AF26" i="10"/>
  <c r="AP11" i="10" s="1"/>
  <c r="AF43" i="10"/>
  <c r="AP51" i="10" s="1"/>
  <c r="AF51" i="10"/>
  <c r="AP56" i="10" s="1"/>
  <c r="AF66" i="10"/>
  <c r="AP31" i="10" s="1"/>
  <c r="AF19" i="10"/>
  <c r="AP9" i="10" s="1"/>
  <c r="AF27" i="10"/>
  <c r="AP12" i="10" s="1"/>
  <c r="AF44" i="10"/>
  <c r="AP52" i="10" s="1"/>
  <c r="AF52" i="10"/>
  <c r="AP23" i="10" s="1"/>
  <c r="AF5" i="10"/>
  <c r="AP63" i="10" s="1"/>
  <c r="AF12" i="10"/>
  <c r="AP7" i="10" s="1"/>
  <c r="AF20" i="10"/>
  <c r="AP10" i="10" s="1"/>
  <c r="AF28" i="10"/>
  <c r="AP13" i="10" s="1"/>
  <c r="AF37" i="10"/>
  <c r="AP48" i="10" s="1"/>
  <c r="AF45" i="10"/>
  <c r="AP53" i="10" s="1"/>
  <c r="AF53" i="10"/>
  <c r="AP24" i="10" s="1"/>
  <c r="AF61" i="10"/>
  <c r="AP60" i="10" s="1"/>
  <c r="AF13" i="10"/>
  <c r="AP64" i="10" s="1"/>
  <c r="AF21" i="10"/>
  <c r="AP65" i="10" s="1"/>
  <c r="AF29" i="10"/>
  <c r="AP66" i="10" s="1"/>
  <c r="AF38" i="10"/>
  <c r="AP49" i="10" s="1"/>
  <c r="AF46" i="10"/>
  <c r="AP20" i="10" s="1"/>
  <c r="AF54" i="10"/>
  <c r="AP25" i="10" s="1"/>
  <c r="AF62" i="10"/>
  <c r="AP61" i="10" s="1"/>
  <c r="AA8" i="10"/>
  <c r="AA12" i="10"/>
  <c r="AA16" i="10"/>
  <c r="AA20" i="10"/>
  <c r="AA24" i="10"/>
  <c r="AA28" i="10"/>
  <c r="AA5" i="10"/>
  <c r="AA9" i="10"/>
  <c r="AA13" i="10"/>
  <c r="AA17" i="10"/>
  <c r="AA21" i="10"/>
  <c r="AA25" i="10"/>
  <c r="AA29" i="10"/>
  <c r="AA6" i="10"/>
  <c r="AA10" i="10"/>
  <c r="AA14" i="10"/>
  <c r="AA18" i="10"/>
  <c r="AA22" i="10"/>
  <c r="AA26" i="10"/>
  <c r="AA30" i="10"/>
  <c r="AA35" i="10"/>
  <c r="AA39" i="10"/>
  <c r="AA43" i="10"/>
  <c r="AA47" i="10"/>
  <c r="AA51" i="10"/>
  <c r="AA55" i="10"/>
  <c r="AA59" i="10"/>
  <c r="AA31" i="10"/>
  <c r="AA66" i="10"/>
  <c r="AA27" i="10"/>
  <c r="AA44" i="10"/>
  <c r="AA46" i="10"/>
  <c r="AA61" i="10"/>
  <c r="AA15" i="10"/>
  <c r="AA40" i="10"/>
  <c r="AA42" i="10"/>
  <c r="AA57" i="10"/>
  <c r="AA64" i="10"/>
  <c r="AA36" i="10"/>
  <c r="AA38" i="10"/>
  <c r="AA53" i="10"/>
  <c r="AA23" i="10"/>
  <c r="AA34" i="10"/>
  <c r="AA49" i="10"/>
  <c r="AA63" i="10"/>
  <c r="AA11" i="10"/>
  <c r="AA45" i="10"/>
  <c r="AA60" i="10"/>
  <c r="AA62" i="10"/>
  <c r="AA32" i="10"/>
  <c r="AA41" i="10"/>
  <c r="AA56" i="10"/>
  <c r="AA58" i="10"/>
  <c r="AA19" i="10"/>
  <c r="AA37" i="10"/>
  <c r="AA52" i="10"/>
  <c r="AA54" i="10"/>
  <c r="AA7" i="10"/>
  <c r="AA33" i="10"/>
  <c r="AA48" i="10"/>
  <c r="AA50" i="10"/>
  <c r="AA65" i="10"/>
  <c r="AB7" i="10"/>
  <c r="AB11" i="10"/>
  <c r="AB15" i="10"/>
  <c r="AB19" i="10"/>
  <c r="AB23" i="10"/>
  <c r="AB27" i="10"/>
  <c r="AB32" i="10"/>
  <c r="AB36" i="10"/>
  <c r="AB40" i="10"/>
  <c r="AB44" i="10"/>
  <c r="AB48" i="10"/>
  <c r="AB52" i="10"/>
  <c r="AB56" i="10"/>
  <c r="AB60" i="10"/>
  <c r="AB63" i="10"/>
  <c r="AB8" i="10"/>
  <c r="AB12" i="10"/>
  <c r="AB16" i="10"/>
  <c r="AB20" i="10"/>
  <c r="AB24" i="10"/>
  <c r="AB28" i="10"/>
  <c r="AB33" i="10"/>
  <c r="AB37" i="10"/>
  <c r="AB41" i="10"/>
  <c r="AB45" i="10"/>
  <c r="AB49" i="10"/>
  <c r="AB53" i="10"/>
  <c r="AB57" i="10"/>
  <c r="AB61" i="10"/>
  <c r="AB64" i="10"/>
  <c r="AB9" i="10"/>
  <c r="AB13" i="10"/>
  <c r="AB17" i="10"/>
  <c r="AB21" i="10"/>
  <c r="AB25" i="10"/>
  <c r="AB29" i="10"/>
  <c r="AB34" i="10"/>
  <c r="AB38" i="10"/>
  <c r="AB42" i="10"/>
  <c r="AB46" i="10"/>
  <c r="AB50" i="10"/>
  <c r="AB54" i="10"/>
  <c r="AB58" i="10"/>
  <c r="AB62" i="10"/>
  <c r="AB6" i="10"/>
  <c r="AB10" i="10"/>
  <c r="AB14" i="10"/>
  <c r="AB18" i="10"/>
  <c r="AB22" i="10"/>
  <c r="AB26" i="10"/>
  <c r="AB30" i="10"/>
  <c r="AB35" i="10"/>
  <c r="AB39" i="10"/>
  <c r="AB43" i="10"/>
  <c r="AB47" i="10"/>
  <c r="AB51" i="10"/>
  <c r="AB55" i="10"/>
  <c r="AB59" i="10"/>
  <c r="AB31" i="10"/>
  <c r="AB66" i="10"/>
  <c r="AB65" i="10"/>
  <c r="AB5" i="10"/>
  <c r="AC7" i="10"/>
  <c r="AC11" i="10"/>
  <c r="AC15" i="10"/>
  <c r="AC19" i="10"/>
  <c r="AC23" i="10"/>
  <c r="AC27" i="10"/>
  <c r="AC32" i="10"/>
  <c r="AC8" i="10"/>
  <c r="AC12" i="10"/>
  <c r="AC16" i="10"/>
  <c r="AC20" i="10"/>
  <c r="AC24" i="10"/>
  <c r="AC28" i="10"/>
  <c r="AC9" i="10"/>
  <c r="AC13" i="10"/>
  <c r="AC17" i="10"/>
  <c r="AC21" i="10"/>
  <c r="AC25" i="10"/>
  <c r="AC29" i="10"/>
  <c r="AC34" i="10"/>
  <c r="AC38" i="10"/>
  <c r="AC42" i="10"/>
  <c r="AC46" i="10"/>
  <c r="AC50" i="10"/>
  <c r="AC54" i="10"/>
  <c r="AC58" i="10"/>
  <c r="AC62" i="10"/>
  <c r="AC65" i="10"/>
  <c r="AC52" i="10"/>
  <c r="AC14" i="10"/>
  <c r="AC33" i="10"/>
  <c r="AC48" i="10"/>
  <c r="AC31" i="10"/>
  <c r="AC44" i="10"/>
  <c r="AC59" i="10"/>
  <c r="AC61" i="10"/>
  <c r="AC22" i="10"/>
  <c r="AC40" i="10"/>
  <c r="AC55" i="10"/>
  <c r="AC57" i="10"/>
  <c r="AC64" i="10"/>
  <c r="AC10" i="10"/>
  <c r="AC36" i="10"/>
  <c r="AC51" i="10"/>
  <c r="AC53" i="10"/>
  <c r="AC30" i="10"/>
  <c r="AC47" i="10"/>
  <c r="AC49" i="10"/>
  <c r="AC63" i="10"/>
  <c r="AC5" i="10"/>
  <c r="AC18" i="10"/>
  <c r="AC43" i="10"/>
  <c r="AC45" i="10"/>
  <c r="AC60" i="10"/>
  <c r="AC6" i="10"/>
  <c r="AC39" i="10"/>
  <c r="AC41" i="10"/>
  <c r="AC56" i="10"/>
  <c r="AC66" i="10"/>
  <c r="AC26" i="10"/>
  <c r="AC35" i="10"/>
  <c r="AC37" i="10"/>
  <c r="AD6" i="10"/>
  <c r="AD10" i="10"/>
  <c r="AD14" i="10"/>
  <c r="AD18" i="10"/>
  <c r="AD22" i="10"/>
  <c r="AD26" i="10"/>
  <c r="AD30" i="10"/>
  <c r="AD35" i="10"/>
  <c r="AD39" i="10"/>
  <c r="AD43" i="10"/>
  <c r="AD47" i="10"/>
  <c r="AD51" i="10"/>
  <c r="AD55" i="10"/>
  <c r="AD59" i="10"/>
  <c r="AD31" i="10"/>
  <c r="AD7" i="10"/>
  <c r="AD11" i="10"/>
  <c r="AD15" i="10"/>
  <c r="AD19" i="10"/>
  <c r="AD23" i="10"/>
  <c r="AD27" i="10"/>
  <c r="AD32" i="10"/>
  <c r="AD36" i="10"/>
  <c r="AD40" i="10"/>
  <c r="AD44" i="10"/>
  <c r="AD48" i="10"/>
  <c r="AD52" i="10"/>
  <c r="AD56" i="10"/>
  <c r="AD60" i="10"/>
  <c r="AD63" i="10"/>
  <c r="AD8" i="10"/>
  <c r="AD12" i="10"/>
  <c r="AD16" i="10"/>
  <c r="AD20" i="10"/>
  <c r="AD24" i="10"/>
  <c r="AD28" i="10"/>
  <c r="AD33" i="10"/>
  <c r="AD37" i="10"/>
  <c r="AD41" i="10"/>
  <c r="AD45" i="10"/>
  <c r="AD49" i="10"/>
  <c r="AD53" i="10"/>
  <c r="AD57" i="10"/>
  <c r="AD61" i="10"/>
  <c r="AD9" i="10"/>
  <c r="AD13" i="10"/>
  <c r="AD17" i="10"/>
  <c r="AD21" i="10"/>
  <c r="AD25" i="10"/>
  <c r="AD29" i="10"/>
  <c r="AD34" i="10"/>
  <c r="AD38" i="10"/>
  <c r="AD42" i="10"/>
  <c r="AD46" i="10"/>
  <c r="AD50" i="10"/>
  <c r="AD54" i="10"/>
  <c r="AD58" i="10"/>
  <c r="AD62" i="10"/>
  <c r="AD65" i="10"/>
  <c r="AD64" i="10"/>
  <c r="AD5" i="10"/>
  <c r="AD66" i="10"/>
  <c r="W10" i="10"/>
  <c r="W18" i="10"/>
  <c r="W26" i="10"/>
  <c r="W35" i="10"/>
  <c r="W43" i="10"/>
  <c r="W51" i="10"/>
  <c r="W59" i="10"/>
  <c r="W13" i="10"/>
  <c r="W21" i="10"/>
  <c r="W29" i="10"/>
  <c r="W38" i="10"/>
  <c r="W46" i="10"/>
  <c r="W54" i="10"/>
  <c r="W62" i="10"/>
  <c r="W6" i="10"/>
  <c r="W14" i="10"/>
  <c r="W22" i="10"/>
  <c r="W30" i="10"/>
  <c r="W39" i="10"/>
  <c r="W47" i="10"/>
  <c r="W55" i="10"/>
  <c r="W44" i="10"/>
  <c r="W7" i="10"/>
  <c r="W19" i="10"/>
  <c r="W33" i="10"/>
  <c r="W45" i="10"/>
  <c r="W58" i="10"/>
  <c r="W8" i="10"/>
  <c r="W20" i="10"/>
  <c r="W34" i="10"/>
  <c r="W48" i="10"/>
  <c r="W60" i="10"/>
  <c r="W12" i="10"/>
  <c r="W63" i="10"/>
  <c r="W9" i="10"/>
  <c r="W23" i="10"/>
  <c r="W36" i="10"/>
  <c r="W49" i="10"/>
  <c r="W61" i="10"/>
  <c r="W11" i="10"/>
  <c r="W24" i="10"/>
  <c r="W37" i="10"/>
  <c r="W50" i="10"/>
  <c r="W31" i="10"/>
  <c r="W25" i="10"/>
  <c r="W52" i="10"/>
  <c r="W40" i="10"/>
  <c r="W15" i="10"/>
  <c r="W27" i="10"/>
  <c r="W41" i="10"/>
  <c r="W53" i="10"/>
  <c r="W64" i="10"/>
  <c r="W16" i="10"/>
  <c r="W28" i="10"/>
  <c r="W42" i="10"/>
  <c r="W56" i="10"/>
  <c r="W65" i="10"/>
  <c r="W17" i="10"/>
  <c r="W32" i="10"/>
  <c r="W57" i="10"/>
  <c r="W66" i="10"/>
  <c r="AE6" i="10"/>
  <c r="AO36" i="10" s="1"/>
  <c r="AE10" i="10"/>
  <c r="AO5" i="10" s="1"/>
  <c r="AE14" i="10"/>
  <c r="AO39" i="10" s="1"/>
  <c r="AE18" i="10"/>
  <c r="AO8" i="10" s="1"/>
  <c r="AE22" i="10"/>
  <c r="AO42" i="10" s="1"/>
  <c r="AE26" i="10"/>
  <c r="AO11" i="10" s="1"/>
  <c r="AE30" i="10"/>
  <c r="AO45" i="10" s="1"/>
  <c r="AE7" i="10"/>
  <c r="AO37" i="10" s="1"/>
  <c r="AE11" i="10"/>
  <c r="AO6" i="10" s="1"/>
  <c r="AE15" i="10"/>
  <c r="AO40" i="10" s="1"/>
  <c r="AE19" i="10"/>
  <c r="AO9" i="10" s="1"/>
  <c r="AE23" i="10"/>
  <c r="AO43" i="10" s="1"/>
  <c r="AE27" i="10"/>
  <c r="AO12" i="10" s="1"/>
  <c r="AE32" i="10"/>
  <c r="AO47" i="10" s="1"/>
  <c r="AE8" i="10"/>
  <c r="AO38" i="10" s="1"/>
  <c r="AE12" i="10"/>
  <c r="AO7" i="10" s="1"/>
  <c r="AE16" i="10"/>
  <c r="AO41" i="10" s="1"/>
  <c r="AE20" i="10"/>
  <c r="AO10" i="10" s="1"/>
  <c r="AE24" i="10"/>
  <c r="AO44" i="10" s="1"/>
  <c r="AE28" i="10"/>
  <c r="AO13" i="10" s="1"/>
  <c r="AE33" i="10"/>
  <c r="AO35" i="10" s="1"/>
  <c r="AE37" i="10"/>
  <c r="AO48" i="10" s="1"/>
  <c r="AE41" i="10"/>
  <c r="AO18" i="10" s="1"/>
  <c r="AE45" i="10"/>
  <c r="AO53" i="10" s="1"/>
  <c r="AE49" i="10"/>
  <c r="AO54" i="10" s="1"/>
  <c r="AE53" i="10"/>
  <c r="AO24" i="10" s="1"/>
  <c r="AE57" i="10"/>
  <c r="AO59" i="10" s="1"/>
  <c r="AE61" i="10"/>
  <c r="AO60" i="10" s="1"/>
  <c r="AE64" i="10"/>
  <c r="AO29" i="10" s="1"/>
  <c r="AE35" i="10"/>
  <c r="AO15" i="10" s="1"/>
  <c r="AE50" i="10"/>
  <c r="AO55" i="10" s="1"/>
  <c r="AE52" i="10"/>
  <c r="AO23" i="10" s="1"/>
  <c r="AE66" i="10"/>
  <c r="AO31" i="10" s="1"/>
  <c r="AE21" i="10"/>
  <c r="AO65" i="10" s="1"/>
  <c r="AE46" i="10"/>
  <c r="AO20" i="10" s="1"/>
  <c r="AE48" i="10"/>
  <c r="AO22" i="10" s="1"/>
  <c r="AE31" i="10"/>
  <c r="AO46" i="10" s="1"/>
  <c r="AE65" i="10"/>
  <c r="AO30" i="10" s="1"/>
  <c r="AE9" i="10"/>
  <c r="AO32" i="10" s="1"/>
  <c r="AE42" i="10"/>
  <c r="AO19" i="10" s="1"/>
  <c r="AE44" i="10"/>
  <c r="AO52" i="10" s="1"/>
  <c r="AE59" i="10"/>
  <c r="AO27" i="10" s="1"/>
  <c r="AE5" i="10"/>
  <c r="AO63" i="10" s="1"/>
  <c r="AE29" i="10"/>
  <c r="AO66" i="10" s="1"/>
  <c r="AE38" i="10"/>
  <c r="AO49" i="10" s="1"/>
  <c r="AE40" i="10"/>
  <c r="AO17" i="10" s="1"/>
  <c r="AE55" i="10"/>
  <c r="AO57" i="10" s="1"/>
  <c r="AE17" i="10"/>
  <c r="AO33" i="10" s="1"/>
  <c r="AE34" i="10"/>
  <c r="AO14" i="10" s="1"/>
  <c r="AE36" i="10"/>
  <c r="AO16" i="10" s="1"/>
  <c r="AE51" i="10"/>
  <c r="AO56" i="10" s="1"/>
  <c r="AE47" i="10"/>
  <c r="AO21" i="10" s="1"/>
  <c r="AE62" i="10"/>
  <c r="AO61" i="10" s="1"/>
  <c r="AE63" i="10"/>
  <c r="AO62" i="10" s="1"/>
  <c r="AE25" i="10"/>
  <c r="AO34" i="10" s="1"/>
  <c r="AE43" i="10"/>
  <c r="AO51" i="10" s="1"/>
  <c r="AE58" i="10"/>
  <c r="AO26" i="10" s="1"/>
  <c r="AE60" i="10"/>
  <c r="AO28" i="10" s="1"/>
  <c r="AE13" i="10"/>
  <c r="AO64" i="10" s="1"/>
  <c r="AE39" i="10"/>
  <c r="AO50" i="10" s="1"/>
  <c r="AE54" i="10"/>
  <c r="AO25" i="10" s="1"/>
  <c r="AE56" i="10"/>
  <c r="AO58" i="10" s="1"/>
  <c r="X9" i="10"/>
  <c r="X13" i="10"/>
  <c r="X17" i="10"/>
  <c r="X21" i="10"/>
  <c r="X25" i="10"/>
  <c r="X29" i="10"/>
  <c r="X34" i="10"/>
  <c r="X38" i="10"/>
  <c r="X42" i="10"/>
  <c r="X46" i="10"/>
  <c r="X50" i="10"/>
  <c r="X54" i="10"/>
  <c r="X58" i="10"/>
  <c r="X62" i="10"/>
  <c r="X6" i="10"/>
  <c r="X10" i="10"/>
  <c r="X14" i="10"/>
  <c r="X18" i="10"/>
  <c r="X22" i="10"/>
  <c r="X26" i="10"/>
  <c r="X30" i="10"/>
  <c r="X35" i="10"/>
  <c r="X39" i="10"/>
  <c r="X43" i="10"/>
  <c r="X47" i="10"/>
  <c r="X51" i="10"/>
  <c r="X55" i="10"/>
  <c r="X59" i="10"/>
  <c r="X31" i="10"/>
  <c r="X66" i="10"/>
  <c r="X7" i="10"/>
  <c r="X11" i="10"/>
  <c r="X15" i="10"/>
  <c r="X19" i="10"/>
  <c r="X23" i="10"/>
  <c r="X27" i="10"/>
  <c r="X32" i="10"/>
  <c r="X36" i="10"/>
  <c r="X40" i="10"/>
  <c r="X44" i="10"/>
  <c r="X48" i="10"/>
  <c r="X52" i="10"/>
  <c r="X56" i="10"/>
  <c r="X60" i="10"/>
  <c r="X63" i="10"/>
  <c r="X5" i="10"/>
  <c r="X8" i="10"/>
  <c r="X12" i="10"/>
  <c r="X16" i="10"/>
  <c r="X20" i="10"/>
  <c r="X24" i="10"/>
  <c r="X28" i="10"/>
  <c r="X33" i="10"/>
  <c r="X37" i="10"/>
  <c r="X41" i="10"/>
  <c r="X45" i="10"/>
  <c r="X49" i="10"/>
  <c r="X53" i="10"/>
  <c r="X57" i="10"/>
  <c r="X61" i="10"/>
  <c r="X64" i="10"/>
  <c r="X65" i="10"/>
  <c r="Y9" i="10"/>
  <c r="Y13" i="10"/>
  <c r="Y17" i="10"/>
  <c r="Y21" i="10"/>
  <c r="Y25" i="10"/>
  <c r="Y29" i="10"/>
  <c r="Y6" i="10"/>
  <c r="Y10" i="10"/>
  <c r="Y14" i="10"/>
  <c r="Y18" i="10"/>
  <c r="Y22" i="10"/>
  <c r="Y26" i="10"/>
  <c r="Y30" i="10"/>
  <c r="Y7" i="10"/>
  <c r="Y11" i="10"/>
  <c r="Y15" i="10"/>
  <c r="Y19" i="10"/>
  <c r="Y23" i="10"/>
  <c r="Y27" i="10"/>
  <c r="Y32" i="10"/>
  <c r="Y36" i="10"/>
  <c r="Y40" i="10"/>
  <c r="Y44" i="10"/>
  <c r="Y48" i="10"/>
  <c r="Y52" i="10"/>
  <c r="Y56" i="10"/>
  <c r="Y60" i="10"/>
  <c r="Y63" i="10"/>
  <c r="Y20" i="10"/>
  <c r="Y31" i="10"/>
  <c r="Y5" i="10"/>
  <c r="Y8" i="10"/>
  <c r="Y42" i="10"/>
  <c r="Y57" i="10"/>
  <c r="Y59" i="10"/>
  <c r="Y28" i="10"/>
  <c r="Y38" i="10"/>
  <c r="Y53" i="10"/>
  <c r="Y55" i="10"/>
  <c r="Y16" i="10"/>
  <c r="Y34" i="10"/>
  <c r="Y49" i="10"/>
  <c r="Y51" i="10"/>
  <c r="Y45" i="10"/>
  <c r="Y47" i="10"/>
  <c r="Y62" i="10"/>
  <c r="Y41" i="10"/>
  <c r="Y43" i="10"/>
  <c r="Y58" i="10"/>
  <c r="Y24" i="10"/>
  <c r="Y66" i="10"/>
  <c r="Y12" i="10"/>
  <c r="Y37" i="10"/>
  <c r="Y39" i="10"/>
  <c r="Y54" i="10"/>
  <c r="Y33" i="10"/>
  <c r="Y35" i="10"/>
  <c r="Y50" i="10"/>
  <c r="Y65" i="10"/>
  <c r="Y46" i="10"/>
  <c r="Y61" i="10"/>
  <c r="Y64" i="10"/>
  <c r="AG9" i="10"/>
  <c r="AG13" i="10"/>
  <c r="AG17" i="10"/>
  <c r="AG21" i="10"/>
  <c r="AG25" i="10"/>
  <c r="AG29" i="10"/>
  <c r="AG34" i="10"/>
  <c r="AG38" i="10"/>
  <c r="AG42" i="10"/>
  <c r="AG46" i="10"/>
  <c r="AG50" i="10"/>
  <c r="AG54" i="10"/>
  <c r="AG58" i="10"/>
  <c r="AG62" i="10"/>
  <c r="AG6" i="10"/>
  <c r="AG10" i="10"/>
  <c r="AG14" i="10"/>
  <c r="AG18" i="10"/>
  <c r="AG22" i="10"/>
  <c r="AG26" i="10"/>
  <c r="AG30" i="10"/>
  <c r="AG35" i="10"/>
  <c r="AG39" i="10"/>
  <c r="AG43" i="10"/>
  <c r="AG47" i="10"/>
  <c r="AG51" i="10"/>
  <c r="AG55" i="10"/>
  <c r="AG59" i="10"/>
  <c r="AG31" i="10"/>
  <c r="AG66" i="10"/>
  <c r="AG7" i="10"/>
  <c r="AG11" i="10"/>
  <c r="AG15" i="10"/>
  <c r="AG19" i="10"/>
  <c r="AG23" i="10"/>
  <c r="AG27" i="10"/>
  <c r="AG32" i="10"/>
  <c r="AG36" i="10"/>
  <c r="AG40" i="10"/>
  <c r="AG44" i="10"/>
  <c r="AG48" i="10"/>
  <c r="AG52" i="10"/>
  <c r="AG56" i="10"/>
  <c r="AG60" i="10"/>
  <c r="AG8" i="10"/>
  <c r="AG12" i="10"/>
  <c r="AG16" i="10"/>
  <c r="AG20" i="10"/>
  <c r="AG24" i="10"/>
  <c r="AG28" i="10"/>
  <c r="AG33" i="10"/>
  <c r="AG37" i="10"/>
  <c r="AG41" i="10"/>
  <c r="AG45" i="10"/>
  <c r="AG49" i="10"/>
  <c r="AG53" i="10"/>
  <c r="AG57" i="10"/>
  <c r="AG61" i="10"/>
  <c r="AG64" i="10"/>
  <c r="AG5" i="10"/>
  <c r="AG65" i="10"/>
  <c r="AG63" i="10"/>
  <c r="Z8" i="10"/>
  <c r="AN38" i="10" s="1"/>
  <c r="Z12" i="10"/>
  <c r="AN7" i="10" s="1"/>
  <c r="Z16" i="10"/>
  <c r="AN41" i="10" s="1"/>
  <c r="Z20" i="10"/>
  <c r="AN10" i="10" s="1"/>
  <c r="Z24" i="10"/>
  <c r="AN44" i="10" s="1"/>
  <c r="Z28" i="10"/>
  <c r="AN13" i="10" s="1"/>
  <c r="Z33" i="10"/>
  <c r="AN35" i="10" s="1"/>
  <c r="Z37" i="10"/>
  <c r="AN48" i="10" s="1"/>
  <c r="Z41" i="10"/>
  <c r="AN18" i="10" s="1"/>
  <c r="Z45" i="10"/>
  <c r="AN53" i="10" s="1"/>
  <c r="Z49" i="10"/>
  <c r="AN54" i="10" s="1"/>
  <c r="Z53" i="10"/>
  <c r="AN24" i="10" s="1"/>
  <c r="Z57" i="10"/>
  <c r="AN59" i="10" s="1"/>
  <c r="Z61" i="10"/>
  <c r="AN60" i="10" s="1"/>
  <c r="Z9" i="10"/>
  <c r="AN32" i="10" s="1"/>
  <c r="Z13" i="10"/>
  <c r="AN64" i="10" s="1"/>
  <c r="Z17" i="10"/>
  <c r="AN33" i="10" s="1"/>
  <c r="Z21" i="10"/>
  <c r="AN65" i="10" s="1"/>
  <c r="Z25" i="10"/>
  <c r="AN34" i="10" s="1"/>
  <c r="Z29" i="10"/>
  <c r="AN66" i="10" s="1"/>
  <c r="Z34" i="10"/>
  <c r="AN14" i="10" s="1"/>
  <c r="Z38" i="10"/>
  <c r="AN49" i="10" s="1"/>
  <c r="Z42" i="10"/>
  <c r="AN19" i="10" s="1"/>
  <c r="Z46" i="10"/>
  <c r="AN20" i="10" s="1"/>
  <c r="Z50" i="10"/>
  <c r="AN55" i="10" s="1"/>
  <c r="Z54" i="10"/>
  <c r="AN25" i="10" s="1"/>
  <c r="Z58" i="10"/>
  <c r="AN26" i="10" s="1"/>
  <c r="Z62" i="10"/>
  <c r="AN61" i="10" s="1"/>
  <c r="Z65" i="10"/>
  <c r="AN30" i="10" s="1"/>
  <c r="Z6" i="10"/>
  <c r="AN36" i="10" s="1"/>
  <c r="Z10" i="10"/>
  <c r="AN5" i="10" s="1"/>
  <c r="Z14" i="10"/>
  <c r="AN39" i="10" s="1"/>
  <c r="Z18" i="10"/>
  <c r="AN8" i="10" s="1"/>
  <c r="Z22" i="10"/>
  <c r="AN42" i="10" s="1"/>
  <c r="Z26" i="10"/>
  <c r="AN11" i="10" s="1"/>
  <c r="Z30" i="10"/>
  <c r="AN45" i="10" s="1"/>
  <c r="Z35" i="10"/>
  <c r="AN15" i="10" s="1"/>
  <c r="Z39" i="10"/>
  <c r="AN50" i="10" s="1"/>
  <c r="Z43" i="10"/>
  <c r="AN51" i="10" s="1"/>
  <c r="Z47" i="10"/>
  <c r="AN21" i="10" s="1"/>
  <c r="Z51" i="10"/>
  <c r="AN56" i="10" s="1"/>
  <c r="Z55" i="10"/>
  <c r="AN57" i="10" s="1"/>
  <c r="Z59" i="10"/>
  <c r="AN27" i="10" s="1"/>
  <c r="Z31" i="10"/>
  <c r="AN46" i="10" s="1"/>
  <c r="Z7" i="10"/>
  <c r="AN37" i="10" s="1"/>
  <c r="Z11" i="10"/>
  <c r="AN6" i="10" s="1"/>
  <c r="Z15" i="10"/>
  <c r="AN40" i="10" s="1"/>
  <c r="Z19" i="10"/>
  <c r="AN9" i="10" s="1"/>
  <c r="Z23" i="10"/>
  <c r="AN43" i="10" s="1"/>
  <c r="Z27" i="10"/>
  <c r="AN12" i="10" s="1"/>
  <c r="Z32" i="10"/>
  <c r="AN47" i="10" s="1"/>
  <c r="Z36" i="10"/>
  <c r="AN16" i="10" s="1"/>
  <c r="Z40" i="10"/>
  <c r="AN17" i="10" s="1"/>
  <c r="Z44" i="10"/>
  <c r="AN52" i="10" s="1"/>
  <c r="Z48" i="10"/>
  <c r="AN22" i="10" s="1"/>
  <c r="Z52" i="10"/>
  <c r="AN23" i="10" s="1"/>
  <c r="Z56" i="10"/>
  <c r="AN58" i="10" s="1"/>
  <c r="Z60" i="10"/>
  <c r="AN28" i="10" s="1"/>
  <c r="Z63" i="10"/>
  <c r="AN62" i="10" s="1"/>
  <c r="Z64" i="10"/>
  <c r="AN29" i="10" s="1"/>
  <c r="Z66" i="10"/>
  <c r="AN31" i="10" s="1"/>
  <c r="Z5" i="10"/>
  <c r="AN63" i="10" s="1"/>
  <c r="AH9" i="10"/>
  <c r="AH13" i="10"/>
  <c r="AH17" i="10"/>
  <c r="AH21" i="10"/>
  <c r="AH25" i="10"/>
  <c r="AH29" i="10"/>
  <c r="AH6" i="10"/>
  <c r="AH10" i="10"/>
  <c r="AH14" i="10"/>
  <c r="AH18" i="10"/>
  <c r="AH22" i="10"/>
  <c r="AH26" i="10"/>
  <c r="AH30" i="10"/>
  <c r="AH7" i="10"/>
  <c r="AH11" i="10"/>
  <c r="AH15" i="10"/>
  <c r="AH19" i="10"/>
  <c r="AH23" i="10"/>
  <c r="AH27" i="10"/>
  <c r="AH32" i="10"/>
  <c r="AH36" i="10"/>
  <c r="AH40" i="10"/>
  <c r="AH44" i="10"/>
  <c r="AH48" i="10"/>
  <c r="AH52" i="10"/>
  <c r="AH56" i="10"/>
  <c r="AH60" i="10"/>
  <c r="AH63" i="10"/>
  <c r="AH5" i="10"/>
  <c r="AH20" i="10"/>
  <c r="AH37" i="10"/>
  <c r="AH39" i="10"/>
  <c r="AH54" i="10"/>
  <c r="AH8" i="10"/>
  <c r="AH33" i="10"/>
  <c r="AH35" i="10"/>
  <c r="AH50" i="10"/>
  <c r="AH66" i="10"/>
  <c r="AH64" i="10"/>
  <c r="AH28" i="10"/>
  <c r="AH46" i="10"/>
  <c r="AH61" i="10"/>
  <c r="AH31" i="10"/>
  <c r="AH16" i="10"/>
  <c r="AH42" i="10"/>
  <c r="AH57" i="10"/>
  <c r="AH59" i="10"/>
  <c r="AH65" i="10"/>
  <c r="AH38" i="10"/>
  <c r="AH55" i="10"/>
  <c r="AH53" i="10"/>
  <c r="AH24" i="10"/>
  <c r="AH34" i="10"/>
  <c r="AH49" i="10"/>
  <c r="AH51" i="10"/>
  <c r="AH12" i="10"/>
  <c r="AH45" i="10"/>
  <c r="AH47" i="10"/>
  <c r="AH62" i="10"/>
  <c r="AH41" i="10"/>
  <c r="AH43" i="10"/>
  <c r="AH58" i="10"/>
  <c r="V15" i="10"/>
  <c r="V23" i="10"/>
  <c r="V32" i="10"/>
  <c r="V40" i="10"/>
  <c r="V48" i="10"/>
  <c r="V56" i="10"/>
  <c r="V63" i="10"/>
  <c r="V9" i="10"/>
  <c r="V25" i="10"/>
  <c r="V34" i="10"/>
  <c r="V50" i="10"/>
  <c r="V58" i="10"/>
  <c r="V26" i="10"/>
  <c r="V43" i="10"/>
  <c r="V59" i="10"/>
  <c r="V21" i="10"/>
  <c r="V38" i="10"/>
  <c r="V22" i="10"/>
  <c r="V47" i="10"/>
  <c r="V31" i="10"/>
  <c r="V16" i="10"/>
  <c r="V24" i="10"/>
  <c r="V33" i="10"/>
  <c r="V41" i="10"/>
  <c r="V49" i="10"/>
  <c r="V57" i="10"/>
  <c r="V64" i="10"/>
  <c r="V17" i="10"/>
  <c r="V42" i="10"/>
  <c r="V65" i="10"/>
  <c r="V18" i="10"/>
  <c r="V35" i="10"/>
  <c r="V51" i="10"/>
  <c r="V66" i="10"/>
  <c r="V13" i="10"/>
  <c r="V62" i="10"/>
  <c r="V14" i="10"/>
  <c r="V39" i="10"/>
  <c r="V11" i="10"/>
  <c r="V19" i="10"/>
  <c r="V27" i="10"/>
  <c r="V36" i="10"/>
  <c r="V44" i="10"/>
  <c r="V52" i="10"/>
  <c r="V60" i="10"/>
  <c r="V12" i="10"/>
  <c r="V20" i="10"/>
  <c r="V28" i="10"/>
  <c r="V37" i="10"/>
  <c r="V45" i="10"/>
  <c r="V53" i="10"/>
  <c r="V61" i="10"/>
  <c r="V29" i="10"/>
  <c r="V46" i="10"/>
  <c r="V54" i="10"/>
  <c r="V30" i="10"/>
  <c r="V55" i="10"/>
  <c r="BB60" i="10" l="1"/>
  <c r="BB59" i="10" s="1"/>
  <c r="BA51" i="10"/>
  <c r="AZ51" i="10"/>
  <c r="AZ29" i="10"/>
  <c r="BB29" i="10"/>
  <c r="BB28" i="10" s="1"/>
  <c r="AZ60" i="10"/>
  <c r="BB51" i="10"/>
  <c r="BB46" i="10" s="1"/>
  <c r="BB20" i="10"/>
  <c r="BB14" i="10" s="1"/>
  <c r="BA29" i="10"/>
  <c r="BA42" i="10"/>
  <c r="AV42" i="10"/>
  <c r="BB11" i="10"/>
  <c r="AW11" i="10"/>
  <c r="AV11" i="10"/>
  <c r="BA11" i="10"/>
  <c r="BA20" i="10"/>
  <c r="AZ42" i="10"/>
  <c r="AU42" i="10"/>
  <c r="AU40" i="10" s="1"/>
  <c r="BA60" i="10"/>
  <c r="AU11" i="10"/>
  <c r="AZ11" i="10"/>
  <c r="AZ20" i="10"/>
  <c r="BB42" i="10"/>
  <c r="AW42" i="10"/>
  <c r="AN71" i="10"/>
  <c r="AN70" i="10"/>
  <c r="AO70" i="10"/>
  <c r="AO71" i="10"/>
  <c r="AP70" i="10"/>
  <c r="AP71" i="10"/>
  <c r="AI13" i="10"/>
  <c r="AI12" i="10"/>
  <c r="AI33" i="10"/>
  <c r="AI25" i="10"/>
  <c r="AI34" i="10"/>
  <c r="AI29" i="10"/>
  <c r="AI24" i="10"/>
  <c r="AI7" i="10"/>
  <c r="AI55" i="10"/>
  <c r="AI44" i="10"/>
  <c r="AI10" i="10"/>
  <c r="AI45" i="10"/>
  <c r="AI64" i="10"/>
  <c r="AI31" i="10"/>
  <c r="AI48" i="10"/>
  <c r="AI30" i="10"/>
  <c r="AI57" i="10"/>
  <c r="AI58" i="10"/>
  <c r="AI61" i="10"/>
  <c r="AI14" i="10"/>
  <c r="AI16" i="10"/>
  <c r="AI43" i="10"/>
  <c r="AI63" i="10"/>
  <c r="AI53" i="10"/>
  <c r="AI52" i="10"/>
  <c r="AI62" i="10"/>
  <c r="AI17" i="10"/>
  <c r="AI8" i="10"/>
  <c r="AI26" i="10"/>
  <c r="AI56" i="10"/>
  <c r="AI36" i="10"/>
  <c r="AI40" i="10"/>
  <c r="AI37" i="10"/>
  <c r="AI66" i="10"/>
  <c r="AI47" i="10"/>
  <c r="AI6" i="10"/>
  <c r="AI28" i="10"/>
  <c r="AI27" i="10"/>
  <c r="AI51" i="10"/>
  <c r="AI49" i="10"/>
  <c r="AI22" i="10"/>
  <c r="AI50" i="10"/>
  <c r="AI32" i="10"/>
  <c r="AI54" i="10"/>
  <c r="AI20" i="10"/>
  <c r="AI19" i="10"/>
  <c r="AI35" i="10"/>
  <c r="AI41" i="10"/>
  <c r="AI38" i="10"/>
  <c r="AI23" i="10"/>
  <c r="AI46" i="10"/>
  <c r="AI11" i="10"/>
  <c r="AI18" i="10"/>
  <c r="AI21" i="10"/>
  <c r="AI15" i="10"/>
  <c r="AI39" i="10"/>
  <c r="AI65" i="10"/>
  <c r="AI59" i="10"/>
  <c r="AI9" i="10"/>
  <c r="AI60" i="10"/>
  <c r="AI42" i="10"/>
  <c r="AI5" i="10"/>
  <c r="AZ18" i="10" l="1"/>
  <c r="BA16" i="10"/>
  <c r="AV17" i="10"/>
  <c r="AZ54" i="10"/>
  <c r="AU24" i="10"/>
  <c r="AW28" i="10"/>
  <c r="BA54" i="10"/>
  <c r="AZ26" i="10"/>
  <c r="AV49" i="10"/>
  <c r="AZ49" i="10"/>
  <c r="AU59" i="10"/>
  <c r="BA45" i="10"/>
  <c r="AW66" i="10"/>
  <c r="BA26" i="10"/>
  <c r="BB57" i="10"/>
  <c r="BB55" i="10"/>
  <c r="BB56" i="10"/>
  <c r="BB54" i="10"/>
  <c r="BB25" i="10"/>
  <c r="BB35" i="10"/>
  <c r="BB18" i="10"/>
  <c r="AV54" i="10"/>
  <c r="BA48" i="10"/>
  <c r="AV37" i="10"/>
  <c r="AV66" i="10"/>
  <c r="AV38" i="10"/>
  <c r="AV64" i="10"/>
  <c r="AV55" i="10"/>
  <c r="AV47" i="10"/>
  <c r="AV58" i="10"/>
  <c r="AV41" i="10"/>
  <c r="AV65" i="10"/>
  <c r="BA17" i="10"/>
  <c r="BA15" i="10"/>
  <c r="AV26" i="10"/>
  <c r="AZ65" i="10"/>
  <c r="AU56" i="10"/>
  <c r="AU39" i="10"/>
  <c r="AU55" i="10"/>
  <c r="AZ35" i="10"/>
  <c r="AZ24" i="10"/>
  <c r="AZ28" i="10"/>
  <c r="AZ27" i="10"/>
  <c r="AZ23" i="10"/>
  <c r="AZ25" i="10"/>
  <c r="AZ34" i="10"/>
  <c r="BB26" i="10"/>
  <c r="BB27" i="10"/>
  <c r="BA19" i="10"/>
  <c r="AU50" i="10"/>
  <c r="AU65" i="10"/>
  <c r="BB24" i="10"/>
  <c r="BB23" i="10"/>
  <c r="BA46" i="10"/>
  <c r="BB66" i="10"/>
  <c r="BA49" i="10"/>
  <c r="BA50" i="10"/>
  <c r="AU46" i="10"/>
  <c r="BB58" i="10"/>
  <c r="BB65" i="10"/>
  <c r="BA14" i="10"/>
  <c r="BA47" i="10"/>
  <c r="BB17" i="10"/>
  <c r="AZ48" i="10"/>
  <c r="AU66" i="10"/>
  <c r="AV36" i="10"/>
  <c r="AU58" i="10"/>
  <c r="BB19" i="10"/>
  <c r="AU57" i="10"/>
  <c r="AV39" i="10"/>
  <c r="AZ56" i="10"/>
  <c r="AU48" i="10"/>
  <c r="AU45" i="10"/>
  <c r="AV59" i="10"/>
  <c r="AV46" i="10"/>
  <c r="AU64" i="10"/>
  <c r="AV40" i="10"/>
  <c r="AU47" i="10"/>
  <c r="AV50" i="10"/>
  <c r="BB34" i="10"/>
  <c r="AV45" i="10"/>
  <c r="AU38" i="10"/>
  <c r="AV48" i="10"/>
  <c r="BB15" i="10"/>
  <c r="AZ50" i="10"/>
  <c r="AW56" i="10"/>
  <c r="AW9" i="10"/>
  <c r="AV18" i="10"/>
  <c r="AW19" i="10"/>
  <c r="BA18" i="10"/>
  <c r="AU41" i="10"/>
  <c r="AZ66" i="10"/>
  <c r="AZ57" i="10"/>
  <c r="AZ45" i="10"/>
  <c r="AZ47" i="10"/>
  <c r="AZ46" i="10"/>
  <c r="BB16" i="10"/>
  <c r="AZ55" i="10"/>
  <c r="AU25" i="10"/>
  <c r="AU18" i="10"/>
  <c r="AU33" i="10"/>
  <c r="AU27" i="10"/>
  <c r="AU32" i="10"/>
  <c r="AU19" i="10"/>
  <c r="AU10" i="10"/>
  <c r="AU9" i="10"/>
  <c r="AU8" i="10"/>
  <c r="AU23" i="10"/>
  <c r="BB49" i="10"/>
  <c r="BB50" i="10"/>
  <c r="BA58" i="10"/>
  <c r="AU28" i="10"/>
  <c r="AU7" i="10"/>
  <c r="AU54" i="10"/>
  <c r="AU49" i="10"/>
  <c r="BA66" i="10"/>
  <c r="AZ58" i="10"/>
  <c r="BA65" i="10"/>
  <c r="AZ59" i="10"/>
  <c r="BA57" i="10"/>
  <c r="BB45" i="10"/>
  <c r="AW55" i="10"/>
  <c r="AU26" i="10"/>
  <c r="AZ14" i="10"/>
  <c r="BB48" i="10"/>
  <c r="BA59" i="10"/>
  <c r="AW49" i="10"/>
  <c r="AV63" i="10"/>
  <c r="AV57" i="10"/>
  <c r="AZ15" i="10"/>
  <c r="BB47" i="10"/>
  <c r="BA56" i="10"/>
  <c r="BA55" i="10"/>
  <c r="AU6" i="10"/>
  <c r="BA24" i="10"/>
  <c r="AV56" i="10"/>
  <c r="AU15" i="10"/>
  <c r="AU5" i="10"/>
  <c r="AW18" i="10"/>
  <c r="AV14" i="10"/>
  <c r="AW54" i="10"/>
  <c r="AV10" i="10"/>
  <c r="AV28" i="10"/>
  <c r="AW32" i="10"/>
  <c r="AV35" i="10"/>
  <c r="AW40" i="10"/>
  <c r="AV32" i="10"/>
  <c r="AW37" i="10"/>
  <c r="AV33" i="10"/>
  <c r="AW33" i="10"/>
  <c r="AW8" i="10"/>
  <c r="AV24" i="10"/>
  <c r="BA28" i="10"/>
  <c r="AW39" i="10"/>
  <c r="AW26" i="10"/>
  <c r="AW27" i="10"/>
  <c r="AU36" i="10"/>
  <c r="AW6" i="10"/>
  <c r="BA35" i="10"/>
  <c r="AU14" i="10"/>
  <c r="AW41" i="10"/>
  <c r="AU63" i="10"/>
  <c r="AW48" i="10"/>
  <c r="AW24" i="10"/>
  <c r="AW23" i="10"/>
  <c r="AV7" i="10"/>
  <c r="AW45" i="10"/>
  <c r="AW25" i="10"/>
  <c r="AV27" i="10"/>
  <c r="AZ16" i="10"/>
  <c r="AW58" i="10"/>
  <c r="AW63" i="10"/>
  <c r="AU37" i="10"/>
  <c r="AW47" i="10"/>
  <c r="AV23" i="10"/>
  <c r="AV6" i="10"/>
  <c r="AZ19" i="10"/>
  <c r="BA27" i="10"/>
  <c r="AU16" i="10"/>
  <c r="AW59" i="10"/>
  <c r="AV9" i="10"/>
  <c r="AU34" i="10"/>
  <c r="BA34" i="10"/>
  <c r="AV8" i="10"/>
  <c r="AW64" i="10"/>
  <c r="BA25" i="10"/>
  <c r="AZ17" i="10"/>
  <c r="AW16" i="10"/>
  <c r="AU35" i="10"/>
  <c r="AW34" i="10"/>
  <c r="AW14" i="10"/>
  <c r="AW35" i="10"/>
  <c r="BA23" i="10"/>
  <c r="AV15" i="10"/>
  <c r="AW17" i="10"/>
  <c r="AV5" i="10"/>
  <c r="AV16" i="10"/>
  <c r="AW15" i="10"/>
  <c r="AV34" i="10"/>
  <c r="AW46" i="10"/>
  <c r="AV25" i="10"/>
  <c r="AU17" i="10"/>
  <c r="AW7" i="10"/>
  <c r="AW10" i="10"/>
  <c r="AW5" i="10"/>
  <c r="AV19" i="10"/>
  <c r="AW50" i="10"/>
  <c r="AW57" i="10"/>
  <c r="AW38" i="10"/>
  <c r="AW36" i="10"/>
  <c r="AW65" i="10"/>
  <c r="S46" i="7"/>
  <c r="Q46" i="7"/>
  <c r="R46" i="7" s="1"/>
  <c r="E46" i="7"/>
  <c r="F46" i="7" s="1"/>
  <c r="S45" i="7"/>
  <c r="Q45" i="7"/>
  <c r="R45" i="7" s="1"/>
  <c r="E45" i="7"/>
  <c r="F45" i="7" s="1"/>
  <c r="S44" i="7"/>
  <c r="Q44" i="7"/>
  <c r="R44" i="7" s="1"/>
  <c r="E44" i="7"/>
  <c r="F44" i="7" s="1"/>
  <c r="S43" i="7"/>
  <c r="Q43" i="7"/>
  <c r="R43" i="7" s="1"/>
  <c r="E43" i="7"/>
  <c r="F43" i="7" s="1"/>
  <c r="S42" i="7"/>
  <c r="Q42" i="7"/>
  <c r="R42" i="7" s="1"/>
  <c r="E42" i="7"/>
  <c r="F42" i="7" s="1"/>
  <c r="S41" i="7"/>
  <c r="Q41" i="7"/>
  <c r="R41" i="7" s="1"/>
  <c r="E41" i="7"/>
  <c r="F41" i="7" s="1"/>
  <c r="S40" i="7"/>
  <c r="Q40" i="7"/>
  <c r="R40" i="7" s="1"/>
  <c r="E40" i="7"/>
  <c r="F40" i="7" s="1"/>
  <c r="S39" i="7"/>
  <c r="Q39" i="7"/>
  <c r="R39" i="7" s="1"/>
  <c r="E39" i="7"/>
  <c r="F39" i="7" s="1"/>
  <c r="S38" i="7"/>
  <c r="Q38" i="7"/>
  <c r="R38" i="7" s="1"/>
  <c r="E38" i="7"/>
  <c r="F38" i="7" s="1"/>
  <c r="S37" i="7"/>
  <c r="Q37" i="7"/>
  <c r="R37" i="7" s="1"/>
  <c r="E37" i="7"/>
  <c r="F37" i="7" s="1"/>
  <c r="S36" i="7"/>
  <c r="Q36" i="7"/>
  <c r="R36" i="7" s="1"/>
  <c r="E36" i="7"/>
  <c r="F36" i="7" s="1"/>
  <c r="S35" i="7"/>
  <c r="Q35" i="7"/>
  <c r="R35" i="7" s="1"/>
  <c r="E35" i="7"/>
  <c r="F35" i="7" s="1"/>
  <c r="S34" i="7"/>
  <c r="R34" i="7"/>
  <c r="Q34" i="7"/>
  <c r="E34" i="7"/>
  <c r="F34" i="7" s="1"/>
  <c r="S33" i="7"/>
  <c r="Q33" i="7"/>
  <c r="R33" i="7" s="1"/>
  <c r="E33" i="7"/>
  <c r="F33" i="7" s="1"/>
  <c r="S32" i="7"/>
  <c r="Q32" i="7"/>
  <c r="R32" i="7" s="1"/>
  <c r="E32" i="7"/>
  <c r="F32" i="7" s="1"/>
  <c r="S31" i="7"/>
  <c r="Q31" i="7"/>
  <c r="R31" i="7" s="1"/>
  <c r="E31" i="7"/>
  <c r="F31" i="7" s="1"/>
  <c r="S30" i="7"/>
  <c r="Q30" i="7"/>
  <c r="R30" i="7" s="1"/>
  <c r="E30" i="7"/>
  <c r="F30" i="7" s="1"/>
  <c r="S29" i="7"/>
  <c r="Q29" i="7"/>
  <c r="R29" i="7" s="1"/>
  <c r="E29" i="7"/>
  <c r="F29" i="7" s="1"/>
  <c r="S28" i="7"/>
  <c r="Q28" i="7"/>
  <c r="R28" i="7" s="1"/>
  <c r="E28" i="7"/>
  <c r="F28" i="7" s="1"/>
  <c r="S27" i="7"/>
  <c r="Q27" i="7"/>
  <c r="R27" i="7" s="1"/>
  <c r="E27" i="7"/>
  <c r="F27" i="7" s="1"/>
  <c r="S26" i="7"/>
  <c r="Q26" i="7"/>
  <c r="R26" i="7" s="1"/>
  <c r="E26" i="7"/>
  <c r="F26" i="7" s="1"/>
  <c r="S25" i="7"/>
  <c r="Q25" i="7"/>
  <c r="R25" i="7" s="1"/>
  <c r="E25" i="7"/>
  <c r="F25" i="7" s="1"/>
  <c r="S24" i="7"/>
  <c r="Q24" i="7"/>
  <c r="R24" i="7" s="1"/>
  <c r="E24" i="7"/>
  <c r="F24" i="7" s="1"/>
  <c r="S23" i="7"/>
  <c r="Q23" i="7"/>
  <c r="R23" i="7" s="1"/>
  <c r="E23" i="7"/>
  <c r="F23" i="7" s="1"/>
  <c r="S22" i="7"/>
  <c r="Q22" i="7"/>
  <c r="R22" i="7" s="1"/>
  <c r="E22" i="7"/>
  <c r="F22" i="7" s="1"/>
  <c r="S21" i="7"/>
  <c r="Q21" i="7"/>
  <c r="R21" i="7" s="1"/>
  <c r="E21" i="7"/>
  <c r="F21" i="7" s="1"/>
  <c r="S20" i="7"/>
  <c r="Q20" i="7"/>
  <c r="R20" i="7" s="1"/>
  <c r="E20" i="7"/>
  <c r="F20" i="7" s="1"/>
  <c r="S19" i="7"/>
  <c r="Q19" i="7"/>
  <c r="R19" i="7" s="1"/>
  <c r="E19" i="7"/>
  <c r="F19" i="7" s="1"/>
  <c r="S18" i="7"/>
  <c r="Q18" i="7"/>
  <c r="R18" i="7" s="1"/>
  <c r="E18" i="7"/>
  <c r="F18" i="7" s="1"/>
  <c r="S17" i="7"/>
  <c r="Q17" i="7"/>
  <c r="R17" i="7" s="1"/>
  <c r="E17" i="7"/>
  <c r="F17" i="7" s="1"/>
  <c r="S16" i="7"/>
  <c r="Q16" i="7"/>
  <c r="R16" i="7" s="1"/>
  <c r="E16" i="7"/>
  <c r="F16" i="7" s="1"/>
  <c r="S15" i="7"/>
  <c r="Q15" i="7"/>
  <c r="R15" i="7" s="1"/>
  <c r="E15" i="7"/>
  <c r="F15" i="7" s="1"/>
  <c r="S14" i="7"/>
  <c r="Q14" i="7"/>
  <c r="R14" i="7" s="1"/>
  <c r="E14" i="7"/>
  <c r="F14" i="7" s="1"/>
  <c r="S13" i="7"/>
  <c r="Q13" i="7"/>
  <c r="R13" i="7" s="1"/>
  <c r="E13" i="7"/>
  <c r="F13" i="7" s="1"/>
  <c r="S12" i="7"/>
  <c r="Q12" i="7"/>
  <c r="R12" i="7" s="1"/>
  <c r="E12" i="7"/>
  <c r="F12" i="7" s="1"/>
  <c r="S11" i="7"/>
  <c r="Q11" i="7"/>
  <c r="R11" i="7" s="1"/>
  <c r="E11" i="7"/>
  <c r="F11" i="7" s="1"/>
  <c r="S10" i="7"/>
  <c r="Q10" i="7"/>
  <c r="R10" i="7" s="1"/>
  <c r="E10" i="7"/>
  <c r="F10" i="7" s="1"/>
  <c r="S9" i="7"/>
  <c r="Q9" i="7"/>
  <c r="R9" i="7" s="1"/>
  <c r="E9" i="7"/>
  <c r="F9" i="7" s="1"/>
  <c r="S8" i="7"/>
  <c r="Q8" i="7"/>
  <c r="R8" i="7" s="1"/>
  <c r="E8" i="7"/>
  <c r="F8" i="7" s="1"/>
  <c r="S7" i="7"/>
  <c r="Q7" i="7"/>
  <c r="R7" i="7" s="1"/>
  <c r="E7" i="7"/>
  <c r="F7" i="7" s="1"/>
  <c r="Q6" i="7"/>
  <c r="R6" i="7" s="1"/>
  <c r="E6" i="7"/>
  <c r="F6" i="7" s="1"/>
  <c r="S5" i="7"/>
  <c r="Q5" i="7"/>
  <c r="R5" i="7" s="1"/>
  <c r="E5" i="7"/>
  <c r="F5" i="7" s="1"/>
  <c r="S4" i="7"/>
  <c r="Q4" i="7"/>
  <c r="R4" i="7" s="1"/>
  <c r="E4" i="7"/>
  <c r="F4" i="7" s="1"/>
  <c r="S3" i="7"/>
  <c r="Q3" i="7"/>
  <c r="R3" i="7" s="1"/>
  <c r="E3" i="7"/>
  <c r="F3" i="7" s="1"/>
  <c r="U35" i="7" l="1"/>
  <c r="T35" i="7"/>
  <c r="U17" i="7"/>
  <c r="T17" i="7"/>
  <c r="U15" i="7"/>
  <c r="T15" i="7"/>
  <c r="T23" i="7"/>
  <c r="U23" i="7"/>
  <c r="U31" i="7"/>
  <c r="T31" i="7"/>
  <c r="T5" i="7"/>
  <c r="U5" i="7"/>
  <c r="U11" i="7"/>
  <c r="T11" i="7"/>
  <c r="U29" i="7"/>
  <c r="T29" i="7"/>
  <c r="U3" i="7"/>
  <c r="T3" i="7"/>
  <c r="U37" i="7"/>
  <c r="T37" i="7"/>
  <c r="U13" i="7"/>
  <c r="T13" i="7"/>
  <c r="U21" i="7"/>
  <c r="T21" i="7"/>
  <c r="U9" i="7"/>
  <c r="T9" i="7"/>
  <c r="U19" i="7"/>
  <c r="T19" i="7"/>
  <c r="U27" i="7"/>
  <c r="T27" i="7"/>
  <c r="T7" i="7"/>
  <c r="U7" i="7"/>
  <c r="T25" i="7"/>
  <c r="U25" i="7"/>
  <c r="U33" i="7"/>
  <c r="T33" i="7"/>
  <c r="CI19" i="5"/>
  <c r="CJ19" i="5"/>
  <c r="CK19" i="5"/>
  <c r="CL19" i="5"/>
  <c r="CM19" i="5"/>
  <c r="CN19" i="5"/>
  <c r="CO19" i="5"/>
  <c r="CP19" i="5"/>
  <c r="CH19" i="5"/>
  <c r="BL48" i="5"/>
</calcChain>
</file>

<file path=xl/sharedStrings.xml><?xml version="1.0" encoding="utf-8"?>
<sst xmlns="http://schemas.openxmlformats.org/spreadsheetml/2006/main" count="4950" uniqueCount="725">
  <si>
    <t>wheat 11/10/18 Antoine</t>
  </si>
  <si>
    <t>tills 1</t>
  </si>
  <si>
    <t>tills 2</t>
  </si>
  <si>
    <t>high 1</t>
  </si>
  <si>
    <t>high 2</t>
  </si>
  <si>
    <t>state 1</t>
  </si>
  <si>
    <t>state 2</t>
  </si>
  <si>
    <t>T8 OOD 3</t>
  </si>
  <si>
    <t>F</t>
  </si>
  <si>
    <t>T4 F4 2</t>
  </si>
  <si>
    <t>T4 OOD 2</t>
  </si>
  <si>
    <t>T7 F4 1</t>
  </si>
  <si>
    <t>E</t>
  </si>
  <si>
    <t>T1 OOD HP</t>
  </si>
  <si>
    <t>B</t>
  </si>
  <si>
    <t xml:space="preserve">T3 F4 2 </t>
  </si>
  <si>
    <t>T3 F4 1</t>
  </si>
  <si>
    <t>T7 OOD 1</t>
  </si>
  <si>
    <t>T9 F4 2</t>
  </si>
  <si>
    <t>T9 F4 1</t>
  </si>
  <si>
    <t>T4 F4 1</t>
  </si>
  <si>
    <t>T6 F4 2</t>
  </si>
  <si>
    <t>T1 OOD 1</t>
  </si>
  <si>
    <t>T3 F4 2</t>
  </si>
  <si>
    <t>T6 OOD 2</t>
  </si>
  <si>
    <t>T5 OOD 1</t>
  </si>
  <si>
    <t>T3 OOD 2</t>
  </si>
  <si>
    <t>T3 OOD 1</t>
  </si>
  <si>
    <t>T8 OOD 2</t>
  </si>
  <si>
    <t>T2 OOD HP</t>
  </si>
  <si>
    <t>T4 OOD HP</t>
  </si>
  <si>
    <t>T6 F4 1</t>
  </si>
  <si>
    <t>T6 F4 3</t>
  </si>
  <si>
    <t>T9 OOD 1</t>
  </si>
  <si>
    <t>T5 F4 2</t>
  </si>
  <si>
    <t>T4 OOD 1</t>
  </si>
  <si>
    <t>T8 F4 1</t>
  </si>
  <si>
    <t>T9 OOD 2</t>
  </si>
  <si>
    <t>T4 F4 HP</t>
  </si>
  <si>
    <t>T8 F4 3</t>
  </si>
  <si>
    <t>T1 F4 3</t>
  </si>
  <si>
    <t>T1 F4 HP</t>
  </si>
  <si>
    <t>T1 F4 1</t>
  </si>
  <si>
    <t>T3 OOD 3</t>
  </si>
  <si>
    <t>T8 F4 2</t>
  </si>
  <si>
    <t>T5 OOD 3</t>
  </si>
  <si>
    <t>MORE SPACE</t>
  </si>
  <si>
    <t>T6 OOD 1</t>
  </si>
  <si>
    <t>T5 OOD 2</t>
  </si>
  <si>
    <t>T6 OOD 3</t>
  </si>
  <si>
    <t>T3 OOD HP</t>
  </si>
  <si>
    <t>T2 F4 1</t>
  </si>
  <si>
    <t>T1 F4 2</t>
  </si>
  <si>
    <t>T2 OOD 2</t>
  </si>
  <si>
    <t>T4 F4 3</t>
  </si>
  <si>
    <t>T5 F4 3</t>
  </si>
  <si>
    <t>T2 F4 2</t>
  </si>
  <si>
    <t>T3 F4 HP</t>
  </si>
  <si>
    <t>T1 OOD 2</t>
  </si>
  <si>
    <t>T4 OOD 3</t>
  </si>
  <si>
    <t>T3 F4 3</t>
  </si>
  <si>
    <t>T7 F4 3</t>
  </si>
  <si>
    <t>T7 OOD 3</t>
  </si>
  <si>
    <t>T2 F4 3</t>
  </si>
  <si>
    <t>T9 OOD 3</t>
  </si>
  <si>
    <t>T2 OOD 1</t>
  </si>
  <si>
    <t>T9 F4 3</t>
  </si>
  <si>
    <t>T8 OOD 1</t>
  </si>
  <si>
    <t>T7 F4 2</t>
  </si>
  <si>
    <t>T2 F4 HP</t>
  </si>
  <si>
    <t>T2 OOD 3</t>
  </si>
  <si>
    <t>T1 OOD 3</t>
  </si>
  <si>
    <t>T5 F4 1</t>
  </si>
  <si>
    <t>T7 OOD 2</t>
  </si>
  <si>
    <t>Door (front)</t>
  </si>
  <si>
    <t>Window (back)</t>
  </si>
  <si>
    <t>Wheat MAP (11/10/18)</t>
  </si>
  <si>
    <t>Wall</t>
  </si>
  <si>
    <t>Passage</t>
  </si>
  <si>
    <t>NOTICE</t>
  </si>
  <si>
    <t>B = booting</t>
  </si>
  <si>
    <t>E = Emered</t>
  </si>
  <si>
    <t>F = flower</t>
  </si>
  <si>
    <t xml:space="preserve">T6 F4 1 </t>
  </si>
  <si>
    <t xml:space="preserve">T4 F4 HP </t>
  </si>
  <si>
    <t xml:space="preserve">T1 F4 HP </t>
  </si>
  <si>
    <t xml:space="preserve">T4 F4 3 </t>
  </si>
  <si>
    <t xml:space="preserve">T3 F4 HP </t>
  </si>
  <si>
    <t xml:space="preserve">T4 OOD 3 </t>
  </si>
  <si>
    <t xml:space="preserve">T7 F4 2 </t>
  </si>
  <si>
    <t xml:space="preserve">T2 OOD 3 </t>
  </si>
  <si>
    <t>position</t>
  </si>
  <si>
    <t>MAP (g)</t>
  </si>
  <si>
    <t>KCl (g)</t>
  </si>
  <si>
    <t>Gypsum (g)</t>
  </si>
  <si>
    <t>Rb (g)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</si>
  <si>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</si>
  <si>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</si>
  <si>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</si>
  <si>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</si>
  <si>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</si>
  <si>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</si>
  <si>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</si>
  <si>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</si>
  <si>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</si>
  <si>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High P pots</t>
  </si>
  <si>
    <t>F4</t>
  </si>
  <si>
    <t>00D</t>
  </si>
  <si>
    <t>Fields</t>
  </si>
  <si>
    <t>N</t>
  </si>
  <si>
    <t>N = nothing</t>
  </si>
  <si>
    <t xml:space="preserve"> </t>
  </si>
  <si>
    <t>OOD</t>
  </si>
  <si>
    <t>FG</t>
  </si>
  <si>
    <t>Treatment</t>
  </si>
  <si>
    <t>Root weight (g)</t>
  </si>
  <si>
    <t>Leaf weight (g)</t>
  </si>
  <si>
    <t>Farm</t>
  </si>
  <si>
    <t>Replicate</t>
  </si>
  <si>
    <t>P</t>
  </si>
  <si>
    <t>K</t>
  </si>
  <si>
    <t>Gyp</t>
  </si>
  <si>
    <t>T1HP</t>
  </si>
  <si>
    <t>T2HP</t>
  </si>
  <si>
    <t>T3HP</t>
  </si>
  <si>
    <t>T4HP</t>
  </si>
  <si>
    <t>-</t>
  </si>
  <si>
    <t>+</t>
  </si>
  <si>
    <t>M</t>
  </si>
  <si>
    <t>L</t>
  </si>
  <si>
    <t>H</t>
  </si>
  <si>
    <t>Tillers2</t>
  </si>
  <si>
    <t>Tillers1</t>
  </si>
  <si>
    <t>Height1</t>
  </si>
  <si>
    <t>Height2</t>
  </si>
  <si>
    <t>State1</t>
  </si>
  <si>
    <t>State2</t>
  </si>
  <si>
    <t>MAP</t>
  </si>
  <si>
    <t>Accumulated analysis of variance</t>
  </si>
  <si>
    <t>Change</t>
  </si>
  <si>
    <t>d.f.</t>
  </si>
  <si>
    <t>s.s.</t>
  </si>
  <si>
    <t>m.s.</t>
  </si>
  <si>
    <t>v.r.</t>
  </si>
  <si>
    <t>F pr.</t>
  </si>
  <si>
    <t>&lt;.001</t>
  </si>
  <si>
    <t xml:space="preserve"> *</t>
  </si>
  <si>
    <t>Residual</t>
  </si>
  <si>
    <t>Total</t>
  </si>
  <si>
    <t>Predictions from regression model</t>
  </si>
  <si>
    <t>Response variate: Leaf_weight_g</t>
  </si>
  <si>
    <t>Prediction</t>
  </si>
  <si>
    <t>Standard error of differences between predicted means        0.2779</t>
  </si>
  <si>
    <t>Least significant difference (at  5.0%) for predicted means  0.5636</t>
  </si>
  <si>
    <t>Minimum standard error of difference</t>
  </si>
  <si>
    <t>Average standard error of difference</t>
  </si>
  <si>
    <t>Maximum standard error of difference</t>
  </si>
  <si>
    <t>Minimum least significant difference</t>
  </si>
  <si>
    <t>Average least significant difference</t>
  </si>
  <si>
    <t>Maximum least significant difference</t>
  </si>
  <si>
    <t>Minimum non-zero standard error of difference</t>
  </si>
  <si>
    <t>Average non-zero standard error of difference</t>
  </si>
  <si>
    <t>Minimum non-zero least significant difference</t>
  </si>
  <si>
    <t>Average non-zero least significant difference</t>
  </si>
  <si>
    <t>+ Farm</t>
  </si>
  <si>
    <t>+ Gyp</t>
  </si>
  <si>
    <t>+ K</t>
  </si>
  <si>
    <t>+ MAP</t>
  </si>
  <si>
    <t>+ Farm.Gyp</t>
  </si>
  <si>
    <t>+ Farm.K</t>
  </si>
  <si>
    <t>+ Gyp.K</t>
  </si>
  <si>
    <t>+ Farm.MAP</t>
  </si>
  <si>
    <t>+ Gyp.MAP</t>
  </si>
  <si>
    <t>+ K.MAP</t>
  </si>
  <si>
    <t>+ Farm.Gyp.K</t>
  </si>
  <si>
    <t>+ Farm.Gyp.MAP</t>
  </si>
  <si>
    <t>+ Farm.K.MAP</t>
  </si>
  <si>
    <t>+ Gyp.K.MAP</t>
  </si>
  <si>
    <t>+ Farm.Gyp.K.MAP</t>
  </si>
  <si>
    <t>For leaf weight</t>
  </si>
  <si>
    <t>difference by farm</t>
  </si>
  <si>
    <t>0 treatment sucked</t>
  </si>
  <si>
    <t>Significant, but I can't see where</t>
  </si>
  <si>
    <t xml:space="preserve">0 significant, as is 6.2 from the </t>
  </si>
  <si>
    <t>highest application</t>
  </si>
  <si>
    <t>Analysis of variance by ANOVA, REML or regression</t>
  </si>
  <si>
    <t>Information summary</t>
  </si>
  <si>
    <t>Design is orthogonal. Analyse by ANOVA.</t>
  </si>
  <si>
    <t>Analysis of variance</t>
  </si>
  <si>
    <t>Variate: Leaf_weight_g</t>
  </si>
  <si>
    <t>Source of variation</t>
  </si>
  <si>
    <t>Farm.Gyp</t>
  </si>
  <si>
    <t>Farm.K</t>
  </si>
  <si>
    <t>Gyp.K</t>
  </si>
  <si>
    <t>Farm.MAP</t>
  </si>
  <si>
    <t>Gyp.MAP</t>
  </si>
  <si>
    <t>Farm.Gyp.K</t>
  </si>
  <si>
    <t>Farm.Gyp.MAP</t>
  </si>
  <si>
    <t>Tables of means</t>
  </si>
  <si>
    <t xml:space="preserve">Grand mean  7.24 </t>
  </si>
  <si>
    <t xml:space="preserve"> FG</t>
  </si>
  <si>
    <t xml:space="preserve"> OOD</t>
  </si>
  <si>
    <t xml:space="preserve"> rep.  </t>
  </si>
  <si>
    <t>Standard errors of differences of means</t>
  </si>
  <si>
    <t>Table</t>
  </si>
  <si>
    <t>rep.</t>
  </si>
  <si>
    <t>unequal</t>
  </si>
  <si>
    <t>s.e.d.</t>
  </si>
  <si>
    <t xml:space="preserve"> min.rep</t>
  </si>
  <si>
    <t xml:space="preserve"> max-min</t>
  </si>
  <si>
    <t xml:space="preserve"> max.rep</t>
  </si>
  <si>
    <t>Least significant differences of means (5% level)</t>
  </si>
  <si>
    <t>l.s.d.</t>
  </si>
  <si>
    <t>Removing the short treatments</t>
  </si>
  <si>
    <t>leaf</t>
  </si>
  <si>
    <t>Variate: Root_weight_g</t>
  </si>
  <si>
    <t xml:space="preserve">Grand mean  1.242 </t>
  </si>
  <si>
    <t>Roots main treatments only</t>
  </si>
  <si>
    <t xml:space="preserve"> T1</t>
  </si>
  <si>
    <t xml:space="preserve"> T2</t>
  </si>
  <si>
    <t xml:space="preserve"> T3</t>
  </si>
  <si>
    <t xml:space="preserve"> T4</t>
  </si>
  <si>
    <t xml:space="preserve"> T5</t>
  </si>
  <si>
    <t xml:space="preserve"> T6</t>
  </si>
  <si>
    <t xml:space="preserve"> T7</t>
  </si>
  <si>
    <t xml:space="preserve"> T8</t>
  </si>
  <si>
    <t xml:space="preserve"> T9</t>
  </si>
  <si>
    <t>just main treatments</t>
  </si>
  <si>
    <t>+lsd</t>
  </si>
  <si>
    <t>a</t>
  </si>
  <si>
    <t>b</t>
  </si>
  <si>
    <t>T3, 6 and 9 significantly lower - no K and MAP!</t>
  </si>
  <si>
    <t xml:space="preserve">If the value is &gt;0.05 then normally indicates that it is not significant. </t>
  </si>
  <si>
    <r>
      <rPr>
        <b/>
        <sz val="11"/>
        <color theme="1"/>
        <rFont val="Calibri"/>
        <family val="2"/>
        <scheme val="minor"/>
      </rPr>
      <t>f pr</t>
    </r>
    <r>
      <rPr>
        <sz val="11"/>
        <color theme="1"/>
        <rFont val="Calibri"/>
        <family val="2"/>
        <scheme val="minor"/>
      </rPr>
      <t xml:space="preserve"> is the probability of something happening by chance. Want to have </t>
    </r>
    <r>
      <rPr>
        <b/>
        <sz val="11"/>
        <color theme="1"/>
        <rFont val="Calibri"/>
        <family val="2"/>
        <scheme val="minor"/>
      </rPr>
      <t xml:space="preserve">0.05 </t>
    </r>
    <r>
      <rPr>
        <sz val="11"/>
        <color theme="1"/>
        <rFont val="Calibri"/>
        <family val="2"/>
        <scheme val="minor"/>
      </rPr>
      <t>or lower. Less than a 1 in 20 chance of the means being similar by chance.</t>
    </r>
  </si>
  <si>
    <t>TOTAL</t>
  </si>
  <si>
    <t>COMMMENTS</t>
  </si>
  <si>
    <t>treatment</t>
  </si>
  <si>
    <t>field</t>
  </si>
  <si>
    <t>rep</t>
  </si>
  <si>
    <t>% colon</t>
  </si>
  <si>
    <t>Variate: %_colon</t>
  </si>
  <si>
    <t>+ treatment</t>
  </si>
  <si>
    <t>+ field</t>
  </si>
  <si>
    <t>Same as T3 Rep 2</t>
  </si>
  <si>
    <t>photo</t>
  </si>
  <si>
    <t>+ treatment.field</t>
  </si>
  <si>
    <t>Very clear. Thin roots.Same as same treatment and rep for FG</t>
  </si>
  <si>
    <t>treatment.field</t>
  </si>
  <si>
    <t>Didn’t hold die well</t>
  </si>
  <si>
    <t>photo 5</t>
  </si>
  <si>
    <t>Response variate: %_colon</t>
  </si>
  <si>
    <t>squigly roots</t>
  </si>
  <si>
    <t xml:space="preserve">Grand mean  23.8 </t>
  </si>
  <si>
    <t>ab</t>
  </si>
  <si>
    <t>Blury</t>
  </si>
  <si>
    <t>Thin roots, quite clear the arbuscles</t>
  </si>
  <si>
    <t>Very clear</t>
  </si>
  <si>
    <t>Roots are blury and look to have lost some of the cortex</t>
  </si>
  <si>
    <t>Similar to roots in T3 just less colonisation</t>
  </si>
  <si>
    <t>Messy roots, look weak. Stain is very light blue</t>
  </si>
  <si>
    <t>photo 6</t>
  </si>
  <si>
    <t>Standard error of differences between predicted means        2.325</t>
  </si>
  <si>
    <t>Least significant difference (at  5.0%) for predicted means  4.884</t>
  </si>
  <si>
    <t>*Orthogonal. If each factor can be evaluated independently of other factors</t>
  </si>
  <si>
    <t>K had most reaction from applying it. Most limiting factor for sites</t>
  </si>
  <si>
    <t>Roots didn't respond to short term application of gypsum with regards to weight</t>
  </si>
  <si>
    <t>K significant response for root weight… counteracting the Na better than gyp?</t>
  </si>
  <si>
    <t>Leaf weights strong response to application of P and K</t>
  </si>
  <si>
    <r>
      <t xml:space="preserve">Short treatments </t>
    </r>
    <r>
      <rPr>
        <sz val="11"/>
        <color theme="1"/>
        <rFont val="Calibri"/>
        <family val="2"/>
        <scheme val="minor"/>
      </rPr>
      <t>are the analysis ran without the treatments that were not fully replicated as it meant the treatments were not balanced and so a modification to the ANOVA</t>
    </r>
  </si>
  <si>
    <t xml:space="preserve">is required, which reduces the power and also made the data distribution questionable. </t>
  </si>
  <si>
    <t>Response variate: %_colonisation</t>
  </si>
  <si>
    <t>Raw Uncorrected ICPOES Data</t>
  </si>
  <si>
    <t>Al 308.215</t>
  </si>
  <si>
    <t>Ca 422.673</t>
  </si>
  <si>
    <t>Cu 324.754</t>
  </si>
  <si>
    <t>Fe 238.204</t>
  </si>
  <si>
    <t>K 766.491</t>
  </si>
  <si>
    <t>Mg 279.553</t>
  </si>
  <si>
    <t>Mn 257.610</t>
  </si>
  <si>
    <t>Mo 284.824</t>
  </si>
  <si>
    <t>Na 589.592</t>
  </si>
  <si>
    <t>P 213.618</t>
  </si>
  <si>
    <t>Rb 780.026</t>
  </si>
  <si>
    <t>S 181.972</t>
  </si>
  <si>
    <t>Zn 206.200</t>
  </si>
  <si>
    <t>Vial Id</t>
  </si>
  <si>
    <t>Sample Id</t>
  </si>
  <si>
    <t>Weight</t>
  </si>
  <si>
    <t>ug/mL</t>
  </si>
  <si>
    <t>A3</t>
  </si>
  <si>
    <t>T1 HP FG</t>
  </si>
  <si>
    <t>A4</t>
  </si>
  <si>
    <t>T1 FG 1</t>
  </si>
  <si>
    <t>A5</t>
  </si>
  <si>
    <t>T1 FG 2</t>
  </si>
  <si>
    <t>A6</t>
  </si>
  <si>
    <t>T1 FG 3</t>
  </si>
  <si>
    <t>A7</t>
  </si>
  <si>
    <t>T1 HP OOD</t>
  </si>
  <si>
    <t>A8</t>
  </si>
  <si>
    <t>A9</t>
  </si>
  <si>
    <t>A10</t>
  </si>
  <si>
    <t>A11</t>
  </si>
  <si>
    <t>T2 HP FG</t>
  </si>
  <si>
    <t>A12</t>
  </si>
  <si>
    <t>T2 FG 1</t>
  </si>
  <si>
    <t>B1</t>
  </si>
  <si>
    <t>T2 FG 2</t>
  </si>
  <si>
    <t>B2</t>
  </si>
  <si>
    <t>T2 FG 3</t>
  </si>
  <si>
    <t>B3</t>
  </si>
  <si>
    <t>T2 HP OOD</t>
  </si>
  <si>
    <t>B4</t>
  </si>
  <si>
    <t>B5</t>
  </si>
  <si>
    <t>B6</t>
  </si>
  <si>
    <t>B7</t>
  </si>
  <si>
    <t>T3 HP FG</t>
  </si>
  <si>
    <t>B8</t>
  </si>
  <si>
    <t>T3 FG 1</t>
  </si>
  <si>
    <t>B9</t>
  </si>
  <si>
    <t>T3 FG 2</t>
  </si>
  <si>
    <t>B10</t>
  </si>
  <si>
    <t>T3 FG 3</t>
  </si>
  <si>
    <t>C1</t>
  </si>
  <si>
    <t>T3 HP OOD</t>
  </si>
  <si>
    <t>C2</t>
  </si>
  <si>
    <t>C3</t>
  </si>
  <si>
    <t>C4</t>
  </si>
  <si>
    <t>C5</t>
  </si>
  <si>
    <t>T4 HP FG</t>
  </si>
  <si>
    <t>C6</t>
  </si>
  <si>
    <t>T4 FG 1</t>
  </si>
  <si>
    <t>C7</t>
  </si>
  <si>
    <t>T4 FG 3</t>
  </si>
  <si>
    <t>C8</t>
  </si>
  <si>
    <t>T4 HP OOD</t>
  </si>
  <si>
    <t>C9</t>
  </si>
  <si>
    <t>C10</t>
  </si>
  <si>
    <t>C11</t>
  </si>
  <si>
    <t>C12</t>
  </si>
  <si>
    <t>T5 FG 1</t>
  </si>
  <si>
    <t>D1</t>
  </si>
  <si>
    <t>T5 FG 2</t>
  </si>
  <si>
    <t>D2</t>
  </si>
  <si>
    <t>T5 FG 3</t>
  </si>
  <si>
    <t>D3</t>
  </si>
  <si>
    <t>D4</t>
  </si>
  <si>
    <t>D5</t>
  </si>
  <si>
    <t>D6</t>
  </si>
  <si>
    <t>T6 FG 1</t>
  </si>
  <si>
    <t>D7</t>
  </si>
  <si>
    <t>T6 FG 2</t>
  </si>
  <si>
    <t>D8</t>
  </si>
  <si>
    <t>T6 FG 3</t>
  </si>
  <si>
    <t>D11</t>
  </si>
  <si>
    <t>D12</t>
  </si>
  <si>
    <t>E1</t>
  </si>
  <si>
    <t>E2</t>
  </si>
  <si>
    <t>T7 FG 1</t>
  </si>
  <si>
    <t>E3</t>
  </si>
  <si>
    <t>T7 FG 2</t>
  </si>
  <si>
    <t>E4</t>
  </si>
  <si>
    <t>T7 FG 3</t>
  </si>
  <si>
    <t>E5</t>
  </si>
  <si>
    <t>E6</t>
  </si>
  <si>
    <t>E7</t>
  </si>
  <si>
    <t>E8</t>
  </si>
  <si>
    <t>T8 FG 1</t>
  </si>
  <si>
    <t>E9</t>
  </si>
  <si>
    <t>T8 FG 2</t>
  </si>
  <si>
    <t>E10</t>
  </si>
  <si>
    <t>T8 FG 3</t>
  </si>
  <si>
    <t>E11</t>
  </si>
  <si>
    <t>E12</t>
  </si>
  <si>
    <t>F1</t>
  </si>
  <si>
    <t>F2</t>
  </si>
  <si>
    <t>T9 FG 1</t>
  </si>
  <si>
    <t>F3</t>
  </si>
  <si>
    <t>T9 FG 2</t>
  </si>
  <si>
    <t>F5</t>
  </si>
  <si>
    <t>T9 FG 3</t>
  </si>
  <si>
    <t>F6</t>
  </si>
  <si>
    <t>F7</t>
  </si>
  <si>
    <t>F8</t>
  </si>
  <si>
    <t>A2</t>
  </si>
  <si>
    <t>standard</t>
  </si>
  <si>
    <t>B12</t>
  </si>
  <si>
    <t>D10</t>
  </si>
  <si>
    <t>F10</t>
  </si>
  <si>
    <t xml:space="preserve">Mean </t>
  </si>
  <si>
    <t>Std Dev</t>
  </si>
  <si>
    <t>%C.V.</t>
  </si>
  <si>
    <t>A1</t>
  </si>
  <si>
    <t>blank</t>
  </si>
  <si>
    <t>B11</t>
  </si>
  <si>
    <t>D9</t>
  </si>
  <si>
    <t>F9</t>
  </si>
  <si>
    <t>Mean</t>
  </si>
  <si>
    <t>MAP, K, Gyp and farm had an effect/correlation with leaf weight</t>
  </si>
  <si>
    <t xml:space="preserve">Numbers on nutrients for leaf test data are the wavelengths that are measured through the ICP </t>
  </si>
  <si>
    <r>
      <t>Leaf test</t>
    </r>
    <r>
      <rPr>
        <sz val="11"/>
        <color theme="1"/>
        <rFont val="Calibri"/>
        <family val="2"/>
        <scheme val="minor"/>
      </rPr>
      <t xml:space="preserve"> ran on 22nd July 2019 </t>
    </r>
  </si>
  <si>
    <t>Leaf weight</t>
  </si>
  <si>
    <t>T4 FG 2</t>
  </si>
  <si>
    <t>Didn’t hold dye well and roots were thin</t>
  </si>
  <si>
    <t>Total Length (cm)</t>
  </si>
  <si>
    <t>Rep</t>
  </si>
  <si>
    <t>Total Surface area (cm2)</t>
  </si>
  <si>
    <t>ROOT WEIGHT</t>
  </si>
  <si>
    <t>LEAF WEIGHT</t>
  </si>
  <si>
    <t>T</t>
  </si>
  <si>
    <t>1 HP</t>
  </si>
  <si>
    <t xml:space="preserve">2 HP </t>
  </si>
  <si>
    <t>3 HP</t>
  </si>
  <si>
    <t>4 HP</t>
  </si>
  <si>
    <t xml:space="preserve">4 HP </t>
  </si>
  <si>
    <t>Total.Length.(cm)</t>
  </si>
  <si>
    <t>Total.Surface.area.(cm2)</t>
  </si>
  <si>
    <t>Root.weight.(g)</t>
  </si>
  <si>
    <t>Leaf.weight.(g)</t>
  </si>
  <si>
    <t>TOTAL %</t>
  </si>
  <si>
    <t>AVG</t>
  </si>
  <si>
    <t>Std</t>
  </si>
  <si>
    <t>Std S</t>
  </si>
  <si>
    <t>std S</t>
  </si>
  <si>
    <t>Tillers</t>
  </si>
  <si>
    <t>Height</t>
  </si>
  <si>
    <t>Root weight</t>
  </si>
  <si>
    <t>MEAN and StD S</t>
  </si>
  <si>
    <t xml:space="preserve">T3 </t>
  </si>
  <si>
    <t xml:space="preserve">Glasshouse trial </t>
  </si>
  <si>
    <t>Treatments done</t>
  </si>
  <si>
    <t>biomass samples</t>
  </si>
  <si>
    <t>DAS</t>
  </si>
  <si>
    <t>Planted</t>
  </si>
  <si>
    <t>SAL_MP+K</t>
  </si>
  <si>
    <t>SAL_LP+K</t>
  </si>
  <si>
    <t>SAL_0</t>
  </si>
  <si>
    <t>SAL_MP+K+LG</t>
  </si>
  <si>
    <t>SAL_LP+K+LG</t>
  </si>
  <si>
    <t>SAL_LG</t>
  </si>
  <si>
    <t>SAL_MP+K+HG</t>
  </si>
  <si>
    <t>SAL_LP+K+HG</t>
  </si>
  <si>
    <t>SAL_HG</t>
  </si>
  <si>
    <t>SAL_HP</t>
  </si>
  <si>
    <t>SAL_HP+K</t>
  </si>
  <si>
    <t>SAL_HP+K+HG</t>
  </si>
  <si>
    <t>SAL_HP+HG</t>
  </si>
  <si>
    <t>SOD_MP+K</t>
  </si>
  <si>
    <t>SOD_LP+K</t>
  </si>
  <si>
    <t>SOD_0</t>
  </si>
  <si>
    <t>SOD_MP+K+LG</t>
  </si>
  <si>
    <t>SOD_LP+K+LG</t>
  </si>
  <si>
    <t>SOD_LG</t>
  </si>
  <si>
    <t>SOD_MP+K+HG</t>
  </si>
  <si>
    <t>SOD_LP+K+HG</t>
  </si>
  <si>
    <t>SOD_HG</t>
  </si>
  <si>
    <t>SOD_HP</t>
  </si>
  <si>
    <t>SOD_HP+K</t>
  </si>
  <si>
    <t>SOD_HP+K+HG</t>
  </si>
  <si>
    <t>SOD_HP+HG</t>
  </si>
  <si>
    <t>Root</t>
  </si>
  <si>
    <t>Order of highest and lowest for growth parameters</t>
  </si>
  <si>
    <t>HP 1</t>
  </si>
  <si>
    <t>HP 2</t>
  </si>
  <si>
    <t>HP 3</t>
  </si>
  <si>
    <t>HP 4</t>
  </si>
  <si>
    <t xml:space="preserve">HP 1 </t>
  </si>
  <si>
    <t xml:space="preserve">Treatment </t>
  </si>
  <si>
    <t>AVG(%)</t>
  </si>
  <si>
    <t>VAM</t>
  </si>
  <si>
    <t>roots cut</t>
  </si>
  <si>
    <t>VAM counts analysed</t>
  </si>
  <si>
    <t>WinRhizo date</t>
  </si>
  <si>
    <t>Days since biomass cut</t>
  </si>
  <si>
    <t>1HP</t>
  </si>
  <si>
    <t>2Hp</t>
  </si>
  <si>
    <t>3HP</t>
  </si>
  <si>
    <t>4HP</t>
  </si>
  <si>
    <t>% of nutrient in the sample</t>
  </si>
  <si>
    <t>Rb</t>
  </si>
  <si>
    <t>negative numbers are less than the mean result</t>
  </si>
  <si>
    <t>T1 HP</t>
  </si>
  <si>
    <t>T2 HP</t>
  </si>
  <si>
    <t>T4 HP</t>
  </si>
  <si>
    <t xml:space="preserve">Theres no N ??? </t>
  </si>
  <si>
    <t>P (g)</t>
  </si>
  <si>
    <t>K (g)</t>
  </si>
  <si>
    <t>GYP</t>
  </si>
  <si>
    <t xml:space="preserve">T3 HP </t>
  </si>
  <si>
    <t>CONTROL</t>
  </si>
  <si>
    <t>avg of control</t>
  </si>
  <si>
    <t xml:space="preserve"> nutrient uptake per pot (g/pot) = % of nutrient concentration * biomass g /pot </t>
  </si>
  <si>
    <t xml:space="preserve">Nutrient per pot  (g/pot) </t>
  </si>
  <si>
    <t>Using Gyp bases as control</t>
  </si>
  <si>
    <t>Using T 3 as control for all</t>
  </si>
  <si>
    <t>g/pot</t>
  </si>
  <si>
    <t xml:space="preserve">apparent recovery % = [ (nutrient uptake g/pot - control g/pot) / fert nutrient added g/pot ] </t>
  </si>
  <si>
    <t>MAP (mg)</t>
  </si>
  <si>
    <t>KCl (mg)</t>
  </si>
  <si>
    <t>Rb (mg)</t>
  </si>
  <si>
    <t>1  pot</t>
  </si>
  <si>
    <t xml:space="preserve">Apparent Recovery </t>
  </si>
  <si>
    <t xml:space="preserve">Using Control for all </t>
  </si>
  <si>
    <t xml:space="preserve">Using gypsum base as control </t>
  </si>
  <si>
    <t xml:space="preserve">Using base control </t>
  </si>
  <si>
    <t>Nutrient Recovery</t>
  </si>
  <si>
    <t xml:space="preserve">Rb </t>
  </si>
  <si>
    <t>4.9% a</t>
  </si>
  <si>
    <t>p=0.224</t>
  </si>
  <si>
    <t>Saline</t>
  </si>
  <si>
    <t>4.8% a</t>
  </si>
  <si>
    <t>2.5% b</t>
  </si>
  <si>
    <t>P fertiliser</t>
  </si>
  <si>
    <t>K fertiliser</t>
  </si>
  <si>
    <t>GYP fertiliser</t>
  </si>
  <si>
    <t>41.8% a</t>
  </si>
  <si>
    <t>41.2% a</t>
  </si>
  <si>
    <t>23.7% b</t>
  </si>
  <si>
    <t>p=0.025</t>
  </si>
  <si>
    <t>p=0.279</t>
  </si>
  <si>
    <t>8.58% a</t>
  </si>
  <si>
    <t>11.8% a</t>
  </si>
  <si>
    <t>8.4% a</t>
  </si>
  <si>
    <t>p=0.002</t>
  </si>
  <si>
    <t>p=0.000</t>
  </si>
  <si>
    <t>2.28% b</t>
  </si>
  <si>
    <t>4.6% b</t>
  </si>
  <si>
    <t>41.6% a</t>
  </si>
  <si>
    <t>4.9% b</t>
  </si>
  <si>
    <t>10.8% a</t>
  </si>
  <si>
    <t>0.029% b</t>
  </si>
  <si>
    <t>p=0.049</t>
  </si>
  <si>
    <t>4.28% ab</t>
  </si>
  <si>
    <t>5.3% a</t>
  </si>
  <si>
    <t>3.9% b</t>
  </si>
  <si>
    <t>p=0.649</t>
  </si>
  <si>
    <t>36% a</t>
  </si>
  <si>
    <t>42.4% a</t>
  </si>
  <si>
    <t>37% a</t>
  </si>
  <si>
    <t>p=0.946</t>
  </si>
  <si>
    <t>9.7% a</t>
  </si>
  <si>
    <t>9.5% a</t>
  </si>
  <si>
    <t>10.3% a</t>
  </si>
  <si>
    <t>Sodic</t>
  </si>
  <si>
    <t>p=0.012</t>
  </si>
  <si>
    <t>6.6% a</t>
  </si>
  <si>
    <t>6.4% a</t>
  </si>
  <si>
    <t>3.7% b</t>
  </si>
  <si>
    <t>p=0.034</t>
  </si>
  <si>
    <t>54% a</t>
  </si>
  <si>
    <t>59.9% a</t>
  </si>
  <si>
    <t>36.1% b</t>
  </si>
  <si>
    <t>p=0.178</t>
  </si>
  <si>
    <t>10.4% a</t>
  </si>
  <si>
    <t>11.4% a</t>
  </si>
  <si>
    <t>5.9% a</t>
  </si>
  <si>
    <t>p=0.041</t>
  </si>
  <si>
    <t>6.3% a</t>
  </si>
  <si>
    <t>3.5% b</t>
  </si>
  <si>
    <t>57.4% a</t>
  </si>
  <si>
    <t>10.48% b</t>
  </si>
  <si>
    <t>p=0.001</t>
  </si>
  <si>
    <t>11% a</t>
  </si>
  <si>
    <t>0.069% b</t>
  </si>
  <si>
    <t>p=0.995</t>
  </si>
  <si>
    <t>6% a</t>
  </si>
  <si>
    <t>p=0.883</t>
  </si>
  <si>
    <t>51.9% a</t>
  </si>
  <si>
    <t xml:space="preserve">56% a </t>
  </si>
  <si>
    <t>52% a</t>
  </si>
  <si>
    <t>p=0.898</t>
  </si>
  <si>
    <t>9.8% a</t>
  </si>
  <si>
    <t>9.37% a</t>
  </si>
  <si>
    <t>10.6% a</t>
  </si>
  <si>
    <t>Al</t>
  </si>
  <si>
    <t>Ca</t>
  </si>
  <si>
    <t>Cu</t>
  </si>
  <si>
    <t>Fe</t>
  </si>
  <si>
    <t>Mg</t>
  </si>
  <si>
    <t>Mn</t>
  </si>
  <si>
    <t>Mo</t>
  </si>
  <si>
    <t>Na</t>
  </si>
  <si>
    <t>S</t>
  </si>
  <si>
    <t>Zn</t>
  </si>
  <si>
    <t>Nutrient Uptake</t>
  </si>
  <si>
    <t>Zn mg/pot</t>
  </si>
  <si>
    <t>6.1 (+/- 1.78) b</t>
  </si>
  <si>
    <t>13.8 (+/- 1.8) a</t>
  </si>
  <si>
    <t>15.6 (+/- 2.3) a</t>
  </si>
  <si>
    <t>16 (+/- 2.8) a</t>
  </si>
  <si>
    <t>15.1 (+/- 2.4) a</t>
  </si>
  <si>
    <t>7.5 (+/- 3.4) b</t>
  </si>
  <si>
    <t>p=0.929</t>
  </si>
  <si>
    <t>12.7 (+/- 4.9) a</t>
  </si>
  <si>
    <t>12 (+/- 4.8) a</t>
  </si>
  <si>
    <t>12.5 (+/- 4.3) a</t>
  </si>
  <si>
    <t>6.9 (+/- 0.7) c</t>
  </si>
  <si>
    <t>18.2 (+/- 0.3) b</t>
  </si>
  <si>
    <t>22 (+/- 0.2) a</t>
  </si>
  <si>
    <t>20.7 (+/- 0.3) a</t>
  </si>
  <si>
    <t>20.4 (+/- 3.4) a</t>
  </si>
  <si>
    <t>8.9 (+/- 4.4) b</t>
  </si>
  <si>
    <t>p=0.987</t>
  </si>
  <si>
    <t>16 (+/- 6.5) a</t>
  </si>
  <si>
    <t>16.4 (+/- 7.4) a</t>
  </si>
  <si>
    <t>16.2 (+/- 6.6) a</t>
  </si>
  <si>
    <t>sal</t>
  </si>
  <si>
    <t>sod</t>
  </si>
  <si>
    <t>P_u</t>
  </si>
  <si>
    <t>Tiller2</t>
  </si>
  <si>
    <t>H2</t>
  </si>
  <si>
    <t>R2</t>
  </si>
  <si>
    <t>L2</t>
  </si>
  <si>
    <t>p=0.0001</t>
  </si>
  <si>
    <t>2.27 b</t>
  </si>
  <si>
    <t>4.9 a</t>
  </si>
  <si>
    <t>4.7 a</t>
  </si>
  <si>
    <t>4.6 a</t>
  </si>
  <si>
    <t>2.9 b</t>
  </si>
  <si>
    <t>p=0.971</t>
  </si>
  <si>
    <t>p=0.374</t>
  </si>
  <si>
    <t>0.7 a</t>
  </si>
  <si>
    <t>1.6 a</t>
  </si>
  <si>
    <t>1.4 a</t>
  </si>
  <si>
    <t>0.88 a</t>
  </si>
  <si>
    <t>0.4 b</t>
  </si>
  <si>
    <t>p=0.364</t>
  </si>
  <si>
    <t>0.9 a</t>
  </si>
  <si>
    <t>1.7 a</t>
  </si>
  <si>
    <t>1.07 a</t>
  </si>
  <si>
    <t>3.7 c</t>
  </si>
  <si>
    <t>9.4 ab</t>
  </si>
  <si>
    <t>9.8 a</t>
  </si>
  <si>
    <t>9 b</t>
  </si>
  <si>
    <t>9.5 a</t>
  </si>
  <si>
    <t>5.7 b</t>
  </si>
  <si>
    <t>p=0.996</t>
  </si>
  <si>
    <t>8.13 a</t>
  </si>
  <si>
    <t>7.96 a</t>
  </si>
  <si>
    <t>p=0.268</t>
  </si>
  <si>
    <t>1.19 a</t>
  </si>
  <si>
    <t>1.05 a</t>
  </si>
  <si>
    <t>1.38 a</t>
  </si>
  <si>
    <t>0.93 a</t>
  </si>
  <si>
    <t>p=0.444</t>
  </si>
  <si>
    <t>1.17 a</t>
  </si>
  <si>
    <t>1.04 a</t>
  </si>
  <si>
    <t>p=0.152</t>
  </si>
  <si>
    <t>1.25 a</t>
  </si>
  <si>
    <t xml:space="preserve">0.9 a </t>
  </si>
  <si>
    <t>1.94 b</t>
  </si>
  <si>
    <t>4.5 a</t>
  </si>
  <si>
    <t>4.4 a</t>
  </si>
  <si>
    <t>4.8 a</t>
  </si>
  <si>
    <t>p=0.008</t>
  </si>
  <si>
    <t>p=0.867</t>
  </si>
  <si>
    <t>3.9 a</t>
  </si>
  <si>
    <t>3.7 a</t>
  </si>
  <si>
    <t>4.2 a</t>
  </si>
  <si>
    <t>p=0.7</t>
  </si>
  <si>
    <t>0.75 a</t>
  </si>
  <si>
    <t>1.1 a</t>
  </si>
  <si>
    <t>1.2 a</t>
  </si>
  <si>
    <t>1.01 a</t>
  </si>
  <si>
    <t>1.02 a</t>
  </si>
  <si>
    <t>p=0.988</t>
  </si>
  <si>
    <t>1.06 a</t>
  </si>
  <si>
    <t>3.6 c</t>
  </si>
  <si>
    <t>8.4 ab</t>
  </si>
  <si>
    <t>8.5 a</t>
  </si>
  <si>
    <t>7.4 b</t>
  </si>
  <si>
    <t>8.2 a</t>
  </si>
  <si>
    <t>4.9 b</t>
  </si>
  <si>
    <t>p=0.975</t>
  </si>
  <si>
    <t>6.9 a</t>
  </si>
  <si>
    <t>7.2 a</t>
  </si>
  <si>
    <t>p=0.069</t>
  </si>
  <si>
    <t>0.92 b</t>
  </si>
  <si>
    <t>1.5 a</t>
  </si>
  <si>
    <t>1.3 ab</t>
  </si>
  <si>
    <t>1.15 ab</t>
  </si>
  <si>
    <t>p=0.013</t>
  </si>
  <si>
    <t>0.97 b</t>
  </si>
  <si>
    <t>p=0.812</t>
  </si>
  <si>
    <t>1.3 a</t>
  </si>
  <si>
    <t>1.16 a</t>
  </si>
  <si>
    <t>Tillers 1 (count)</t>
  </si>
  <si>
    <t>Tillers 2 (count)</t>
  </si>
  <si>
    <t>Leaf Weight (g/pot)</t>
  </si>
  <si>
    <t>Root Growth (g/pot)</t>
  </si>
  <si>
    <t>Growth Stage 1 ^</t>
  </si>
  <si>
    <t>Growth Stage 2 ^</t>
  </si>
  <si>
    <t>p=0.792</t>
  </si>
  <si>
    <t>3.2 a</t>
  </si>
  <si>
    <t>3.6 a</t>
  </si>
  <si>
    <t>3.4 a</t>
  </si>
  <si>
    <t>p=0.815</t>
  </si>
  <si>
    <t>3.3 a</t>
  </si>
  <si>
    <t>p=0.084</t>
  </si>
  <si>
    <t>3.2 ab</t>
  </si>
  <si>
    <t>3.09 b</t>
  </si>
  <si>
    <t>4.0 a</t>
  </si>
  <si>
    <t>p=0.04</t>
  </si>
  <si>
    <t>2.6 b</t>
  </si>
  <si>
    <t>3.8 a</t>
  </si>
  <si>
    <t>2.2 b</t>
  </si>
  <si>
    <t>p=0.65</t>
  </si>
  <si>
    <t>3.0 a</t>
  </si>
  <si>
    <t>p=0.531</t>
  </si>
  <si>
    <t>2.8 a</t>
  </si>
  <si>
    <t>3.36 a</t>
  </si>
  <si>
    <t>p=0.148</t>
  </si>
  <si>
    <t>2.4 b</t>
  </si>
  <si>
    <t>3.1 ab</t>
  </si>
  <si>
    <t>p=0.184</t>
  </si>
  <si>
    <t>2.7 a</t>
  </si>
  <si>
    <t>p=0.533</t>
  </si>
  <si>
    <t>3.09 a</t>
  </si>
  <si>
    <t>2.77 a</t>
  </si>
  <si>
    <t>p=0.036</t>
  </si>
  <si>
    <t>2.3 b</t>
  </si>
  <si>
    <t>p=0.06</t>
  </si>
  <si>
    <t>2.6 a</t>
  </si>
  <si>
    <t>p=0.559</t>
  </si>
  <si>
    <t>2.9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</si>
</sst>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0.00000"/>
    <numFmt numFmtId="168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4AADF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C6E0B4"/>
        <bgColor rgb="FF000000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1" fillId="4" borderId="3" applyNumberFormat="0" applyFont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3" fillId="2" borderId="1" xfId="1"/>
    <xf numFmtId="0" fontId="4" fillId="3" borderId="2" xfId="2"/>
    <xf numFmtId="0" fontId="4" fillId="4" borderId="3" xfId="3" applyFont="1"/>
    <xf numFmtId="0" fontId="2" fillId="4" borderId="3" xfId="3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8" fillId="7" borderId="4" xfId="0" applyNumberFormat="1" applyFont="1" applyFill="1" applyBorder="1" applyAlignment="1">
      <alignment horizontal="center" vertical="center" wrapText="1"/>
    </xf>
    <xf numFmtId="164" fontId="0" fillId="8" borderId="14" xfId="0" applyNumberFormat="1" applyFill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64" fontId="0" fillId="8" borderId="13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8" borderId="16" xfId="0" applyNumberFormat="1" applyFill="1" applyBorder="1" applyAlignment="1">
      <alignment horizontal="center"/>
    </xf>
    <xf numFmtId="164" fontId="0" fillId="8" borderId="17" xfId="0" applyNumberForma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3" xfId="0" applyBorder="1"/>
    <xf numFmtId="0" fontId="0" fillId="0" borderId="0" xfId="0" applyBorder="1"/>
    <xf numFmtId="0" fontId="0" fillId="0" borderId="19" xfId="0" applyBorder="1"/>
    <xf numFmtId="0" fontId="0" fillId="0" borderId="13" xfId="0" quotePrefix="1" applyBorder="1"/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5" fillId="0" borderId="0" xfId="0" applyFont="1" applyBorder="1"/>
    <xf numFmtId="0" fontId="9" fillId="0" borderId="0" xfId="0" applyFont="1" applyBorder="1"/>
    <xf numFmtId="0" fontId="7" fillId="0" borderId="0" xfId="0" applyFont="1" applyBorder="1"/>
    <xf numFmtId="0" fontId="0" fillId="0" borderId="0" xfId="0" quotePrefix="1" applyBorder="1"/>
    <xf numFmtId="0" fontId="0" fillId="0" borderId="0" xfId="0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4" xfId="0" quotePrefix="1" applyBorder="1"/>
    <xf numFmtId="0" fontId="5" fillId="0" borderId="25" xfId="0" applyFont="1" applyBorder="1"/>
    <xf numFmtId="0" fontId="0" fillId="0" borderId="0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5" fontId="5" fillId="0" borderId="0" xfId="0" applyNumberFormat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0" fillId="0" borderId="4" xfId="0" applyFont="1" applyBorder="1"/>
    <xf numFmtId="0" fontId="0" fillId="0" borderId="4" xfId="0" quotePrefix="1" applyBorder="1"/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9" borderId="15" xfId="0" applyFill="1" applyBorder="1"/>
    <xf numFmtId="0" fontId="5" fillId="9" borderId="15" xfId="0" applyFont="1" applyFill="1" applyBorder="1"/>
    <xf numFmtId="0" fontId="5" fillId="6" borderId="0" xfId="0" applyFont="1" applyFill="1" applyBorder="1"/>
    <xf numFmtId="0" fontId="0" fillId="9" borderId="0" xfId="0" applyFill="1" applyBorder="1"/>
    <xf numFmtId="0" fontId="5" fillId="9" borderId="0" xfId="0" applyFont="1" applyFill="1" applyBorder="1"/>
    <xf numFmtId="0" fontId="0" fillId="6" borderId="0" xfId="0" applyFill="1" applyBorder="1"/>
    <xf numFmtId="0" fontId="0" fillId="6" borderId="13" xfId="0" applyFill="1" applyBorder="1"/>
    <xf numFmtId="0" fontId="5" fillId="6" borderId="15" xfId="0" applyFont="1" applyFill="1" applyBorder="1"/>
    <xf numFmtId="0" fontId="0" fillId="6" borderId="15" xfId="0" applyFill="1" applyBorder="1"/>
    <xf numFmtId="0" fontId="0" fillId="5" borderId="29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2" xfId="0" applyFont="1" applyBorder="1" applyAlignment="1">
      <alignment horizontal="center"/>
    </xf>
    <xf numFmtId="16" fontId="0" fillId="0" borderId="0" xfId="0" applyNumberFormat="1"/>
    <xf numFmtId="15" fontId="0" fillId="0" borderId="0" xfId="0" applyNumberFormat="1"/>
    <xf numFmtId="2" fontId="0" fillId="0" borderId="9" xfId="0" applyNumberFormat="1" applyBorder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left" vertical="center"/>
    </xf>
    <xf numFmtId="0" fontId="14" fillId="5" borderId="35" xfId="0" applyFont="1" applyFill="1" applyBorder="1" applyAlignment="1">
      <alignment horizontal="left" vertical="center"/>
    </xf>
    <xf numFmtId="0" fontId="14" fillId="5" borderId="36" xfId="0" applyFont="1" applyFill="1" applyBorder="1" applyAlignment="1">
      <alignment horizontal="left" vertical="center"/>
    </xf>
    <xf numFmtId="0" fontId="14" fillId="6" borderId="34" xfId="0" applyFont="1" applyFill="1" applyBorder="1" applyAlignment="1">
      <alignment horizontal="left" vertical="center"/>
    </xf>
    <xf numFmtId="0" fontId="14" fillId="6" borderId="35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/>
    <xf numFmtId="0" fontId="5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11" borderId="0" xfId="0" applyFill="1" applyAlignment="1">
      <alignment horizontal="left"/>
    </xf>
    <xf numFmtId="166" fontId="0" fillId="11" borderId="0" xfId="0" applyNumberFormat="1" applyFill="1" applyAlignment="1">
      <alignment horizontal="center"/>
    </xf>
    <xf numFmtId="166" fontId="0" fillId="11" borderId="0" xfId="0" applyNumberFormat="1" applyFill="1"/>
    <xf numFmtId="167" fontId="0" fillId="11" borderId="0" xfId="0" applyNumberFormat="1" applyFill="1" applyAlignment="1">
      <alignment horizontal="center"/>
    </xf>
    <xf numFmtId="0" fontId="0" fillId="12" borderId="0" xfId="0" applyFill="1" applyAlignment="1">
      <alignment horizontal="left"/>
    </xf>
    <xf numFmtId="166" fontId="0" fillId="12" borderId="0" xfId="0" applyNumberFormat="1" applyFill="1" applyAlignment="1">
      <alignment horizontal="center"/>
    </xf>
    <xf numFmtId="166" fontId="0" fillId="12" borderId="0" xfId="0" applyNumberFormat="1" applyFill="1"/>
    <xf numFmtId="0" fontId="0" fillId="12" borderId="0" xfId="0" applyFill="1"/>
    <xf numFmtId="0" fontId="0" fillId="11" borderId="0" xfId="0" applyFill="1"/>
    <xf numFmtId="0" fontId="0" fillId="7" borderId="4" xfId="0" applyFill="1" applyBorder="1" applyAlignment="1">
      <alignment horizontal="center"/>
    </xf>
    <xf numFmtId="0" fontId="17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8" fillId="7" borderId="4" xfId="0" applyNumberFormat="1" applyFont="1" applyFill="1" applyBorder="1" applyAlignment="1">
      <alignment horizontal="center" vertical="center" wrapText="1"/>
    </xf>
    <xf numFmtId="0" fontId="5" fillId="14" borderId="0" xfId="0" applyFont="1" applyFill="1"/>
    <xf numFmtId="0" fontId="0" fillId="14" borderId="0" xfId="0" applyFill="1"/>
    <xf numFmtId="0" fontId="0" fillId="15" borderId="0" xfId="0" applyFill="1"/>
    <xf numFmtId="0" fontId="0" fillId="15" borderId="38" xfId="0" applyFill="1" applyBorder="1"/>
    <xf numFmtId="0" fontId="0" fillId="0" borderId="39" xfId="0" applyBorder="1"/>
    <xf numFmtId="0" fontId="0" fillId="0" borderId="38" xfId="0" applyBorder="1"/>
    <xf numFmtId="0" fontId="0" fillId="12" borderId="38" xfId="0" applyFill="1" applyBorder="1"/>
    <xf numFmtId="0" fontId="0" fillId="13" borderId="38" xfId="0" applyFill="1" applyBorder="1"/>
    <xf numFmtId="0" fontId="0" fillId="5" borderId="38" xfId="0" applyFill="1" applyBorder="1" applyAlignment="1">
      <alignment horizontal="center"/>
    </xf>
    <xf numFmtId="0" fontId="14" fillId="5" borderId="38" xfId="0" applyFont="1" applyFill="1" applyBorder="1" applyAlignment="1">
      <alignment horizontal="left" vertical="center"/>
    </xf>
    <xf numFmtId="0" fontId="12" fillId="6" borderId="38" xfId="0" applyFont="1" applyFill="1" applyBorder="1" applyAlignment="1">
      <alignment horizontal="center"/>
    </xf>
    <xf numFmtId="0" fontId="0" fillId="11" borderId="38" xfId="0" applyFill="1" applyBorder="1"/>
    <xf numFmtId="0" fontId="14" fillId="6" borderId="38" xfId="0" applyFont="1" applyFill="1" applyBorder="1" applyAlignment="1">
      <alignment horizontal="left" vertical="center"/>
    </xf>
    <xf numFmtId="0" fontId="0" fillId="16" borderId="38" xfId="0" applyFill="1" applyBorder="1"/>
    <xf numFmtId="0" fontId="5" fillId="0" borderId="0" xfId="0" applyFont="1" applyAlignment="1">
      <alignment vertical="top"/>
    </xf>
    <xf numFmtId="0" fontId="0" fillId="17" borderId="0" xfId="0" applyFill="1"/>
    <xf numFmtId="0" fontId="0" fillId="17" borderId="38" xfId="0" applyFill="1" applyBorder="1"/>
    <xf numFmtId="0" fontId="0" fillId="0" borderId="38" xfId="0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14" fillId="5" borderId="38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168" fontId="0" fillId="0" borderId="0" xfId="0" applyNumberFormat="1" applyFill="1" applyAlignment="1">
      <alignment horizontal="center"/>
    </xf>
    <xf numFmtId="168" fontId="0" fillId="13" borderId="38" xfId="0" applyNumberFormat="1" applyFill="1" applyBorder="1" applyAlignment="1">
      <alignment horizontal="center"/>
    </xf>
    <xf numFmtId="168" fontId="0" fillId="13" borderId="38" xfId="4" applyNumberFormat="1" applyFont="1" applyFill="1" applyBorder="1" applyAlignment="1">
      <alignment horizontal="center"/>
    </xf>
    <xf numFmtId="0" fontId="0" fillId="18" borderId="0" xfId="0" applyFill="1"/>
    <xf numFmtId="168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15" fillId="6" borderId="38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/>
    </xf>
    <xf numFmtId="168" fontId="5" fillId="13" borderId="38" xfId="0" applyNumberFormat="1" applyFont="1" applyFill="1" applyBorder="1" applyAlignment="1">
      <alignment horizontal="center"/>
    </xf>
    <xf numFmtId="168" fontId="5" fillId="13" borderId="38" xfId="4" applyNumberFormat="1" applyFont="1" applyFill="1" applyBorder="1" applyAlignment="1">
      <alignment horizontal="center"/>
    </xf>
    <xf numFmtId="0" fontId="8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8" fillId="0" borderId="11" xfId="0" applyFont="1" applyBorder="1"/>
    <xf numFmtId="0" fontId="8" fillId="0" borderId="12" xfId="0" applyFont="1" applyBorder="1"/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10" xfId="0" applyFont="1" applyFill="1" applyBorder="1"/>
    <xf numFmtId="0" fontId="8" fillId="0" borderId="11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8" xfId="0" applyFont="1" applyFill="1" applyBorder="1"/>
    <xf numFmtId="0" fontId="8" fillId="12" borderId="8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8" fillId="12" borderId="8" xfId="0" applyFont="1" applyFill="1" applyBorder="1"/>
    <xf numFmtId="0" fontId="18" fillId="0" borderId="4" xfId="0" applyFont="1" applyBorder="1"/>
    <xf numFmtId="0" fontId="8" fillId="0" borderId="40" xfId="0" applyFont="1" applyFill="1" applyBorder="1"/>
    <xf numFmtId="0" fontId="8" fillId="0" borderId="41" xfId="0" applyFont="1" applyFill="1" applyBorder="1" applyAlignment="1">
      <alignment horizontal="center"/>
    </xf>
    <xf numFmtId="0" fontId="8" fillId="0" borderId="41" xfId="0" applyFont="1" applyBorder="1"/>
    <xf numFmtId="0" fontId="8" fillId="0" borderId="42" xfId="0" applyFont="1" applyBorder="1"/>
    <xf numFmtId="0" fontId="8" fillId="12" borderId="0" xfId="0" applyFont="1" applyFill="1" applyBorder="1"/>
    <xf numFmtId="0" fontId="8" fillId="11" borderId="0" xfId="0" applyFont="1" applyFill="1" applyBorder="1"/>
    <xf numFmtId="0" fontId="8" fillId="11" borderId="26" xfId="0" applyFont="1" applyFill="1" applyBorder="1"/>
    <xf numFmtId="0" fontId="8" fillId="11" borderId="27" xfId="0" applyFont="1" applyFill="1" applyBorder="1"/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/>
    <xf numFmtId="0" fontId="19" fillId="19" borderId="0" xfId="0" applyFont="1" applyFill="1"/>
    <xf numFmtId="0" fontId="20" fillId="20" borderId="0" xfId="0" applyFont="1" applyFill="1"/>
    <xf numFmtId="0" fontId="19" fillId="20" borderId="0" xfId="0" applyFont="1" applyFill="1"/>
    <xf numFmtId="0" fontId="19" fillId="0" borderId="0" xfId="0" applyFont="1" applyAlignment="1">
      <alignment horizontal="center"/>
    </xf>
    <xf numFmtId="0" fontId="19" fillId="21" borderId="0" xfId="0" applyFont="1" applyFill="1"/>
    <xf numFmtId="0" fontId="19" fillId="19" borderId="38" xfId="0" applyFont="1" applyFill="1" applyBorder="1"/>
    <xf numFmtId="0" fontId="19" fillId="0" borderId="38" xfId="0" applyFont="1" applyBorder="1"/>
    <xf numFmtId="0" fontId="19" fillId="21" borderId="38" xfId="0" applyFont="1" applyFill="1" applyBorder="1"/>
    <xf numFmtId="0" fontId="19" fillId="0" borderId="17" xfId="0" applyFont="1" applyBorder="1"/>
    <xf numFmtId="0" fontId="19" fillId="22" borderId="0" xfId="0" applyFont="1" applyFill="1"/>
    <xf numFmtId="0" fontId="19" fillId="22" borderId="38" xfId="0" applyFont="1" applyFill="1" applyBorder="1"/>
    <xf numFmtId="0" fontId="0" fillId="11" borderId="38" xfId="0" applyFill="1" applyBorder="1" applyAlignment="1">
      <alignment horizontal="center"/>
    </xf>
    <xf numFmtId="0" fontId="14" fillId="11" borderId="38" xfId="0" applyFont="1" applyFill="1" applyBorder="1" applyAlignment="1">
      <alignment horizontal="center" vertical="center"/>
    </xf>
    <xf numFmtId="0" fontId="8" fillId="12" borderId="4" xfId="0" applyFont="1" applyFill="1" applyBorder="1"/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 vertical="center"/>
    </xf>
    <xf numFmtId="0" fontId="8" fillId="11" borderId="4" xfId="0" applyFont="1" applyFill="1" applyBorder="1"/>
    <xf numFmtId="0" fontId="0" fillId="11" borderId="4" xfId="0" applyFill="1" applyBorder="1" applyAlignment="1">
      <alignment horizontal="center"/>
    </xf>
    <xf numFmtId="2" fontId="18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8" fillId="18" borderId="0" xfId="0" applyNumberFormat="1" applyFont="1" applyFill="1" applyAlignment="1">
      <alignment horizontal="center" vertical="center"/>
    </xf>
    <xf numFmtId="0" fontId="0" fillId="18" borderId="0" xfId="0" applyFill="1" applyBorder="1" applyAlignment="1">
      <alignment horizontal="center"/>
    </xf>
    <xf numFmtId="18" fontId="8" fillId="0" borderId="4" xfId="0" applyNumberFormat="1" applyFont="1" applyBorder="1" applyAlignment="1">
      <alignment horizontal="center"/>
    </xf>
    <xf numFmtId="0" fontId="8" fillId="11" borderId="29" xfId="0" applyFont="1" applyFill="1" applyBorder="1"/>
  </cellXfs>
  <cellStyles count="5">
    <cellStyle name="Check Cell" xfId="2" builtinId="23"/>
    <cellStyle name="Input" xfId="1" builtinId="20"/>
    <cellStyle name="Normal" xfId="0" builtinId="0"/>
    <cellStyle name="Note" xfId="3" builtinId="10"/>
    <cellStyle name="Percent" xfId="4" builtinId="5"/>
  </cellStyles>
  <dxfs count="0"/>
  <tableStyles count="0" defaultTableStyle="TableStyleMedium2" defaultPivotStyle="PivotStyleLight16"/>
  <colors>
    <mruColors>
      <color rgb="FFF4AADF"/>
      <color rgb="FFFFDDF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S65"/>
  <sheetViews>
    <sheetView zoomScale="63" workbookViewId="0">
      <selection activeCell="H26" sqref="H26"/>
    </sheetView>
  </sheetViews>
  <sheetFormatPr defaultRowHeight="14.4" x14ac:dyDescent="0.3"/>
  <cols>
    <col min="1" max="1" width="10.88671875" customWidth="1"/>
    <col min="9" max="9" width="12.88671875" customWidth="1"/>
    <col min="13" max="13" width="11.6640625" customWidth="1"/>
    <col min="14" max="14" width="12.88671875" customWidth="1"/>
    <col min="15" max="15" width="12.109375" customWidth="1"/>
    <col min="16" max="16" width="11.33203125" customWidth="1"/>
    <col min="17" max="17" width="11.44140625" customWidth="1"/>
  </cols>
  <sheetData>
    <row r="1" spans="1:19" x14ac:dyDescent="0.3">
      <c r="A1" t="s">
        <v>0</v>
      </c>
    </row>
    <row r="2" spans="1:19" ht="15" thickBot="1" x14ac:dyDescent="0.35">
      <c r="M2" s="5" t="s">
        <v>76</v>
      </c>
    </row>
    <row r="3" spans="1:19" x14ac:dyDescent="0.3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6</v>
      </c>
      <c r="I3" s="1" t="s">
        <v>79</v>
      </c>
    </row>
    <row r="4" spans="1:19" ht="15" thickBot="1" x14ac:dyDescent="0.35">
      <c r="A4" s="12" t="s">
        <v>7</v>
      </c>
      <c r="B4" s="8">
        <v>5</v>
      </c>
      <c r="C4" s="8">
        <v>5</v>
      </c>
      <c r="D4" s="8">
        <v>61</v>
      </c>
      <c r="E4" s="8">
        <v>59</v>
      </c>
      <c r="F4" s="8" t="s">
        <v>8</v>
      </c>
      <c r="G4" s="13" t="s">
        <v>8</v>
      </c>
      <c r="I4" s="1" t="s">
        <v>110</v>
      </c>
      <c r="J4" s="7">
        <v>1</v>
      </c>
      <c r="O4" s="6" t="s">
        <v>74</v>
      </c>
    </row>
    <row r="5" spans="1:19" ht="15.6" thickTop="1" thickBot="1" x14ac:dyDescent="0.35">
      <c r="A5" s="12" t="s">
        <v>9</v>
      </c>
      <c r="B5" s="8">
        <v>4</v>
      </c>
      <c r="C5" s="8">
        <v>8</v>
      </c>
      <c r="D5" s="8">
        <v>59</v>
      </c>
      <c r="E5" s="8">
        <v>60</v>
      </c>
      <c r="F5" s="8" t="s">
        <v>8</v>
      </c>
      <c r="G5" s="13" t="s">
        <v>8</v>
      </c>
      <c r="I5" s="1" t="s">
        <v>80</v>
      </c>
      <c r="J5" s="7">
        <v>2</v>
      </c>
      <c r="M5" s="2"/>
      <c r="N5" s="2"/>
      <c r="O5" s="2" t="s">
        <v>7</v>
      </c>
      <c r="P5" s="2"/>
      <c r="Q5" s="2"/>
    </row>
    <row r="6" spans="1:19" ht="15.6" thickTop="1" thickBot="1" x14ac:dyDescent="0.35">
      <c r="A6" s="12" t="s">
        <v>10</v>
      </c>
      <c r="B6" s="8">
        <v>4</v>
      </c>
      <c r="C6" s="8">
        <v>4</v>
      </c>
      <c r="D6" s="8">
        <v>66</v>
      </c>
      <c r="E6" s="8">
        <v>69</v>
      </c>
      <c r="F6" s="8" t="s">
        <v>8</v>
      </c>
      <c r="G6" s="13" t="s">
        <v>8</v>
      </c>
      <c r="I6" s="1" t="s">
        <v>81</v>
      </c>
      <c r="J6" s="7">
        <v>3</v>
      </c>
      <c r="M6" s="2" t="s">
        <v>9</v>
      </c>
      <c r="N6" s="2" t="s">
        <v>10</v>
      </c>
      <c r="O6" s="2" t="s">
        <v>11</v>
      </c>
      <c r="P6" s="2"/>
      <c r="Q6" s="2" t="s">
        <v>13</v>
      </c>
    </row>
    <row r="7" spans="1:19" ht="15.6" thickTop="1" thickBot="1" x14ac:dyDescent="0.35">
      <c r="A7" s="12" t="s">
        <v>11</v>
      </c>
      <c r="B7" s="8">
        <v>6</v>
      </c>
      <c r="C7" s="8">
        <v>5</v>
      </c>
      <c r="D7" s="8">
        <v>64</v>
      </c>
      <c r="E7" s="8">
        <v>40</v>
      </c>
      <c r="F7" s="8" t="s">
        <v>12</v>
      </c>
      <c r="G7" s="13" t="s">
        <v>109</v>
      </c>
      <c r="I7" s="1" t="s">
        <v>82</v>
      </c>
      <c r="J7" s="7">
        <v>4</v>
      </c>
      <c r="M7" s="2" t="s">
        <v>23</v>
      </c>
      <c r="N7" s="2" t="s">
        <v>16</v>
      </c>
      <c r="O7" s="2" t="s">
        <v>17</v>
      </c>
      <c r="P7" s="2" t="s">
        <v>18</v>
      </c>
      <c r="Q7" s="2"/>
    </row>
    <row r="8" spans="1:19" ht="15.6" thickTop="1" thickBot="1" x14ac:dyDescent="0.35">
      <c r="A8" s="12" t="s">
        <v>13</v>
      </c>
      <c r="B8" s="8">
        <v>4</v>
      </c>
      <c r="C8" s="8">
        <v>5</v>
      </c>
      <c r="D8" s="8">
        <v>59</v>
      </c>
      <c r="E8" s="8">
        <v>41</v>
      </c>
      <c r="F8" s="8" t="s">
        <v>8</v>
      </c>
      <c r="G8" s="13" t="s">
        <v>14</v>
      </c>
      <c r="M8" s="2" t="s">
        <v>19</v>
      </c>
      <c r="N8" s="2" t="s">
        <v>20</v>
      </c>
      <c r="O8" s="2" t="s">
        <v>21</v>
      </c>
      <c r="P8" s="2" t="s">
        <v>22</v>
      </c>
      <c r="Q8" s="2"/>
    </row>
    <row r="9" spans="1:19" ht="15.6" thickTop="1" thickBot="1" x14ac:dyDescent="0.35">
      <c r="A9" s="12" t="s">
        <v>15</v>
      </c>
      <c r="B9" s="8">
        <v>1</v>
      </c>
      <c r="C9" s="8">
        <v>3</v>
      </c>
      <c r="D9" s="8">
        <v>53</v>
      </c>
      <c r="E9" s="8">
        <v>54</v>
      </c>
      <c r="F9" s="8" t="s">
        <v>14</v>
      </c>
      <c r="G9" s="13" t="s">
        <v>14</v>
      </c>
      <c r="M9" s="2" t="s">
        <v>24</v>
      </c>
      <c r="N9" s="2" t="s">
        <v>25</v>
      </c>
      <c r="O9" s="2" t="s">
        <v>26</v>
      </c>
      <c r="P9" s="2"/>
      <c r="Q9" s="2" t="s">
        <v>27</v>
      </c>
    </row>
    <row r="10" spans="1:19" ht="15.6" thickTop="1" thickBot="1" x14ac:dyDescent="0.35">
      <c r="A10" s="12" t="s">
        <v>16</v>
      </c>
      <c r="B10" s="8">
        <v>2</v>
      </c>
      <c r="C10" s="8">
        <v>2</v>
      </c>
      <c r="D10" s="8">
        <v>57</v>
      </c>
      <c r="E10" s="8">
        <v>36</v>
      </c>
      <c r="F10" s="8" t="s">
        <v>12</v>
      </c>
      <c r="G10" s="13" t="s">
        <v>109</v>
      </c>
      <c r="M10" s="2" t="s">
        <v>28</v>
      </c>
      <c r="N10" s="2"/>
      <c r="O10" s="2"/>
      <c r="P10" s="2" t="s">
        <v>29</v>
      </c>
      <c r="Q10" s="2" t="s">
        <v>30</v>
      </c>
    </row>
    <row r="11" spans="1:19" ht="15.6" thickTop="1" thickBot="1" x14ac:dyDescent="0.35">
      <c r="A11" s="12" t="s">
        <v>17</v>
      </c>
      <c r="B11" s="8">
        <v>4</v>
      </c>
      <c r="C11" s="8">
        <v>4</v>
      </c>
      <c r="D11" s="8">
        <v>50</v>
      </c>
      <c r="E11" s="8">
        <v>70</v>
      </c>
      <c r="F11" s="8" t="s">
        <v>14</v>
      </c>
      <c r="G11" s="13" t="s">
        <v>8</v>
      </c>
      <c r="M11" s="3"/>
      <c r="N11" s="3"/>
      <c r="O11" s="3"/>
      <c r="P11" s="3"/>
      <c r="Q11" s="3"/>
    </row>
    <row r="12" spans="1:19" ht="15.6" thickTop="1" thickBot="1" x14ac:dyDescent="0.35">
      <c r="A12" s="12" t="s">
        <v>18</v>
      </c>
      <c r="B12" s="8">
        <v>2</v>
      </c>
      <c r="C12" s="8">
        <v>2</v>
      </c>
      <c r="D12" s="8">
        <v>67</v>
      </c>
      <c r="E12" s="8">
        <v>33</v>
      </c>
      <c r="F12" s="8" t="s">
        <v>12</v>
      </c>
      <c r="G12" s="13" t="s">
        <v>109</v>
      </c>
      <c r="M12" s="2" t="s">
        <v>31</v>
      </c>
      <c r="N12" s="2" t="s">
        <v>32</v>
      </c>
      <c r="O12" s="2" t="s">
        <v>33</v>
      </c>
      <c r="P12" s="2" t="s">
        <v>34</v>
      </c>
      <c r="Q12" s="2"/>
    </row>
    <row r="13" spans="1:19" ht="15.6" thickTop="1" thickBot="1" x14ac:dyDescent="0.35">
      <c r="A13" s="12" t="s">
        <v>19</v>
      </c>
      <c r="B13" s="8">
        <v>3</v>
      </c>
      <c r="C13" s="8">
        <v>2</v>
      </c>
      <c r="D13" s="8">
        <v>65</v>
      </c>
      <c r="E13" s="8">
        <v>63</v>
      </c>
      <c r="F13" s="8" t="s">
        <v>12</v>
      </c>
      <c r="G13" s="13" t="s">
        <v>12</v>
      </c>
      <c r="M13" s="2" t="s">
        <v>38</v>
      </c>
      <c r="N13" s="2" t="s">
        <v>37</v>
      </c>
      <c r="O13" s="2" t="s">
        <v>36</v>
      </c>
      <c r="P13" s="2" t="s">
        <v>35</v>
      </c>
      <c r="Q13" s="2"/>
    </row>
    <row r="14" spans="1:19" ht="15.6" thickTop="1" thickBot="1" x14ac:dyDescent="0.35">
      <c r="A14" s="12" t="s">
        <v>20</v>
      </c>
      <c r="B14" s="8">
        <v>5</v>
      </c>
      <c r="C14" s="8">
        <v>3</v>
      </c>
      <c r="D14" s="8">
        <v>42</v>
      </c>
      <c r="E14" s="8">
        <v>55</v>
      </c>
      <c r="F14" s="8" t="s">
        <v>109</v>
      </c>
      <c r="G14" s="13" t="s">
        <v>8</v>
      </c>
      <c r="K14" s="6" t="s">
        <v>78</v>
      </c>
      <c r="M14" s="2" t="s">
        <v>39</v>
      </c>
      <c r="N14" s="2" t="s">
        <v>40</v>
      </c>
      <c r="O14" s="2" t="s">
        <v>41</v>
      </c>
      <c r="P14" s="2" t="s">
        <v>42</v>
      </c>
      <c r="Q14" s="2" t="s">
        <v>43</v>
      </c>
      <c r="S14" s="6" t="s">
        <v>77</v>
      </c>
    </row>
    <row r="15" spans="1:19" ht="15.6" thickTop="1" thickBot="1" x14ac:dyDescent="0.35">
      <c r="A15" s="12" t="s">
        <v>21</v>
      </c>
      <c r="B15" s="8">
        <v>3</v>
      </c>
      <c r="C15" s="8">
        <v>1</v>
      </c>
      <c r="D15" s="8">
        <v>45</v>
      </c>
      <c r="E15" s="8">
        <v>50</v>
      </c>
      <c r="F15" s="8" t="s">
        <v>109</v>
      </c>
      <c r="G15" s="13" t="s">
        <v>14</v>
      </c>
      <c r="M15" s="2"/>
      <c r="N15" s="2" t="s">
        <v>45</v>
      </c>
      <c r="O15" s="2" t="s">
        <v>44</v>
      </c>
      <c r="P15" s="2"/>
      <c r="Q15" s="2"/>
    </row>
    <row r="16" spans="1:19" ht="15.6" thickTop="1" thickBot="1" x14ac:dyDescent="0.35">
      <c r="A16" s="12" t="s">
        <v>22</v>
      </c>
      <c r="B16" s="8">
        <v>3</v>
      </c>
      <c r="C16" s="8">
        <v>5</v>
      </c>
      <c r="D16" s="8">
        <v>33</v>
      </c>
      <c r="E16" s="8">
        <v>75</v>
      </c>
      <c r="F16" s="8" t="s">
        <v>109</v>
      </c>
      <c r="G16" s="13" t="s">
        <v>8</v>
      </c>
      <c r="M16" s="4"/>
      <c r="N16" s="4"/>
      <c r="O16" s="4" t="s">
        <v>46</v>
      </c>
      <c r="P16" s="4"/>
      <c r="Q16" s="4"/>
    </row>
    <row r="17" spans="1:17" ht="15.6" thickTop="1" thickBot="1" x14ac:dyDescent="0.35">
      <c r="A17" s="12" t="s">
        <v>24</v>
      </c>
      <c r="B17" s="8">
        <v>1</v>
      </c>
      <c r="C17" s="8">
        <v>2</v>
      </c>
      <c r="D17" s="8">
        <v>73</v>
      </c>
      <c r="E17" s="8">
        <v>67</v>
      </c>
      <c r="F17" s="8" t="s">
        <v>8</v>
      </c>
      <c r="G17" s="13" t="s">
        <v>12</v>
      </c>
      <c r="M17" s="2"/>
      <c r="N17" s="2"/>
      <c r="O17" s="2"/>
      <c r="P17" s="2" t="s">
        <v>47</v>
      </c>
      <c r="Q17" s="2"/>
    </row>
    <row r="18" spans="1:17" ht="15.6" thickTop="1" thickBot="1" x14ac:dyDescent="0.35">
      <c r="A18" s="12" t="s">
        <v>25</v>
      </c>
      <c r="B18" s="8">
        <v>4</v>
      </c>
      <c r="C18" s="8">
        <v>4</v>
      </c>
      <c r="D18" s="8">
        <v>71</v>
      </c>
      <c r="E18" s="8">
        <v>48</v>
      </c>
      <c r="F18" s="8" t="s">
        <v>8</v>
      </c>
      <c r="G18" s="13" t="s">
        <v>14</v>
      </c>
      <c r="M18" s="2" t="s">
        <v>48</v>
      </c>
      <c r="N18" s="2" t="s">
        <v>49</v>
      </c>
      <c r="O18" s="2" t="s">
        <v>50</v>
      </c>
      <c r="P18" s="2" t="s">
        <v>51</v>
      </c>
      <c r="Q18" s="2"/>
    </row>
    <row r="19" spans="1:17" ht="15.6" thickTop="1" thickBot="1" x14ac:dyDescent="0.35">
      <c r="A19" s="12" t="s">
        <v>26</v>
      </c>
      <c r="B19" s="8">
        <v>2</v>
      </c>
      <c r="C19" s="8">
        <v>2</v>
      </c>
      <c r="D19" s="8">
        <v>64</v>
      </c>
      <c r="E19" s="8">
        <v>43</v>
      </c>
      <c r="F19" s="8" t="s">
        <v>12</v>
      </c>
      <c r="G19" s="13" t="s">
        <v>109</v>
      </c>
      <c r="M19" s="3"/>
      <c r="N19" s="3"/>
      <c r="O19" s="3"/>
      <c r="P19" s="3"/>
      <c r="Q19" s="3"/>
    </row>
    <row r="20" spans="1:17" ht="15.6" thickTop="1" thickBot="1" x14ac:dyDescent="0.35">
      <c r="A20" s="12" t="s">
        <v>27</v>
      </c>
      <c r="B20" s="8">
        <v>1</v>
      </c>
      <c r="C20" s="8">
        <v>3</v>
      </c>
      <c r="D20" s="8">
        <v>78</v>
      </c>
      <c r="E20" s="8">
        <v>75</v>
      </c>
      <c r="F20" s="8" t="s">
        <v>8</v>
      </c>
      <c r="G20" s="13" t="s">
        <v>8</v>
      </c>
      <c r="M20" s="2" t="s">
        <v>52</v>
      </c>
      <c r="N20" s="2" t="s">
        <v>53</v>
      </c>
      <c r="O20" s="2" t="s">
        <v>54</v>
      </c>
      <c r="P20" s="2" t="s">
        <v>55</v>
      </c>
      <c r="Q20" s="2"/>
    </row>
    <row r="21" spans="1:17" ht="15.6" thickTop="1" thickBot="1" x14ac:dyDescent="0.35">
      <c r="A21" s="12" t="s">
        <v>28</v>
      </c>
      <c r="B21" s="8">
        <v>7</v>
      </c>
      <c r="C21" s="8">
        <v>4</v>
      </c>
      <c r="D21" s="8">
        <v>61</v>
      </c>
      <c r="E21" s="8">
        <v>63</v>
      </c>
      <c r="F21" s="8" t="s">
        <v>8</v>
      </c>
      <c r="G21" s="13" t="s">
        <v>8</v>
      </c>
      <c r="M21" s="2" t="s">
        <v>56</v>
      </c>
      <c r="N21" s="2" t="s">
        <v>57</v>
      </c>
      <c r="O21" s="2" t="s">
        <v>58</v>
      </c>
      <c r="P21" s="2"/>
      <c r="Q21" s="2"/>
    </row>
    <row r="22" spans="1:17" ht="15.6" thickTop="1" thickBot="1" x14ac:dyDescent="0.35">
      <c r="A22" s="12" t="s">
        <v>29</v>
      </c>
      <c r="B22" s="8">
        <v>4</v>
      </c>
      <c r="C22" s="8">
        <v>6</v>
      </c>
      <c r="D22" s="8">
        <v>46</v>
      </c>
      <c r="E22" s="8">
        <v>34</v>
      </c>
      <c r="F22" s="8" t="s">
        <v>14</v>
      </c>
      <c r="G22" s="13" t="s">
        <v>109</v>
      </c>
      <c r="M22" s="2" t="s">
        <v>62</v>
      </c>
      <c r="N22" s="2" t="s">
        <v>61</v>
      </c>
      <c r="O22" s="2" t="s">
        <v>60</v>
      </c>
      <c r="P22" s="2" t="s">
        <v>59</v>
      </c>
      <c r="Q22" s="2"/>
    </row>
    <row r="23" spans="1:17" ht="15.6" thickTop="1" thickBot="1" x14ac:dyDescent="0.35">
      <c r="A23" s="12" t="s">
        <v>30</v>
      </c>
      <c r="B23" s="8">
        <v>3</v>
      </c>
      <c r="C23" s="8">
        <v>6</v>
      </c>
      <c r="D23" s="8">
        <v>61</v>
      </c>
      <c r="E23" s="8">
        <v>51</v>
      </c>
      <c r="F23" s="8" t="s">
        <v>8</v>
      </c>
      <c r="G23" s="13" t="s">
        <v>14</v>
      </c>
      <c r="M23" s="2" t="s">
        <v>63</v>
      </c>
      <c r="N23" s="2" t="s">
        <v>64</v>
      </c>
      <c r="O23" s="2"/>
      <c r="P23" s="2"/>
      <c r="Q23" s="2" t="s">
        <v>65</v>
      </c>
    </row>
    <row r="24" spans="1:17" ht="15.6" thickTop="1" thickBot="1" x14ac:dyDescent="0.35">
      <c r="A24" s="12" t="s">
        <v>83</v>
      </c>
      <c r="B24" s="8">
        <v>3</v>
      </c>
      <c r="C24" s="8">
        <v>2</v>
      </c>
      <c r="D24" s="8">
        <v>41</v>
      </c>
      <c r="E24" s="8">
        <v>41</v>
      </c>
      <c r="F24" s="8" t="s">
        <v>109</v>
      </c>
      <c r="G24" s="13" t="s">
        <v>14</v>
      </c>
      <c r="M24" s="2" t="s">
        <v>66</v>
      </c>
      <c r="N24" s="2" t="s">
        <v>67</v>
      </c>
      <c r="O24" s="2" t="s">
        <v>68</v>
      </c>
      <c r="P24" s="2" t="s">
        <v>69</v>
      </c>
      <c r="Q24" s="2"/>
    </row>
    <row r="25" spans="1:17" ht="15.6" thickTop="1" thickBot="1" x14ac:dyDescent="0.35">
      <c r="A25" s="12" t="s">
        <v>32</v>
      </c>
      <c r="B25" s="8">
        <v>3</v>
      </c>
      <c r="C25" s="8">
        <v>3</v>
      </c>
      <c r="D25" s="8">
        <v>62</v>
      </c>
      <c r="E25" s="8">
        <v>65</v>
      </c>
      <c r="F25" s="8" t="s">
        <v>12</v>
      </c>
      <c r="G25" s="13" t="s">
        <v>12</v>
      </c>
      <c r="M25" s="2"/>
      <c r="N25" s="2" t="s">
        <v>70</v>
      </c>
      <c r="O25" s="2" t="s">
        <v>71</v>
      </c>
      <c r="P25" s="2" t="s">
        <v>72</v>
      </c>
      <c r="Q25" s="2"/>
    </row>
    <row r="26" spans="1:17" ht="15.6" thickTop="1" thickBot="1" x14ac:dyDescent="0.35">
      <c r="A26" s="12" t="s">
        <v>33</v>
      </c>
      <c r="B26" s="8">
        <v>2</v>
      </c>
      <c r="C26" s="8">
        <v>2</v>
      </c>
      <c r="D26" s="8">
        <v>70</v>
      </c>
      <c r="E26" s="8">
        <v>80</v>
      </c>
      <c r="F26" s="8" t="s">
        <v>12</v>
      </c>
      <c r="G26" s="13" t="s">
        <v>8</v>
      </c>
      <c r="M26" s="2"/>
      <c r="N26" s="2"/>
      <c r="O26" s="2" t="s">
        <v>73</v>
      </c>
      <c r="P26" s="2"/>
      <c r="Q26" s="2"/>
    </row>
    <row r="27" spans="1:17" ht="15" thickTop="1" x14ac:dyDescent="0.3">
      <c r="A27" s="12" t="s">
        <v>34</v>
      </c>
      <c r="B27" s="8">
        <v>7</v>
      </c>
      <c r="C27" s="8">
        <v>4</v>
      </c>
      <c r="D27" s="8">
        <v>73</v>
      </c>
      <c r="E27" s="8">
        <v>65</v>
      </c>
      <c r="F27" s="8" t="s">
        <v>8</v>
      </c>
      <c r="G27" s="13" t="s">
        <v>8</v>
      </c>
      <c r="O27" s="6" t="s">
        <v>75</v>
      </c>
    </row>
    <row r="28" spans="1:17" x14ac:dyDescent="0.3">
      <c r="A28" s="12" t="s">
        <v>84</v>
      </c>
      <c r="B28" s="8">
        <v>4</v>
      </c>
      <c r="C28" s="8">
        <v>4</v>
      </c>
      <c r="D28" s="8">
        <v>67</v>
      </c>
      <c r="E28" s="8">
        <v>69</v>
      </c>
      <c r="F28" s="8" t="s">
        <v>8</v>
      </c>
      <c r="G28" s="13" t="s">
        <v>8</v>
      </c>
    </row>
    <row r="29" spans="1:17" x14ac:dyDescent="0.3">
      <c r="A29" s="12" t="s">
        <v>37</v>
      </c>
      <c r="B29" s="8">
        <v>2</v>
      </c>
      <c r="C29" s="8">
        <v>2</v>
      </c>
      <c r="D29" s="8">
        <v>54</v>
      </c>
      <c r="E29" s="8">
        <v>59</v>
      </c>
      <c r="F29" s="8" t="s">
        <v>14</v>
      </c>
      <c r="G29" s="13" t="s">
        <v>14</v>
      </c>
    </row>
    <row r="30" spans="1:17" x14ac:dyDescent="0.3">
      <c r="A30" s="12" t="s">
        <v>36</v>
      </c>
      <c r="B30" s="8">
        <v>4</v>
      </c>
      <c r="C30" s="8">
        <v>4</v>
      </c>
      <c r="D30" s="8">
        <v>70</v>
      </c>
      <c r="E30" s="8">
        <v>63</v>
      </c>
      <c r="F30" s="8" t="s">
        <v>8</v>
      </c>
      <c r="G30" s="13" t="s">
        <v>8</v>
      </c>
    </row>
    <row r="31" spans="1:17" x14ac:dyDescent="0.3">
      <c r="A31" s="12" t="s">
        <v>35</v>
      </c>
      <c r="B31" s="8">
        <v>5</v>
      </c>
      <c r="C31" s="8">
        <v>4</v>
      </c>
      <c r="D31" s="8">
        <v>74</v>
      </c>
      <c r="E31" s="8">
        <v>66</v>
      </c>
      <c r="F31" s="8" t="s">
        <v>8</v>
      </c>
      <c r="G31" s="13" t="s">
        <v>8</v>
      </c>
    </row>
    <row r="32" spans="1:17" x14ac:dyDescent="0.3">
      <c r="A32" s="12" t="s">
        <v>39</v>
      </c>
      <c r="B32" s="8">
        <v>4</v>
      </c>
      <c r="C32" s="8">
        <v>3</v>
      </c>
      <c r="D32" s="8">
        <v>67</v>
      </c>
      <c r="E32" s="8">
        <v>70</v>
      </c>
      <c r="F32" s="8" t="s">
        <v>8</v>
      </c>
      <c r="G32" s="13" t="s">
        <v>8</v>
      </c>
    </row>
    <row r="33" spans="1:7" x14ac:dyDescent="0.3">
      <c r="A33" s="12" t="s">
        <v>40</v>
      </c>
      <c r="B33" s="8">
        <v>4</v>
      </c>
      <c r="C33" s="8">
        <v>6</v>
      </c>
      <c r="D33" s="8">
        <v>39</v>
      </c>
      <c r="E33" s="8">
        <v>65</v>
      </c>
      <c r="F33" s="8" t="s">
        <v>109</v>
      </c>
      <c r="G33" s="13" t="s">
        <v>8</v>
      </c>
    </row>
    <row r="34" spans="1:7" x14ac:dyDescent="0.3">
      <c r="A34" s="12" t="s">
        <v>85</v>
      </c>
      <c r="B34" s="8">
        <v>4</v>
      </c>
      <c r="C34" s="8">
        <v>4</v>
      </c>
      <c r="D34" s="8">
        <v>73</v>
      </c>
      <c r="E34" s="8">
        <v>70</v>
      </c>
      <c r="F34" s="8" t="s">
        <v>8</v>
      </c>
      <c r="G34" s="13" t="s">
        <v>8</v>
      </c>
    </row>
    <row r="35" spans="1:7" x14ac:dyDescent="0.3">
      <c r="A35" s="12" t="s">
        <v>42</v>
      </c>
      <c r="B35" s="8">
        <v>4</v>
      </c>
      <c r="C35" s="8">
        <v>5</v>
      </c>
      <c r="D35" s="8">
        <v>64</v>
      </c>
      <c r="E35" s="8">
        <v>65</v>
      </c>
      <c r="F35" s="8" t="s">
        <v>8</v>
      </c>
      <c r="G35" s="13" t="s">
        <v>8</v>
      </c>
    </row>
    <row r="36" spans="1:7" x14ac:dyDescent="0.3">
      <c r="A36" s="12" t="s">
        <v>43</v>
      </c>
      <c r="B36" s="8">
        <v>2</v>
      </c>
      <c r="C36" s="8">
        <v>1</v>
      </c>
      <c r="D36" s="8">
        <v>56</v>
      </c>
      <c r="E36" s="8">
        <v>78</v>
      </c>
      <c r="F36" s="8" t="s">
        <v>14</v>
      </c>
      <c r="G36" s="13" t="s">
        <v>8</v>
      </c>
    </row>
    <row r="37" spans="1:7" x14ac:dyDescent="0.3">
      <c r="A37" s="12" t="s">
        <v>45</v>
      </c>
      <c r="B37" s="8">
        <v>4</v>
      </c>
      <c r="C37" s="8">
        <v>5</v>
      </c>
      <c r="D37" s="8">
        <v>66</v>
      </c>
      <c r="E37" s="8">
        <v>34</v>
      </c>
      <c r="F37" s="8" t="s">
        <v>8</v>
      </c>
      <c r="G37" s="13" t="s">
        <v>109</v>
      </c>
    </row>
    <row r="38" spans="1:7" x14ac:dyDescent="0.3">
      <c r="A38" s="12" t="s">
        <v>44</v>
      </c>
      <c r="B38" s="8">
        <v>4</v>
      </c>
      <c r="C38" s="8">
        <v>7</v>
      </c>
      <c r="D38" s="8">
        <v>64</v>
      </c>
      <c r="E38" s="8">
        <v>51</v>
      </c>
      <c r="F38" s="8" t="s">
        <v>8</v>
      </c>
      <c r="G38" s="13" t="s">
        <v>14</v>
      </c>
    </row>
    <row r="39" spans="1:7" x14ac:dyDescent="0.3">
      <c r="A39" s="12" t="s">
        <v>47</v>
      </c>
      <c r="B39" s="8">
        <v>3</v>
      </c>
      <c r="C39" s="8">
        <v>3</v>
      </c>
      <c r="D39" s="8">
        <v>73</v>
      </c>
      <c r="E39" s="8">
        <v>79</v>
      </c>
      <c r="F39" s="8" t="s">
        <v>8</v>
      </c>
      <c r="G39" s="13" t="s">
        <v>8</v>
      </c>
    </row>
    <row r="40" spans="1:7" x14ac:dyDescent="0.3">
      <c r="A40" s="12" t="s">
        <v>48</v>
      </c>
      <c r="B40" s="8">
        <v>5</v>
      </c>
      <c r="C40" s="8">
        <v>5</v>
      </c>
      <c r="D40" s="8">
        <v>56</v>
      </c>
      <c r="E40" s="8">
        <v>64</v>
      </c>
      <c r="F40" s="8" t="s">
        <v>8</v>
      </c>
      <c r="G40" s="13" t="s">
        <v>8</v>
      </c>
    </row>
    <row r="41" spans="1:7" x14ac:dyDescent="0.3">
      <c r="A41" s="12" t="s">
        <v>49</v>
      </c>
      <c r="B41" s="8">
        <v>1</v>
      </c>
      <c r="C41" s="8">
        <v>2</v>
      </c>
      <c r="D41" s="8">
        <v>76</v>
      </c>
      <c r="E41" s="8">
        <v>78</v>
      </c>
      <c r="F41" s="8" t="s">
        <v>8</v>
      </c>
      <c r="G41" s="13" t="s">
        <v>8</v>
      </c>
    </row>
    <row r="42" spans="1:7" x14ac:dyDescent="0.3">
      <c r="A42" s="12" t="s">
        <v>50</v>
      </c>
      <c r="B42" s="8">
        <v>5</v>
      </c>
      <c r="C42" s="8">
        <v>6</v>
      </c>
      <c r="D42" s="8">
        <v>55</v>
      </c>
      <c r="E42" s="8">
        <v>64</v>
      </c>
      <c r="F42" s="8" t="s">
        <v>12</v>
      </c>
      <c r="G42" s="13" t="s">
        <v>8</v>
      </c>
    </row>
    <row r="43" spans="1:7" x14ac:dyDescent="0.3">
      <c r="A43" s="12" t="s">
        <v>51</v>
      </c>
      <c r="B43" s="8">
        <v>4</v>
      </c>
      <c r="C43" s="8">
        <v>4</v>
      </c>
      <c r="D43" s="8">
        <v>59</v>
      </c>
      <c r="E43" s="8">
        <v>62</v>
      </c>
      <c r="F43" s="8" t="s">
        <v>8</v>
      </c>
      <c r="G43" s="13" t="s">
        <v>8</v>
      </c>
    </row>
    <row r="44" spans="1:7" x14ac:dyDescent="0.3">
      <c r="A44" s="12" t="s">
        <v>52</v>
      </c>
      <c r="B44" s="8">
        <v>4</v>
      </c>
      <c r="C44" s="8">
        <v>7</v>
      </c>
      <c r="D44" s="8">
        <v>62</v>
      </c>
      <c r="E44" s="8">
        <v>59</v>
      </c>
      <c r="F44" s="8" t="s">
        <v>8</v>
      </c>
      <c r="G44" s="13" t="s">
        <v>12</v>
      </c>
    </row>
    <row r="45" spans="1:7" x14ac:dyDescent="0.3">
      <c r="A45" s="12" t="s">
        <v>53</v>
      </c>
      <c r="B45" s="8">
        <v>4</v>
      </c>
      <c r="C45" s="8">
        <v>5</v>
      </c>
      <c r="D45" s="8">
        <v>65</v>
      </c>
      <c r="E45" s="8">
        <v>49</v>
      </c>
      <c r="F45" s="8" t="s">
        <v>8</v>
      </c>
      <c r="G45" s="13" t="s">
        <v>109</v>
      </c>
    </row>
    <row r="46" spans="1:7" x14ac:dyDescent="0.3">
      <c r="A46" s="12" t="s">
        <v>86</v>
      </c>
      <c r="B46" s="8">
        <v>6</v>
      </c>
      <c r="C46" s="8">
        <v>4</v>
      </c>
      <c r="D46" s="8">
        <v>66</v>
      </c>
      <c r="E46" s="8">
        <v>62</v>
      </c>
      <c r="F46" s="8" t="s">
        <v>8</v>
      </c>
      <c r="G46" s="13" t="s">
        <v>8</v>
      </c>
    </row>
    <row r="47" spans="1:7" x14ac:dyDescent="0.3">
      <c r="A47" s="12" t="s">
        <v>55</v>
      </c>
      <c r="B47" s="8">
        <v>4</v>
      </c>
      <c r="C47" s="8">
        <v>4</v>
      </c>
      <c r="D47" s="8">
        <v>63</v>
      </c>
      <c r="E47" s="8">
        <v>66</v>
      </c>
      <c r="F47" s="8" t="s">
        <v>8</v>
      </c>
      <c r="G47" s="13" t="s">
        <v>8</v>
      </c>
    </row>
    <row r="48" spans="1:7" x14ac:dyDescent="0.3">
      <c r="A48" s="12" t="s">
        <v>56</v>
      </c>
      <c r="B48" s="8">
        <v>6</v>
      </c>
      <c r="C48" s="8">
        <v>6</v>
      </c>
      <c r="D48" s="8">
        <v>51</v>
      </c>
      <c r="E48" s="8">
        <v>52</v>
      </c>
      <c r="F48" s="8" t="s">
        <v>14</v>
      </c>
      <c r="G48" s="13" t="s">
        <v>14</v>
      </c>
    </row>
    <row r="49" spans="1:7" x14ac:dyDescent="0.3">
      <c r="A49" s="12" t="s">
        <v>87</v>
      </c>
      <c r="B49" s="8">
        <v>7</v>
      </c>
      <c r="C49" s="8">
        <v>4</v>
      </c>
      <c r="D49" s="8">
        <v>47</v>
      </c>
      <c r="E49" s="8">
        <v>62</v>
      </c>
      <c r="F49" s="8" t="s">
        <v>109</v>
      </c>
      <c r="G49" s="13" t="s">
        <v>8</v>
      </c>
    </row>
    <row r="50" spans="1:7" x14ac:dyDescent="0.3">
      <c r="A50" s="12" t="s">
        <v>58</v>
      </c>
      <c r="B50" s="8">
        <v>5</v>
      </c>
      <c r="C50" s="8">
        <v>5</v>
      </c>
      <c r="D50" s="8">
        <v>58</v>
      </c>
      <c r="E50" s="8">
        <v>70</v>
      </c>
      <c r="F50" s="8" t="s">
        <v>8</v>
      </c>
      <c r="G50" s="13" t="s">
        <v>8</v>
      </c>
    </row>
    <row r="51" spans="1:7" x14ac:dyDescent="0.3">
      <c r="A51" s="12" t="s">
        <v>62</v>
      </c>
      <c r="B51" s="8">
        <v>4</v>
      </c>
      <c r="C51" s="8">
        <v>5</v>
      </c>
      <c r="D51" s="8">
        <v>64</v>
      </c>
      <c r="E51" s="8">
        <v>63</v>
      </c>
      <c r="F51" s="8" t="s">
        <v>8</v>
      </c>
      <c r="G51" s="13" t="s">
        <v>8</v>
      </c>
    </row>
    <row r="52" spans="1:7" x14ac:dyDescent="0.3">
      <c r="A52" s="12" t="s">
        <v>61</v>
      </c>
      <c r="B52" s="8">
        <v>4</v>
      </c>
      <c r="C52" s="8">
        <v>4</v>
      </c>
      <c r="D52" s="8">
        <v>70</v>
      </c>
      <c r="E52" s="8">
        <v>47</v>
      </c>
      <c r="F52" s="8" t="s">
        <v>8</v>
      </c>
      <c r="G52" s="13" t="s">
        <v>14</v>
      </c>
    </row>
    <row r="53" spans="1:7" x14ac:dyDescent="0.3">
      <c r="A53" s="12" t="s">
        <v>60</v>
      </c>
      <c r="B53" s="8">
        <v>1</v>
      </c>
      <c r="C53" s="8">
        <v>3</v>
      </c>
      <c r="D53" s="8">
        <v>48</v>
      </c>
      <c r="E53" s="8">
        <v>74</v>
      </c>
      <c r="F53" s="8" t="s">
        <v>14</v>
      </c>
      <c r="G53" s="13" t="s">
        <v>8</v>
      </c>
    </row>
    <row r="54" spans="1:7" x14ac:dyDescent="0.3">
      <c r="A54" s="12" t="s">
        <v>88</v>
      </c>
      <c r="B54" s="8">
        <v>3</v>
      </c>
      <c r="C54" s="8">
        <v>8</v>
      </c>
      <c r="D54" s="8">
        <v>64</v>
      </c>
      <c r="E54" s="8">
        <v>51</v>
      </c>
      <c r="F54" s="8" t="s">
        <v>8</v>
      </c>
      <c r="G54" s="13" t="s">
        <v>12</v>
      </c>
    </row>
    <row r="55" spans="1:7" x14ac:dyDescent="0.3">
      <c r="A55" s="12" t="s">
        <v>63</v>
      </c>
      <c r="B55" s="8">
        <v>4</v>
      </c>
      <c r="C55" s="8">
        <v>6</v>
      </c>
      <c r="D55" s="8">
        <v>66</v>
      </c>
      <c r="E55" s="8">
        <v>52</v>
      </c>
      <c r="F55" s="8" t="s">
        <v>8</v>
      </c>
      <c r="G55" s="13" t="s">
        <v>14</v>
      </c>
    </row>
    <row r="56" spans="1:7" x14ac:dyDescent="0.3">
      <c r="A56" s="12" t="s">
        <v>64</v>
      </c>
      <c r="B56" s="8">
        <v>1</v>
      </c>
      <c r="C56" s="8">
        <v>3</v>
      </c>
      <c r="D56" s="8">
        <v>76</v>
      </c>
      <c r="E56" s="8">
        <v>57</v>
      </c>
      <c r="F56" s="8" t="s">
        <v>12</v>
      </c>
      <c r="G56" s="13" t="s">
        <v>12</v>
      </c>
    </row>
    <row r="57" spans="1:7" x14ac:dyDescent="0.3">
      <c r="A57" s="12" t="s">
        <v>65</v>
      </c>
      <c r="B57" s="8">
        <v>3</v>
      </c>
      <c r="C57" s="8">
        <v>6</v>
      </c>
      <c r="D57" s="8">
        <v>60</v>
      </c>
      <c r="E57" s="8">
        <v>61</v>
      </c>
      <c r="F57" s="8" t="s">
        <v>8</v>
      </c>
      <c r="G57" s="13" t="s">
        <v>8</v>
      </c>
    </row>
    <row r="58" spans="1:7" x14ac:dyDescent="0.3">
      <c r="A58" s="12" t="s">
        <v>66</v>
      </c>
      <c r="B58" s="8">
        <v>3</v>
      </c>
      <c r="C58" s="8">
        <v>2</v>
      </c>
      <c r="D58" s="8">
        <v>70</v>
      </c>
      <c r="E58" s="8">
        <v>59</v>
      </c>
      <c r="F58" s="8" t="s">
        <v>8</v>
      </c>
      <c r="G58" s="13" t="s">
        <v>12</v>
      </c>
    </row>
    <row r="59" spans="1:7" x14ac:dyDescent="0.3">
      <c r="A59" s="12" t="s">
        <v>67</v>
      </c>
      <c r="B59" s="8">
        <v>5</v>
      </c>
      <c r="C59" s="8">
        <v>3</v>
      </c>
      <c r="D59" s="8">
        <v>47</v>
      </c>
      <c r="E59" s="8">
        <v>54</v>
      </c>
      <c r="F59" s="8" t="s">
        <v>109</v>
      </c>
      <c r="G59" s="13" t="s">
        <v>14</v>
      </c>
    </row>
    <row r="60" spans="1:7" x14ac:dyDescent="0.3">
      <c r="A60" s="12" t="s">
        <v>89</v>
      </c>
      <c r="B60" s="8">
        <v>2</v>
      </c>
      <c r="C60" s="8">
        <v>5</v>
      </c>
      <c r="D60" s="8">
        <v>55</v>
      </c>
      <c r="E60" s="8">
        <v>70</v>
      </c>
      <c r="F60" s="8" t="s">
        <v>12</v>
      </c>
      <c r="G60" s="13" t="s">
        <v>8</v>
      </c>
    </row>
    <row r="61" spans="1:7" x14ac:dyDescent="0.3">
      <c r="A61" s="12" t="s">
        <v>69</v>
      </c>
      <c r="B61" s="8">
        <v>4</v>
      </c>
      <c r="C61" s="8">
        <v>6</v>
      </c>
      <c r="D61" s="8">
        <v>64</v>
      </c>
      <c r="E61" s="8">
        <v>63</v>
      </c>
      <c r="F61" s="8" t="s">
        <v>8</v>
      </c>
      <c r="G61" s="13" t="s">
        <v>8</v>
      </c>
    </row>
    <row r="62" spans="1:7" x14ac:dyDescent="0.3">
      <c r="A62" s="12" t="s">
        <v>90</v>
      </c>
      <c r="B62" s="8">
        <v>3</v>
      </c>
      <c r="C62" s="8">
        <v>4</v>
      </c>
      <c r="D62" s="8">
        <v>61</v>
      </c>
      <c r="E62" s="8">
        <v>52</v>
      </c>
      <c r="F62" s="8" t="s">
        <v>8</v>
      </c>
      <c r="G62" s="13" t="s">
        <v>14</v>
      </c>
    </row>
    <row r="63" spans="1:7" x14ac:dyDescent="0.3">
      <c r="A63" s="12" t="s">
        <v>71</v>
      </c>
      <c r="B63" s="8">
        <v>3</v>
      </c>
      <c r="C63" s="8">
        <v>5</v>
      </c>
      <c r="D63" s="8">
        <v>65</v>
      </c>
      <c r="E63" s="8">
        <v>66</v>
      </c>
      <c r="F63" s="8" t="s">
        <v>8</v>
      </c>
      <c r="G63" s="13" t="s">
        <v>8</v>
      </c>
    </row>
    <row r="64" spans="1:7" x14ac:dyDescent="0.3">
      <c r="A64" s="12" t="s">
        <v>72</v>
      </c>
      <c r="B64" s="8">
        <v>10</v>
      </c>
      <c r="C64" s="8">
        <v>4</v>
      </c>
      <c r="D64" s="8">
        <v>44</v>
      </c>
      <c r="E64" s="8">
        <v>58</v>
      </c>
      <c r="F64" s="8" t="s">
        <v>12</v>
      </c>
      <c r="G64" s="13" t="s">
        <v>8</v>
      </c>
    </row>
    <row r="65" spans="1:7" ht="15" thickBot="1" x14ac:dyDescent="0.35">
      <c r="A65" s="14" t="s">
        <v>73</v>
      </c>
      <c r="B65" s="15">
        <v>4</v>
      </c>
      <c r="C65" s="15">
        <v>5</v>
      </c>
      <c r="D65" s="15">
        <v>69</v>
      </c>
      <c r="E65" s="15">
        <v>68</v>
      </c>
      <c r="F65" s="15" t="s">
        <v>8</v>
      </c>
      <c r="G65" s="16" t="s">
        <v>8</v>
      </c>
    </row>
  </sheetData>
  <pageMargins left="0.7" right="0.7" top="0.75" bottom="0.75" header="0.3" footer="0.3"/>
  <pageSetup paperSize="9" scale="4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U31"/>
  <sheetViews>
    <sheetView topLeftCell="A11" workbookViewId="0">
      <selection activeCell="S6" sqref="S6:U31"/>
    </sheetView>
  </sheetViews>
  <sheetFormatPr defaultRowHeight="14.4" x14ac:dyDescent="0.3"/>
  <cols>
    <col min="13" max="13" width="15" bestFit="1" customWidth="1"/>
    <col min="14" max="14" width="9.21875" bestFit="1" customWidth="1"/>
    <col min="21" max="21" width="13.6640625" bestFit="1" customWidth="1"/>
  </cols>
  <sheetData>
    <row r="1" spans="1:21" x14ac:dyDescent="0.3">
      <c r="A1" s="5"/>
    </row>
    <row r="3" spans="1:21" x14ac:dyDescent="0.3">
      <c r="A3" t="s">
        <v>233</v>
      </c>
    </row>
    <row r="4" spans="1:21" x14ac:dyDescent="0.3">
      <c r="B4" t="s">
        <v>232</v>
      </c>
    </row>
    <row r="6" spans="1:21" x14ac:dyDescent="0.3">
      <c r="A6" t="s">
        <v>398</v>
      </c>
      <c r="S6" s="103" t="s">
        <v>96</v>
      </c>
      <c r="T6" s="19" t="s">
        <v>112</v>
      </c>
      <c r="U6" s="120" t="s">
        <v>434</v>
      </c>
    </row>
    <row r="7" spans="1:21" x14ac:dyDescent="0.3">
      <c r="A7" t="s">
        <v>264</v>
      </c>
      <c r="S7" s="103" t="s">
        <v>97</v>
      </c>
      <c r="T7" s="19" t="s">
        <v>112</v>
      </c>
      <c r="U7" s="120" t="s">
        <v>435</v>
      </c>
    </row>
    <row r="8" spans="1:21" x14ac:dyDescent="0.3">
      <c r="A8" t="s">
        <v>265</v>
      </c>
      <c r="S8" s="103" t="s">
        <v>428</v>
      </c>
      <c r="T8" s="19" t="s">
        <v>112</v>
      </c>
      <c r="U8" s="120" t="s">
        <v>436</v>
      </c>
    </row>
    <row r="9" spans="1:21" x14ac:dyDescent="0.3">
      <c r="A9" t="s">
        <v>266</v>
      </c>
      <c r="S9" s="103" t="s">
        <v>99</v>
      </c>
      <c r="T9" s="19" t="s">
        <v>112</v>
      </c>
      <c r="U9" s="120" t="s">
        <v>437</v>
      </c>
    </row>
    <row r="10" spans="1:21" x14ac:dyDescent="0.3">
      <c r="A10" t="s">
        <v>267</v>
      </c>
      <c r="S10" s="103" t="s">
        <v>100</v>
      </c>
      <c r="T10" s="19" t="s">
        <v>112</v>
      </c>
      <c r="U10" s="120" t="s">
        <v>438</v>
      </c>
    </row>
    <row r="11" spans="1:21" x14ac:dyDescent="0.3">
      <c r="S11" s="103" t="s">
        <v>101</v>
      </c>
      <c r="T11" s="19" t="s">
        <v>112</v>
      </c>
      <c r="U11" s="120" t="s">
        <v>439</v>
      </c>
    </row>
    <row r="12" spans="1:21" x14ac:dyDescent="0.3">
      <c r="A12" s="5" t="s">
        <v>268</v>
      </c>
      <c r="S12" s="103" t="s">
        <v>102</v>
      </c>
      <c r="T12" s="19" t="s">
        <v>112</v>
      </c>
      <c r="U12" s="120" t="s">
        <v>440</v>
      </c>
    </row>
    <row r="13" spans="1:21" x14ac:dyDescent="0.3">
      <c r="A13" t="s">
        <v>269</v>
      </c>
      <c r="S13" s="103" t="s">
        <v>103</v>
      </c>
      <c r="T13" s="19" t="s">
        <v>112</v>
      </c>
      <c r="U13" s="120" t="s">
        <v>441</v>
      </c>
    </row>
    <row r="14" spans="1:21" x14ac:dyDescent="0.3">
      <c r="S14" s="103" t="s">
        <v>104</v>
      </c>
      <c r="T14" s="19" t="s">
        <v>112</v>
      </c>
      <c r="U14" s="120" t="s">
        <v>442</v>
      </c>
    </row>
    <row r="15" spans="1:21" ht="15" thickBot="1" x14ac:dyDescent="0.35">
      <c r="A15" t="s">
        <v>399</v>
      </c>
      <c r="S15" s="129" t="s">
        <v>462</v>
      </c>
      <c r="T15" s="19" t="s">
        <v>112</v>
      </c>
      <c r="U15" s="131" t="s">
        <v>443</v>
      </c>
    </row>
    <row r="16" spans="1:21" x14ac:dyDescent="0.3">
      <c r="S16" s="129" t="s">
        <v>463</v>
      </c>
      <c r="T16" s="19" t="s">
        <v>112</v>
      </c>
      <c r="U16" s="132" t="s">
        <v>444</v>
      </c>
    </row>
    <row r="17" spans="1:21" x14ac:dyDescent="0.3">
      <c r="A17" s="5" t="s">
        <v>400</v>
      </c>
      <c r="S17" s="129" t="s">
        <v>464</v>
      </c>
      <c r="T17" s="19" t="s">
        <v>112</v>
      </c>
      <c r="U17" s="132" t="s">
        <v>445</v>
      </c>
    </row>
    <row r="18" spans="1:21" ht="15" thickBot="1" x14ac:dyDescent="0.35">
      <c r="S18" s="129" t="s">
        <v>465</v>
      </c>
      <c r="T18" s="19" t="s">
        <v>112</v>
      </c>
      <c r="U18" s="133" t="s">
        <v>446</v>
      </c>
    </row>
    <row r="19" spans="1:21" x14ac:dyDescent="0.3">
      <c r="M19" s="5" t="s">
        <v>429</v>
      </c>
      <c r="O19" t="s">
        <v>432</v>
      </c>
      <c r="S19" s="104" t="s">
        <v>96</v>
      </c>
      <c r="T19" s="78" t="s">
        <v>113</v>
      </c>
      <c r="U19" s="127" t="s">
        <v>447</v>
      </c>
    </row>
    <row r="20" spans="1:21" x14ac:dyDescent="0.3">
      <c r="L20" t="s">
        <v>433</v>
      </c>
      <c r="M20" t="s">
        <v>430</v>
      </c>
      <c r="N20" s="114">
        <v>43314</v>
      </c>
      <c r="S20" s="104" t="s">
        <v>97</v>
      </c>
      <c r="T20" s="78" t="s">
        <v>113</v>
      </c>
      <c r="U20" s="127" t="s">
        <v>448</v>
      </c>
    </row>
    <row r="21" spans="1:21" x14ac:dyDescent="0.3">
      <c r="M21" t="s">
        <v>431</v>
      </c>
      <c r="N21" s="115">
        <v>43385</v>
      </c>
      <c r="O21">
        <f>N21-N20</f>
        <v>71</v>
      </c>
      <c r="S21" s="104" t="s">
        <v>98</v>
      </c>
      <c r="T21" s="78" t="s">
        <v>113</v>
      </c>
      <c r="U21" s="127" t="s">
        <v>449</v>
      </c>
    </row>
    <row r="22" spans="1:21" x14ac:dyDescent="0.3">
      <c r="M22" t="s">
        <v>470</v>
      </c>
      <c r="N22" s="115">
        <v>43385</v>
      </c>
      <c r="O22">
        <f>N22-N21</f>
        <v>0</v>
      </c>
      <c r="S22" s="104" t="s">
        <v>99</v>
      </c>
      <c r="T22" s="78" t="s">
        <v>113</v>
      </c>
      <c r="U22" s="127" t="s">
        <v>450</v>
      </c>
    </row>
    <row r="23" spans="1:21" x14ac:dyDescent="0.3">
      <c r="M23" t="s">
        <v>471</v>
      </c>
      <c r="N23" s="115">
        <v>43533</v>
      </c>
      <c r="O23">
        <f>N23-N22</f>
        <v>148</v>
      </c>
      <c r="P23" t="s">
        <v>473</v>
      </c>
      <c r="S23" s="104" t="s">
        <v>100</v>
      </c>
      <c r="T23" s="78" t="s">
        <v>113</v>
      </c>
      <c r="U23" s="127" t="s">
        <v>451</v>
      </c>
    </row>
    <row r="24" spans="1:21" x14ac:dyDescent="0.3">
      <c r="M24" t="s">
        <v>472</v>
      </c>
      <c r="N24" s="115">
        <v>43711</v>
      </c>
      <c r="O24">
        <f>N24-N22</f>
        <v>326</v>
      </c>
      <c r="S24" s="104" t="s">
        <v>101</v>
      </c>
      <c r="T24" s="78" t="s">
        <v>113</v>
      </c>
      <c r="U24" s="127" t="s">
        <v>452</v>
      </c>
    </row>
    <row r="25" spans="1:21" x14ac:dyDescent="0.3">
      <c r="S25" s="104" t="s">
        <v>102</v>
      </c>
      <c r="T25" s="78" t="s">
        <v>113</v>
      </c>
      <c r="U25" s="127" t="s">
        <v>453</v>
      </c>
    </row>
    <row r="26" spans="1:21" x14ac:dyDescent="0.3">
      <c r="S26" s="104" t="s">
        <v>103</v>
      </c>
      <c r="T26" s="78" t="s">
        <v>113</v>
      </c>
      <c r="U26" s="127" t="s">
        <v>454</v>
      </c>
    </row>
    <row r="27" spans="1:21" ht="15" thickBot="1" x14ac:dyDescent="0.35">
      <c r="S27" s="105" t="s">
        <v>104</v>
      </c>
      <c r="T27" s="106" t="s">
        <v>113</v>
      </c>
      <c r="U27" s="128" t="s">
        <v>455</v>
      </c>
    </row>
    <row r="28" spans="1:21" ht="15" thickBot="1" x14ac:dyDescent="0.35">
      <c r="S28" s="130" t="s">
        <v>466</v>
      </c>
      <c r="T28" s="106" t="s">
        <v>113</v>
      </c>
      <c r="U28" s="134" t="s">
        <v>456</v>
      </c>
    </row>
    <row r="29" spans="1:21" ht="15" thickBot="1" x14ac:dyDescent="0.35">
      <c r="S29" s="130" t="s">
        <v>463</v>
      </c>
      <c r="T29" s="106" t="s">
        <v>113</v>
      </c>
      <c r="U29" s="135" t="s">
        <v>457</v>
      </c>
    </row>
    <row r="30" spans="1:21" ht="15" thickBot="1" x14ac:dyDescent="0.35">
      <c r="S30" s="130" t="s">
        <v>464</v>
      </c>
      <c r="T30" s="106" t="s">
        <v>113</v>
      </c>
      <c r="U30" s="135" t="s">
        <v>458</v>
      </c>
    </row>
    <row r="31" spans="1:21" ht="15" thickBot="1" x14ac:dyDescent="0.35">
      <c r="S31" s="130" t="s">
        <v>465</v>
      </c>
      <c r="T31" s="106" t="s">
        <v>113</v>
      </c>
      <c r="U31" s="135" t="s">
        <v>459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B1:AA65"/>
  <sheetViews>
    <sheetView zoomScale="73" workbookViewId="0">
      <selection activeCell="M23" sqref="M23"/>
    </sheetView>
  </sheetViews>
  <sheetFormatPr defaultRowHeight="14.4" x14ac:dyDescent="0.3"/>
  <cols>
    <col min="2" max="2" width="10.44140625" style="7" bestFit="1" customWidth="1"/>
    <col min="3" max="4" width="9.109375" style="7"/>
    <col min="5" max="5" width="10.44140625" style="7" bestFit="1" customWidth="1"/>
    <col min="6" max="7" width="9.109375" style="7"/>
    <col min="10" max="12" width="9.109375" style="7"/>
    <col min="13" max="13" width="11" style="7" bestFit="1" customWidth="1"/>
    <col min="14" max="18" width="9.109375" style="7"/>
  </cols>
  <sheetData>
    <row r="1" spans="2:27" ht="15" thickBot="1" x14ac:dyDescent="0.35"/>
    <row r="2" spans="2:27" ht="15" thickBot="1" x14ac:dyDescent="0.35">
      <c r="B2" s="9"/>
      <c r="C2" s="10" t="s">
        <v>91</v>
      </c>
      <c r="D2" s="10"/>
      <c r="E2" s="10"/>
      <c r="F2" s="11" t="s">
        <v>91</v>
      </c>
    </row>
    <row r="3" spans="2:27" x14ac:dyDescent="0.3">
      <c r="B3" s="12" t="s">
        <v>7</v>
      </c>
      <c r="C3" s="8">
        <v>1</v>
      </c>
      <c r="D3" s="8"/>
      <c r="E3" s="8" t="s">
        <v>42</v>
      </c>
      <c r="F3" s="13">
        <v>32</v>
      </c>
      <c r="J3" s="9"/>
      <c r="K3" s="10" t="s">
        <v>92</v>
      </c>
      <c r="L3" s="10" t="s">
        <v>93</v>
      </c>
      <c r="M3" s="10" t="s">
        <v>94</v>
      </c>
      <c r="N3" s="10" t="s">
        <v>95</v>
      </c>
      <c r="O3" s="11"/>
      <c r="R3" s="9"/>
      <c r="S3" s="10" t="s">
        <v>1</v>
      </c>
      <c r="T3" s="10" t="s">
        <v>2</v>
      </c>
      <c r="U3" s="10" t="s">
        <v>3</v>
      </c>
      <c r="V3" s="10" t="s">
        <v>4</v>
      </c>
      <c r="W3" s="10" t="s">
        <v>5</v>
      </c>
      <c r="X3" s="11" t="s">
        <v>6</v>
      </c>
      <c r="Z3" s="1" t="s">
        <v>79</v>
      </c>
    </row>
    <row r="4" spans="2:27" x14ac:dyDescent="0.3">
      <c r="B4" s="12" t="s">
        <v>9</v>
      </c>
      <c r="C4" s="8">
        <v>2</v>
      </c>
      <c r="D4" s="8"/>
      <c r="E4" s="8" t="s">
        <v>52</v>
      </c>
      <c r="F4" s="13">
        <v>41</v>
      </c>
      <c r="J4" s="12" t="s">
        <v>96</v>
      </c>
      <c r="K4" s="17">
        <v>20.454545454545453</v>
      </c>
      <c r="L4" s="8">
        <v>7.2</v>
      </c>
      <c r="M4" s="8">
        <v>0</v>
      </c>
      <c r="N4" s="8">
        <v>1.8</v>
      </c>
      <c r="O4" s="13"/>
      <c r="R4" s="12" t="s">
        <v>7</v>
      </c>
      <c r="S4" s="8">
        <v>5</v>
      </c>
      <c r="T4" s="8">
        <v>5</v>
      </c>
      <c r="U4" s="8">
        <v>61</v>
      </c>
      <c r="V4" s="8">
        <v>59</v>
      </c>
      <c r="W4" s="8">
        <v>4</v>
      </c>
      <c r="X4" s="13">
        <v>4</v>
      </c>
      <c r="Z4" s="1" t="s">
        <v>110</v>
      </c>
      <c r="AA4" s="7">
        <v>1</v>
      </c>
    </row>
    <row r="5" spans="2:27" x14ac:dyDescent="0.3">
      <c r="B5" s="12" t="s">
        <v>10</v>
      </c>
      <c r="C5" s="8">
        <v>3</v>
      </c>
      <c r="D5" s="8"/>
      <c r="E5" s="8" t="s">
        <v>40</v>
      </c>
      <c r="F5" s="13">
        <v>30</v>
      </c>
      <c r="J5" s="12" t="s">
        <v>97</v>
      </c>
      <c r="K5" s="17">
        <v>18.595041322314049</v>
      </c>
      <c r="L5" s="8">
        <v>7.2</v>
      </c>
      <c r="M5" s="8">
        <v>0</v>
      </c>
      <c r="N5" s="8">
        <v>1.8</v>
      </c>
      <c r="O5" s="13"/>
      <c r="R5" s="12" t="s">
        <v>9</v>
      </c>
      <c r="S5" s="8">
        <v>4</v>
      </c>
      <c r="T5" s="8">
        <v>8</v>
      </c>
      <c r="U5" s="8">
        <v>59</v>
      </c>
      <c r="V5" s="8">
        <v>60</v>
      </c>
      <c r="W5" s="8">
        <v>4</v>
      </c>
      <c r="X5" s="13">
        <v>4</v>
      </c>
      <c r="Z5" s="1" t="s">
        <v>80</v>
      </c>
      <c r="AA5" s="7">
        <v>2</v>
      </c>
    </row>
    <row r="6" spans="2:27" x14ac:dyDescent="0.3">
      <c r="B6" s="12" t="s">
        <v>11</v>
      </c>
      <c r="C6" s="8">
        <v>4</v>
      </c>
      <c r="D6" s="8"/>
      <c r="E6" s="8" t="s">
        <v>85</v>
      </c>
      <c r="F6" s="13">
        <v>31</v>
      </c>
      <c r="J6" s="12" t="s">
        <v>98</v>
      </c>
      <c r="K6" s="17">
        <v>0</v>
      </c>
      <c r="L6" s="8">
        <v>0</v>
      </c>
      <c r="M6" s="8">
        <v>0</v>
      </c>
      <c r="N6" s="8">
        <v>0</v>
      </c>
      <c r="O6" s="13"/>
      <c r="R6" s="12" t="s">
        <v>10</v>
      </c>
      <c r="S6" s="8">
        <v>4</v>
      </c>
      <c r="T6" s="8">
        <v>4</v>
      </c>
      <c r="U6" s="8">
        <v>66</v>
      </c>
      <c r="V6" s="8">
        <v>69</v>
      </c>
      <c r="W6" s="8">
        <v>4</v>
      </c>
      <c r="X6" s="13">
        <v>4</v>
      </c>
      <c r="Z6" s="1" t="s">
        <v>81</v>
      </c>
      <c r="AA6" s="7">
        <v>3</v>
      </c>
    </row>
    <row r="7" spans="2:27" x14ac:dyDescent="0.3">
      <c r="B7" s="12" t="s">
        <v>13</v>
      </c>
      <c r="C7" s="8">
        <v>5</v>
      </c>
      <c r="D7" s="8"/>
      <c r="E7" s="8" t="s">
        <v>22</v>
      </c>
      <c r="F7" s="13">
        <v>13</v>
      </c>
      <c r="J7" s="12" t="s">
        <v>99</v>
      </c>
      <c r="K7" s="17">
        <v>20.454545454545453</v>
      </c>
      <c r="L7" s="8">
        <v>7.2</v>
      </c>
      <c r="M7" s="17">
        <v>7.0685834705770345</v>
      </c>
      <c r="N7" s="8">
        <v>1.8</v>
      </c>
      <c r="O7" s="13"/>
      <c r="R7" s="12" t="s">
        <v>11</v>
      </c>
      <c r="S7" s="8">
        <v>6</v>
      </c>
      <c r="T7" s="8">
        <v>5</v>
      </c>
      <c r="U7" s="8">
        <v>64</v>
      </c>
      <c r="V7" s="8">
        <v>40</v>
      </c>
      <c r="W7" s="8">
        <v>3</v>
      </c>
      <c r="X7" s="13">
        <v>1</v>
      </c>
      <c r="Z7" s="1" t="s">
        <v>82</v>
      </c>
      <c r="AA7" s="7">
        <v>4</v>
      </c>
    </row>
    <row r="8" spans="2:27" x14ac:dyDescent="0.3">
      <c r="B8" s="12" t="s">
        <v>15</v>
      </c>
      <c r="C8" s="8">
        <v>6</v>
      </c>
      <c r="D8" s="8"/>
      <c r="E8" s="8" t="s">
        <v>58</v>
      </c>
      <c r="F8" s="13">
        <v>47</v>
      </c>
      <c r="J8" s="12" t="s">
        <v>100</v>
      </c>
      <c r="K8" s="17">
        <v>18.595041322314049</v>
      </c>
      <c r="L8" s="8">
        <v>7.2</v>
      </c>
      <c r="M8" s="17">
        <v>7.0685834705770345</v>
      </c>
      <c r="N8" s="8">
        <v>1.8</v>
      </c>
      <c r="O8" s="13"/>
      <c r="R8" s="12" t="s">
        <v>13</v>
      </c>
      <c r="S8" s="8">
        <v>4</v>
      </c>
      <c r="T8" s="8">
        <v>5</v>
      </c>
      <c r="U8" s="8">
        <v>59</v>
      </c>
      <c r="V8" s="8">
        <v>41</v>
      </c>
      <c r="W8" s="8">
        <v>4</v>
      </c>
      <c r="X8" s="13">
        <v>2</v>
      </c>
    </row>
    <row r="9" spans="2:27" x14ac:dyDescent="0.3">
      <c r="B9" s="12" t="s">
        <v>16</v>
      </c>
      <c r="C9" s="8">
        <v>7</v>
      </c>
      <c r="D9" s="8"/>
      <c r="E9" s="8" t="s">
        <v>71</v>
      </c>
      <c r="F9" s="13">
        <v>60</v>
      </c>
      <c r="J9" s="12" t="s">
        <v>101</v>
      </c>
      <c r="K9" s="17">
        <v>0</v>
      </c>
      <c r="L9" s="8">
        <v>0</v>
      </c>
      <c r="M9" s="17">
        <v>7.0685834705770345</v>
      </c>
      <c r="N9" s="8">
        <v>0</v>
      </c>
      <c r="O9" s="13"/>
      <c r="R9" s="12" t="s">
        <v>15</v>
      </c>
      <c r="S9" s="8">
        <v>1</v>
      </c>
      <c r="T9" s="8">
        <v>3</v>
      </c>
      <c r="U9" s="8">
        <v>53</v>
      </c>
      <c r="V9" s="8">
        <v>54</v>
      </c>
      <c r="W9" s="8">
        <v>2</v>
      </c>
      <c r="X9" s="13">
        <v>2</v>
      </c>
    </row>
    <row r="10" spans="2:27" x14ac:dyDescent="0.3">
      <c r="B10" s="12" t="s">
        <v>17</v>
      </c>
      <c r="C10" s="8">
        <v>8</v>
      </c>
      <c r="D10" s="8"/>
      <c r="E10" s="8" t="s">
        <v>13</v>
      </c>
      <c r="F10" s="13">
        <v>5</v>
      </c>
      <c r="J10" s="12" t="s">
        <v>102</v>
      </c>
      <c r="K10" s="17">
        <v>20.454545454545453</v>
      </c>
      <c r="L10" s="8">
        <v>7.2</v>
      </c>
      <c r="M10" s="17">
        <v>14.137166941154069</v>
      </c>
      <c r="N10" s="8">
        <v>1.8</v>
      </c>
      <c r="O10" s="13"/>
      <c r="R10" s="12" t="s">
        <v>16</v>
      </c>
      <c r="S10" s="8">
        <v>2</v>
      </c>
      <c r="T10" s="8">
        <v>2</v>
      </c>
      <c r="U10" s="8">
        <v>57</v>
      </c>
      <c r="V10" s="8">
        <v>36</v>
      </c>
      <c r="W10" s="8">
        <v>3</v>
      </c>
      <c r="X10" s="13">
        <v>1</v>
      </c>
    </row>
    <row r="11" spans="2:27" x14ac:dyDescent="0.3">
      <c r="B11" s="12" t="s">
        <v>18</v>
      </c>
      <c r="C11" s="8">
        <v>9</v>
      </c>
      <c r="D11" s="8"/>
      <c r="E11" s="8" t="s">
        <v>51</v>
      </c>
      <c r="F11" s="13">
        <v>40</v>
      </c>
      <c r="J11" s="12" t="s">
        <v>103</v>
      </c>
      <c r="K11" s="17">
        <v>18.595041322314049</v>
      </c>
      <c r="L11" s="8">
        <v>7.2</v>
      </c>
      <c r="M11" s="17">
        <v>14.137166941154069</v>
      </c>
      <c r="N11" s="8">
        <v>1.8</v>
      </c>
      <c r="O11" s="13"/>
      <c r="R11" s="12" t="s">
        <v>17</v>
      </c>
      <c r="S11" s="8">
        <v>4</v>
      </c>
      <c r="T11" s="8">
        <v>4</v>
      </c>
      <c r="U11" s="8">
        <v>50</v>
      </c>
      <c r="V11" s="8">
        <v>70</v>
      </c>
      <c r="W11" s="8">
        <v>2</v>
      </c>
      <c r="X11" s="13">
        <v>4</v>
      </c>
    </row>
    <row r="12" spans="2:27" x14ac:dyDescent="0.3">
      <c r="B12" s="12" t="s">
        <v>19</v>
      </c>
      <c r="C12" s="8">
        <v>10</v>
      </c>
      <c r="D12" s="8"/>
      <c r="E12" s="8" t="s">
        <v>56</v>
      </c>
      <c r="F12" s="13">
        <v>45</v>
      </c>
      <c r="J12" s="12" t="s">
        <v>104</v>
      </c>
      <c r="K12" s="17">
        <v>0</v>
      </c>
      <c r="L12" s="8">
        <v>0</v>
      </c>
      <c r="M12" s="17">
        <v>14.137166941154069</v>
      </c>
      <c r="N12" s="8">
        <v>0</v>
      </c>
      <c r="O12" s="13"/>
      <c r="R12" s="12" t="s">
        <v>18</v>
      </c>
      <c r="S12" s="8">
        <v>2</v>
      </c>
      <c r="T12" s="8">
        <v>2</v>
      </c>
      <c r="U12" s="8">
        <v>67</v>
      </c>
      <c r="V12" s="8">
        <v>33</v>
      </c>
      <c r="W12" s="8">
        <v>3</v>
      </c>
      <c r="X12" s="13">
        <v>1</v>
      </c>
    </row>
    <row r="13" spans="2:27" x14ac:dyDescent="0.3">
      <c r="B13" s="12" t="s">
        <v>20</v>
      </c>
      <c r="C13" s="8">
        <v>11</v>
      </c>
      <c r="D13" s="8"/>
      <c r="E13" s="8" t="s">
        <v>63</v>
      </c>
      <c r="F13" s="13">
        <v>52</v>
      </c>
      <c r="J13" s="12" t="s">
        <v>481</v>
      </c>
      <c r="K13" s="17">
        <v>55.785123966942152</v>
      </c>
      <c r="L13" s="8">
        <v>0</v>
      </c>
      <c r="M13" s="17">
        <v>0</v>
      </c>
      <c r="N13" s="8">
        <v>0</v>
      </c>
      <c r="O13" s="13" t="s">
        <v>105</v>
      </c>
      <c r="R13" s="12" t="s">
        <v>19</v>
      </c>
      <c r="S13" s="8">
        <v>3</v>
      </c>
      <c r="T13" s="8">
        <v>2</v>
      </c>
      <c r="U13" s="8">
        <v>65</v>
      </c>
      <c r="V13" s="8">
        <v>63</v>
      </c>
      <c r="W13" s="8">
        <v>3</v>
      </c>
      <c r="X13" s="13">
        <v>3</v>
      </c>
    </row>
    <row r="14" spans="2:27" ht="15" customHeight="1" x14ac:dyDescent="0.3">
      <c r="B14" s="12" t="s">
        <v>21</v>
      </c>
      <c r="C14" s="8">
        <v>12</v>
      </c>
      <c r="D14" s="8"/>
      <c r="E14" s="8" t="s">
        <v>69</v>
      </c>
      <c r="F14" s="13">
        <v>58</v>
      </c>
      <c r="J14" s="12" t="s">
        <v>482</v>
      </c>
      <c r="K14" s="17">
        <v>55.785123966942152</v>
      </c>
      <c r="L14" s="8">
        <v>7.2</v>
      </c>
      <c r="M14" s="17">
        <v>0</v>
      </c>
      <c r="N14" s="8">
        <v>1.8</v>
      </c>
      <c r="O14" s="13"/>
      <c r="R14" s="12" t="s">
        <v>20</v>
      </c>
      <c r="S14" s="8">
        <v>5</v>
      </c>
      <c r="T14" s="8">
        <v>3</v>
      </c>
      <c r="U14" s="8">
        <v>42</v>
      </c>
      <c r="V14" s="8">
        <v>55</v>
      </c>
      <c r="W14" s="8">
        <v>1</v>
      </c>
      <c r="X14" s="13">
        <v>4</v>
      </c>
    </row>
    <row r="15" spans="2:27" x14ac:dyDescent="0.3">
      <c r="B15" s="12" t="s">
        <v>22</v>
      </c>
      <c r="C15" s="8">
        <v>13</v>
      </c>
      <c r="D15" s="8"/>
      <c r="E15" s="8" t="s">
        <v>65</v>
      </c>
      <c r="F15" s="13">
        <v>54</v>
      </c>
      <c r="J15" s="12" t="s">
        <v>488</v>
      </c>
      <c r="K15" s="17">
        <v>55.785123966942152</v>
      </c>
      <c r="L15" s="8">
        <v>7.2</v>
      </c>
      <c r="M15" s="17">
        <v>14.4</v>
      </c>
      <c r="N15" s="8">
        <v>1.8</v>
      </c>
      <c r="O15" s="13"/>
      <c r="R15" s="12" t="s">
        <v>21</v>
      </c>
      <c r="S15" s="8">
        <v>3</v>
      </c>
      <c r="T15" s="8">
        <v>1</v>
      </c>
      <c r="U15" s="8">
        <v>45</v>
      </c>
      <c r="V15" s="8">
        <v>50</v>
      </c>
      <c r="W15" s="8">
        <v>1</v>
      </c>
      <c r="X15" s="13">
        <v>2</v>
      </c>
    </row>
    <row r="16" spans="2:27" ht="15" thickBot="1" x14ac:dyDescent="0.35">
      <c r="B16" s="12" t="s">
        <v>24</v>
      </c>
      <c r="C16" s="8">
        <v>14</v>
      </c>
      <c r="D16" s="8"/>
      <c r="E16" s="8" t="s">
        <v>53</v>
      </c>
      <c r="F16" s="13">
        <v>42</v>
      </c>
      <c r="J16" s="14" t="s">
        <v>483</v>
      </c>
      <c r="K16" s="18">
        <v>55.785123966942152</v>
      </c>
      <c r="L16" s="15">
        <v>0</v>
      </c>
      <c r="M16" s="18">
        <v>14.4</v>
      </c>
      <c r="N16" s="15">
        <v>0</v>
      </c>
      <c r="O16" s="16"/>
      <c r="R16" s="12" t="s">
        <v>22</v>
      </c>
      <c r="S16" s="8">
        <v>3</v>
      </c>
      <c r="T16" s="8">
        <v>5</v>
      </c>
      <c r="U16" s="8">
        <v>33</v>
      </c>
      <c r="V16" s="8">
        <v>75</v>
      </c>
      <c r="W16" s="8">
        <v>1</v>
      </c>
      <c r="X16" s="13">
        <v>4</v>
      </c>
    </row>
    <row r="17" spans="2:24" x14ac:dyDescent="0.3">
      <c r="B17" s="12" t="s">
        <v>25</v>
      </c>
      <c r="C17" s="8">
        <v>15</v>
      </c>
      <c r="D17" s="8"/>
      <c r="E17" s="8" t="s">
        <v>90</v>
      </c>
      <c r="F17" s="13">
        <v>59</v>
      </c>
      <c r="R17" s="12" t="s">
        <v>24</v>
      </c>
      <c r="S17" s="8">
        <v>1</v>
      </c>
      <c r="T17" s="8">
        <v>2</v>
      </c>
      <c r="U17" s="8">
        <v>73</v>
      </c>
      <c r="V17" s="8">
        <v>67</v>
      </c>
      <c r="W17" s="8">
        <v>4</v>
      </c>
      <c r="X17" s="13">
        <v>3</v>
      </c>
    </row>
    <row r="18" spans="2:24" x14ac:dyDescent="0.3">
      <c r="B18" s="12" t="s">
        <v>26</v>
      </c>
      <c r="C18" s="8">
        <v>16</v>
      </c>
      <c r="D18" s="8"/>
      <c r="E18" s="8" t="s">
        <v>29</v>
      </c>
      <c r="F18" s="13">
        <v>19</v>
      </c>
      <c r="J18" s="7" t="s">
        <v>108</v>
      </c>
      <c r="R18" s="12" t="s">
        <v>25</v>
      </c>
      <c r="S18" s="8">
        <v>4</v>
      </c>
      <c r="T18" s="8">
        <v>4</v>
      </c>
      <c r="U18" s="8">
        <v>71</v>
      </c>
      <c r="V18" s="8">
        <v>48</v>
      </c>
      <c r="W18" s="8">
        <v>4</v>
      </c>
      <c r="X18" s="13">
        <v>2</v>
      </c>
    </row>
    <row r="19" spans="2:24" x14ac:dyDescent="0.3">
      <c r="B19" s="12" t="s">
        <v>27</v>
      </c>
      <c r="C19" s="8">
        <v>17</v>
      </c>
      <c r="D19" s="8"/>
      <c r="E19" s="8" t="s">
        <v>16</v>
      </c>
      <c r="F19" s="13">
        <v>7</v>
      </c>
      <c r="J19" s="7" t="s">
        <v>106</v>
      </c>
      <c r="R19" s="12" t="s">
        <v>26</v>
      </c>
      <c r="S19" s="8">
        <v>2</v>
      </c>
      <c r="T19" s="8">
        <v>2</v>
      </c>
      <c r="U19" s="8">
        <v>64</v>
      </c>
      <c r="V19" s="8">
        <v>43</v>
      </c>
      <c r="W19" s="8">
        <v>3</v>
      </c>
      <c r="X19" s="13">
        <v>1</v>
      </c>
    </row>
    <row r="20" spans="2:24" x14ac:dyDescent="0.3">
      <c r="B20" s="12" t="s">
        <v>28</v>
      </c>
      <c r="C20" s="8">
        <v>18</v>
      </c>
      <c r="D20" s="8"/>
      <c r="E20" s="8" t="s">
        <v>15</v>
      </c>
      <c r="F20" s="13">
        <v>6</v>
      </c>
      <c r="J20" s="7" t="s">
        <v>107</v>
      </c>
      <c r="R20" s="12" t="s">
        <v>27</v>
      </c>
      <c r="S20" s="8">
        <v>1</v>
      </c>
      <c r="T20" s="8">
        <v>3</v>
      </c>
      <c r="U20" s="8">
        <v>78</v>
      </c>
      <c r="V20" s="8">
        <v>75</v>
      </c>
      <c r="W20" s="8">
        <v>4</v>
      </c>
      <c r="X20" s="13">
        <v>4</v>
      </c>
    </row>
    <row r="21" spans="2:24" x14ac:dyDescent="0.3">
      <c r="B21" s="12" t="s">
        <v>29</v>
      </c>
      <c r="C21" s="8">
        <v>19</v>
      </c>
      <c r="D21" s="8"/>
      <c r="E21" s="8" t="s">
        <v>60</v>
      </c>
      <c r="F21" s="13">
        <v>50</v>
      </c>
      <c r="R21" s="12" t="s">
        <v>28</v>
      </c>
      <c r="S21" s="8">
        <v>7</v>
      </c>
      <c r="T21" s="8">
        <v>4</v>
      </c>
      <c r="U21" s="8">
        <v>61</v>
      </c>
      <c r="V21" s="8">
        <v>63</v>
      </c>
      <c r="W21" s="8">
        <v>4</v>
      </c>
      <c r="X21" s="13">
        <v>4</v>
      </c>
    </row>
    <row r="22" spans="2:24" x14ac:dyDescent="0.3">
      <c r="B22" s="12" t="s">
        <v>30</v>
      </c>
      <c r="C22" s="8">
        <v>20</v>
      </c>
      <c r="D22" s="8"/>
      <c r="E22" s="8" t="s">
        <v>87</v>
      </c>
      <c r="F22" s="13">
        <v>46</v>
      </c>
      <c r="R22" s="12" t="s">
        <v>29</v>
      </c>
      <c r="S22" s="8">
        <v>4</v>
      </c>
      <c r="T22" s="8">
        <v>6</v>
      </c>
      <c r="U22" s="8">
        <v>46</v>
      </c>
      <c r="V22" s="8">
        <v>34</v>
      </c>
      <c r="W22" s="8">
        <v>2</v>
      </c>
      <c r="X22" s="13">
        <v>1</v>
      </c>
    </row>
    <row r="23" spans="2:24" x14ac:dyDescent="0.3">
      <c r="B23" s="12" t="s">
        <v>83</v>
      </c>
      <c r="C23" s="8">
        <v>21</v>
      </c>
      <c r="D23" s="8"/>
      <c r="E23" s="8" t="s">
        <v>27</v>
      </c>
      <c r="F23" s="13">
        <v>17</v>
      </c>
      <c r="R23" s="12" t="s">
        <v>30</v>
      </c>
      <c r="S23" s="8">
        <v>3</v>
      </c>
      <c r="T23" s="8">
        <v>6</v>
      </c>
      <c r="U23" s="8">
        <v>61</v>
      </c>
      <c r="V23" s="8">
        <v>51</v>
      </c>
      <c r="W23" s="8">
        <v>4</v>
      </c>
      <c r="X23" s="13">
        <v>2</v>
      </c>
    </row>
    <row r="24" spans="2:24" x14ac:dyDescent="0.3">
      <c r="B24" s="12" t="s">
        <v>32</v>
      </c>
      <c r="C24" s="8">
        <v>22</v>
      </c>
      <c r="D24" s="8"/>
      <c r="E24" s="8" t="s">
        <v>26</v>
      </c>
      <c r="F24" s="13">
        <v>16</v>
      </c>
      <c r="R24" s="12" t="s">
        <v>83</v>
      </c>
      <c r="S24" s="8">
        <v>3</v>
      </c>
      <c r="T24" s="8">
        <v>2</v>
      </c>
      <c r="U24" s="8">
        <v>41</v>
      </c>
      <c r="V24" s="8">
        <v>41</v>
      </c>
      <c r="W24" s="8">
        <v>1</v>
      </c>
      <c r="X24" s="13">
        <v>2</v>
      </c>
    </row>
    <row r="25" spans="2:24" x14ac:dyDescent="0.3">
      <c r="B25" s="12" t="s">
        <v>33</v>
      </c>
      <c r="C25" s="8">
        <v>23</v>
      </c>
      <c r="D25" s="8"/>
      <c r="E25" s="8" t="s">
        <v>43</v>
      </c>
      <c r="F25" s="13">
        <v>33</v>
      </c>
      <c r="R25" s="12" t="s">
        <v>32</v>
      </c>
      <c r="S25" s="8">
        <v>3</v>
      </c>
      <c r="T25" s="8">
        <v>3</v>
      </c>
      <c r="U25" s="8">
        <v>62</v>
      </c>
      <c r="V25" s="8">
        <v>65</v>
      </c>
      <c r="W25" s="8">
        <v>3</v>
      </c>
      <c r="X25" s="13">
        <v>3</v>
      </c>
    </row>
    <row r="26" spans="2:24" x14ac:dyDescent="0.3">
      <c r="B26" s="12" t="s">
        <v>34</v>
      </c>
      <c r="C26" s="8">
        <v>24</v>
      </c>
      <c r="D26" s="8"/>
      <c r="E26" s="8" t="s">
        <v>50</v>
      </c>
      <c r="F26" s="13">
        <v>39</v>
      </c>
      <c r="R26" s="12" t="s">
        <v>33</v>
      </c>
      <c r="S26" s="8">
        <v>2</v>
      </c>
      <c r="T26" s="8">
        <v>2</v>
      </c>
      <c r="U26" s="8">
        <v>70</v>
      </c>
      <c r="V26" s="8">
        <v>80</v>
      </c>
      <c r="W26" s="8">
        <v>3</v>
      </c>
      <c r="X26" s="13">
        <v>4</v>
      </c>
    </row>
    <row r="27" spans="2:24" x14ac:dyDescent="0.3">
      <c r="B27" s="12" t="s">
        <v>84</v>
      </c>
      <c r="C27" s="8">
        <v>25</v>
      </c>
      <c r="D27" s="8"/>
      <c r="E27" s="8" t="s">
        <v>20</v>
      </c>
      <c r="F27" s="13">
        <v>11</v>
      </c>
      <c r="R27" s="12" t="s">
        <v>34</v>
      </c>
      <c r="S27" s="8">
        <v>7</v>
      </c>
      <c r="T27" s="8">
        <v>4</v>
      </c>
      <c r="U27" s="8">
        <v>73</v>
      </c>
      <c r="V27" s="8">
        <v>65</v>
      </c>
      <c r="W27" s="8">
        <v>4</v>
      </c>
      <c r="X27" s="13">
        <v>4</v>
      </c>
    </row>
    <row r="28" spans="2:24" x14ac:dyDescent="0.3">
      <c r="B28" s="12" t="s">
        <v>37</v>
      </c>
      <c r="C28" s="8">
        <v>26</v>
      </c>
      <c r="D28" s="8"/>
      <c r="E28" s="8" t="s">
        <v>9</v>
      </c>
      <c r="F28" s="13">
        <v>2</v>
      </c>
      <c r="R28" s="12" t="s">
        <v>84</v>
      </c>
      <c r="S28" s="8">
        <v>4</v>
      </c>
      <c r="T28" s="8">
        <v>4</v>
      </c>
      <c r="U28" s="8">
        <v>67</v>
      </c>
      <c r="V28" s="8">
        <v>69</v>
      </c>
      <c r="W28" s="8">
        <v>4</v>
      </c>
      <c r="X28" s="13">
        <v>4</v>
      </c>
    </row>
    <row r="29" spans="2:24" x14ac:dyDescent="0.3">
      <c r="B29" s="12" t="s">
        <v>36</v>
      </c>
      <c r="C29" s="8">
        <v>27</v>
      </c>
      <c r="D29" s="8"/>
      <c r="E29" s="8" t="s">
        <v>86</v>
      </c>
      <c r="F29" s="13">
        <v>43</v>
      </c>
      <c r="R29" s="12" t="s">
        <v>37</v>
      </c>
      <c r="S29" s="8">
        <v>2</v>
      </c>
      <c r="T29" s="8">
        <v>2</v>
      </c>
      <c r="U29" s="8">
        <v>54</v>
      </c>
      <c r="V29" s="8">
        <v>59</v>
      </c>
      <c r="W29" s="8">
        <v>2</v>
      </c>
      <c r="X29" s="13">
        <v>2</v>
      </c>
    </row>
    <row r="30" spans="2:24" x14ac:dyDescent="0.3">
      <c r="B30" s="12" t="s">
        <v>35</v>
      </c>
      <c r="C30" s="8">
        <v>28</v>
      </c>
      <c r="D30" s="8"/>
      <c r="E30" s="8" t="s">
        <v>84</v>
      </c>
      <c r="F30" s="13">
        <v>25</v>
      </c>
      <c r="R30" s="12" t="s">
        <v>36</v>
      </c>
      <c r="S30" s="8">
        <v>4</v>
      </c>
      <c r="T30" s="8">
        <v>4</v>
      </c>
      <c r="U30" s="8">
        <v>70</v>
      </c>
      <c r="V30" s="8">
        <v>63</v>
      </c>
      <c r="W30" s="8">
        <v>4</v>
      </c>
      <c r="X30" s="13">
        <v>4</v>
      </c>
    </row>
    <row r="31" spans="2:24" x14ac:dyDescent="0.3">
      <c r="B31" s="12" t="s">
        <v>39</v>
      </c>
      <c r="C31" s="8">
        <v>29</v>
      </c>
      <c r="D31" s="8"/>
      <c r="E31" s="8" t="s">
        <v>35</v>
      </c>
      <c r="F31" s="13">
        <v>28</v>
      </c>
      <c r="R31" s="12" t="s">
        <v>35</v>
      </c>
      <c r="S31" s="8">
        <v>5</v>
      </c>
      <c r="T31" s="8">
        <v>4</v>
      </c>
      <c r="U31" s="8">
        <v>74</v>
      </c>
      <c r="V31" s="8">
        <v>66</v>
      </c>
      <c r="W31" s="8">
        <v>4</v>
      </c>
      <c r="X31" s="13">
        <v>4</v>
      </c>
    </row>
    <row r="32" spans="2:24" x14ac:dyDescent="0.3">
      <c r="B32" s="12" t="s">
        <v>40</v>
      </c>
      <c r="C32" s="8">
        <v>30</v>
      </c>
      <c r="D32" s="8"/>
      <c r="E32" s="8" t="s">
        <v>10</v>
      </c>
      <c r="F32" s="13">
        <v>3</v>
      </c>
      <c r="R32" s="12" t="s">
        <v>39</v>
      </c>
      <c r="S32" s="8">
        <v>4</v>
      </c>
      <c r="T32" s="8">
        <v>3</v>
      </c>
      <c r="U32" s="8">
        <v>67</v>
      </c>
      <c r="V32" s="8">
        <v>70</v>
      </c>
      <c r="W32" s="8">
        <v>4</v>
      </c>
      <c r="X32" s="13">
        <v>4</v>
      </c>
    </row>
    <row r="33" spans="2:24" x14ac:dyDescent="0.3">
      <c r="B33" s="12" t="s">
        <v>85</v>
      </c>
      <c r="C33" s="8">
        <v>31</v>
      </c>
      <c r="D33" s="8"/>
      <c r="E33" s="8" t="s">
        <v>88</v>
      </c>
      <c r="F33" s="13">
        <v>51</v>
      </c>
      <c r="R33" s="12" t="s">
        <v>40</v>
      </c>
      <c r="S33" s="8">
        <v>4</v>
      </c>
      <c r="T33" s="8">
        <v>6</v>
      </c>
      <c r="U33" s="8">
        <v>39</v>
      </c>
      <c r="V33" s="8">
        <v>65</v>
      </c>
      <c r="W33" s="8">
        <v>1</v>
      </c>
      <c r="X33" s="13">
        <v>4</v>
      </c>
    </row>
    <row r="34" spans="2:24" x14ac:dyDescent="0.3">
      <c r="B34" s="12" t="s">
        <v>42</v>
      </c>
      <c r="C34" s="8">
        <v>32</v>
      </c>
      <c r="D34" s="8"/>
      <c r="E34" s="8" t="s">
        <v>30</v>
      </c>
      <c r="F34" s="13">
        <v>20</v>
      </c>
      <c r="R34" s="12" t="s">
        <v>85</v>
      </c>
      <c r="S34" s="8">
        <v>4</v>
      </c>
      <c r="T34" s="8">
        <v>4</v>
      </c>
      <c r="U34" s="8">
        <v>73</v>
      </c>
      <c r="V34" s="8">
        <v>70</v>
      </c>
      <c r="W34" s="8">
        <v>4</v>
      </c>
      <c r="X34" s="13">
        <v>4</v>
      </c>
    </row>
    <row r="35" spans="2:24" x14ac:dyDescent="0.3">
      <c r="B35" s="12" t="s">
        <v>43</v>
      </c>
      <c r="C35" s="8">
        <v>33</v>
      </c>
      <c r="D35" s="8"/>
      <c r="E35" s="8" t="s">
        <v>72</v>
      </c>
      <c r="F35" s="13">
        <v>61</v>
      </c>
      <c r="R35" s="12" t="s">
        <v>42</v>
      </c>
      <c r="S35" s="8">
        <v>4</v>
      </c>
      <c r="T35" s="8">
        <v>5</v>
      </c>
      <c r="U35" s="8">
        <v>64</v>
      </c>
      <c r="V35" s="8">
        <v>65</v>
      </c>
      <c r="W35" s="8">
        <v>4</v>
      </c>
      <c r="X35" s="13">
        <v>4</v>
      </c>
    </row>
    <row r="36" spans="2:24" x14ac:dyDescent="0.3">
      <c r="B36" s="12" t="s">
        <v>45</v>
      </c>
      <c r="C36" s="8">
        <v>34</v>
      </c>
      <c r="D36" s="8"/>
      <c r="E36" s="8" t="s">
        <v>34</v>
      </c>
      <c r="F36" s="13">
        <v>24</v>
      </c>
      <c r="R36" s="12" t="s">
        <v>43</v>
      </c>
      <c r="S36" s="8">
        <v>2</v>
      </c>
      <c r="T36" s="8">
        <v>1</v>
      </c>
      <c r="U36" s="8">
        <v>56</v>
      </c>
      <c r="V36" s="8">
        <v>78</v>
      </c>
      <c r="W36" s="8">
        <v>2</v>
      </c>
      <c r="X36" s="13">
        <v>4</v>
      </c>
    </row>
    <row r="37" spans="2:24" x14ac:dyDescent="0.3">
      <c r="B37" s="12" t="s">
        <v>44</v>
      </c>
      <c r="C37" s="8">
        <v>35</v>
      </c>
      <c r="D37" s="8"/>
      <c r="E37" s="8" t="s">
        <v>55</v>
      </c>
      <c r="F37" s="13">
        <v>44</v>
      </c>
      <c r="R37" s="12" t="s">
        <v>45</v>
      </c>
      <c r="S37" s="8">
        <v>4</v>
      </c>
      <c r="T37" s="8">
        <v>5</v>
      </c>
      <c r="U37" s="8">
        <v>66</v>
      </c>
      <c r="V37" s="8">
        <v>34</v>
      </c>
      <c r="W37" s="8">
        <v>4</v>
      </c>
      <c r="X37" s="13">
        <v>1</v>
      </c>
    </row>
    <row r="38" spans="2:24" x14ac:dyDescent="0.3">
      <c r="B38" s="12" t="s">
        <v>47</v>
      </c>
      <c r="C38" s="8">
        <v>36</v>
      </c>
      <c r="D38" s="8"/>
      <c r="E38" s="8" t="s">
        <v>25</v>
      </c>
      <c r="F38" s="13">
        <v>15</v>
      </c>
      <c r="R38" s="12" t="s">
        <v>44</v>
      </c>
      <c r="S38" s="8">
        <v>4</v>
      </c>
      <c r="T38" s="8">
        <v>7</v>
      </c>
      <c r="U38" s="8">
        <v>64</v>
      </c>
      <c r="V38" s="8">
        <v>51</v>
      </c>
      <c r="W38" s="8">
        <v>4</v>
      </c>
      <c r="X38" s="13">
        <v>2</v>
      </c>
    </row>
    <row r="39" spans="2:24" x14ac:dyDescent="0.3">
      <c r="B39" s="12" t="s">
        <v>48</v>
      </c>
      <c r="C39" s="8">
        <v>37</v>
      </c>
      <c r="D39" s="8"/>
      <c r="E39" s="8" t="s">
        <v>48</v>
      </c>
      <c r="F39" s="13">
        <v>37</v>
      </c>
      <c r="R39" s="12" t="s">
        <v>47</v>
      </c>
      <c r="S39" s="8">
        <v>3</v>
      </c>
      <c r="T39" s="8">
        <v>3</v>
      </c>
      <c r="U39" s="8">
        <v>73</v>
      </c>
      <c r="V39" s="8">
        <v>79</v>
      </c>
      <c r="W39" s="8">
        <v>4</v>
      </c>
      <c r="X39" s="13">
        <v>4</v>
      </c>
    </row>
    <row r="40" spans="2:24" x14ac:dyDescent="0.3">
      <c r="B40" s="12" t="s">
        <v>49</v>
      </c>
      <c r="C40" s="8">
        <v>38</v>
      </c>
      <c r="D40" s="8"/>
      <c r="E40" s="8" t="s">
        <v>45</v>
      </c>
      <c r="F40" s="13">
        <v>34</v>
      </c>
      <c r="R40" s="12" t="s">
        <v>48</v>
      </c>
      <c r="S40" s="8">
        <v>5</v>
      </c>
      <c r="T40" s="8">
        <v>5</v>
      </c>
      <c r="U40" s="8">
        <v>56</v>
      </c>
      <c r="V40" s="8">
        <v>64</v>
      </c>
      <c r="W40" s="8">
        <v>4</v>
      </c>
      <c r="X40" s="13">
        <v>4</v>
      </c>
    </row>
    <row r="41" spans="2:24" x14ac:dyDescent="0.3">
      <c r="B41" s="12" t="s">
        <v>50</v>
      </c>
      <c r="C41" s="8">
        <v>39</v>
      </c>
      <c r="D41" s="8"/>
      <c r="E41" s="8" t="s">
        <v>83</v>
      </c>
      <c r="F41" s="13">
        <v>21</v>
      </c>
      <c r="R41" s="12" t="s">
        <v>49</v>
      </c>
      <c r="S41" s="8">
        <v>1</v>
      </c>
      <c r="T41" s="8">
        <v>2</v>
      </c>
      <c r="U41" s="8">
        <v>76</v>
      </c>
      <c r="V41" s="8">
        <v>78</v>
      </c>
      <c r="W41" s="8">
        <v>4</v>
      </c>
      <c r="X41" s="13">
        <v>4</v>
      </c>
    </row>
    <row r="42" spans="2:24" x14ac:dyDescent="0.3">
      <c r="B42" s="12" t="s">
        <v>51</v>
      </c>
      <c r="C42" s="8">
        <v>40</v>
      </c>
      <c r="D42" s="8"/>
      <c r="E42" s="8" t="s">
        <v>21</v>
      </c>
      <c r="F42" s="13">
        <v>12</v>
      </c>
      <c r="R42" s="12" t="s">
        <v>50</v>
      </c>
      <c r="S42" s="8">
        <v>5</v>
      </c>
      <c r="T42" s="8">
        <v>6</v>
      </c>
      <c r="U42" s="8">
        <v>55</v>
      </c>
      <c r="V42" s="8">
        <v>64</v>
      </c>
      <c r="W42" s="8">
        <v>3</v>
      </c>
      <c r="X42" s="13">
        <v>4</v>
      </c>
    </row>
    <row r="43" spans="2:24" x14ac:dyDescent="0.3">
      <c r="B43" s="12" t="s">
        <v>52</v>
      </c>
      <c r="C43" s="8">
        <v>41</v>
      </c>
      <c r="D43" s="8"/>
      <c r="E43" s="8" t="s">
        <v>32</v>
      </c>
      <c r="F43" s="13">
        <v>22</v>
      </c>
      <c r="R43" s="12" t="s">
        <v>51</v>
      </c>
      <c r="S43" s="8">
        <v>4</v>
      </c>
      <c r="T43" s="8">
        <v>4</v>
      </c>
      <c r="U43" s="8">
        <v>59</v>
      </c>
      <c r="V43" s="8">
        <v>62</v>
      </c>
      <c r="W43" s="8">
        <v>4</v>
      </c>
      <c r="X43" s="13">
        <v>4</v>
      </c>
    </row>
    <row r="44" spans="2:24" x14ac:dyDescent="0.3">
      <c r="B44" s="12" t="s">
        <v>53</v>
      </c>
      <c r="C44" s="8">
        <v>42</v>
      </c>
      <c r="D44" s="8"/>
      <c r="E44" s="8" t="s">
        <v>47</v>
      </c>
      <c r="F44" s="13">
        <v>36</v>
      </c>
      <c r="R44" s="12" t="s">
        <v>52</v>
      </c>
      <c r="S44" s="8">
        <v>4</v>
      </c>
      <c r="T44" s="8">
        <v>7</v>
      </c>
      <c r="U44" s="8">
        <v>62</v>
      </c>
      <c r="V44" s="8">
        <v>59</v>
      </c>
      <c r="W44" s="8">
        <v>4</v>
      </c>
      <c r="X44" s="13">
        <v>3</v>
      </c>
    </row>
    <row r="45" spans="2:24" x14ac:dyDescent="0.3">
      <c r="B45" s="12" t="s">
        <v>86</v>
      </c>
      <c r="C45" s="8">
        <v>43</v>
      </c>
      <c r="D45" s="8"/>
      <c r="E45" s="8" t="s">
        <v>24</v>
      </c>
      <c r="F45" s="13">
        <v>14</v>
      </c>
      <c r="R45" s="12" t="s">
        <v>53</v>
      </c>
      <c r="S45" s="8">
        <v>4</v>
      </c>
      <c r="T45" s="8">
        <v>5</v>
      </c>
      <c r="U45" s="8">
        <v>65</v>
      </c>
      <c r="V45" s="8">
        <v>49</v>
      </c>
      <c r="W45" s="8">
        <v>4</v>
      </c>
      <c r="X45" s="13">
        <v>1</v>
      </c>
    </row>
    <row r="46" spans="2:24" x14ac:dyDescent="0.3">
      <c r="B46" s="12" t="s">
        <v>55</v>
      </c>
      <c r="C46" s="8">
        <v>44</v>
      </c>
      <c r="D46" s="8"/>
      <c r="E46" s="8" t="s">
        <v>49</v>
      </c>
      <c r="F46" s="13">
        <v>38</v>
      </c>
      <c r="R46" s="12" t="s">
        <v>86</v>
      </c>
      <c r="S46" s="8">
        <v>6</v>
      </c>
      <c r="T46" s="8">
        <v>4</v>
      </c>
      <c r="U46" s="8">
        <v>66</v>
      </c>
      <c r="V46" s="8">
        <v>62</v>
      </c>
      <c r="W46" s="8">
        <v>4</v>
      </c>
      <c r="X46" s="13">
        <v>4</v>
      </c>
    </row>
    <row r="47" spans="2:24" x14ac:dyDescent="0.3">
      <c r="B47" s="12" t="s">
        <v>56</v>
      </c>
      <c r="C47" s="8">
        <v>45</v>
      </c>
      <c r="D47" s="8"/>
      <c r="E47" s="8" t="s">
        <v>11</v>
      </c>
      <c r="F47" s="13">
        <v>4</v>
      </c>
      <c r="R47" s="12" t="s">
        <v>55</v>
      </c>
      <c r="S47" s="8">
        <v>4</v>
      </c>
      <c r="T47" s="8">
        <v>4</v>
      </c>
      <c r="U47" s="8">
        <v>63</v>
      </c>
      <c r="V47" s="8">
        <v>66</v>
      </c>
      <c r="W47" s="8">
        <v>4</v>
      </c>
      <c r="X47" s="13">
        <v>4</v>
      </c>
    </row>
    <row r="48" spans="2:24" x14ac:dyDescent="0.3">
      <c r="B48" s="12" t="s">
        <v>87</v>
      </c>
      <c r="C48" s="8">
        <v>46</v>
      </c>
      <c r="D48" s="8"/>
      <c r="E48" s="8" t="s">
        <v>89</v>
      </c>
      <c r="F48" s="13">
        <v>57</v>
      </c>
      <c r="R48" s="12" t="s">
        <v>56</v>
      </c>
      <c r="S48" s="8">
        <v>6</v>
      </c>
      <c r="T48" s="8">
        <v>6</v>
      </c>
      <c r="U48" s="8">
        <v>51</v>
      </c>
      <c r="V48" s="8">
        <v>52</v>
      </c>
      <c r="W48" s="8">
        <v>2</v>
      </c>
      <c r="X48" s="13">
        <v>2</v>
      </c>
    </row>
    <row r="49" spans="2:24" x14ac:dyDescent="0.3">
      <c r="B49" s="12" t="s">
        <v>58</v>
      </c>
      <c r="C49" s="8">
        <v>47</v>
      </c>
      <c r="D49" s="8"/>
      <c r="E49" s="8" t="s">
        <v>61</v>
      </c>
      <c r="F49" s="13">
        <v>49</v>
      </c>
      <c r="R49" s="12" t="s">
        <v>87</v>
      </c>
      <c r="S49" s="8">
        <v>7</v>
      </c>
      <c r="T49" s="8">
        <v>4</v>
      </c>
      <c r="U49" s="8">
        <v>47</v>
      </c>
      <c r="V49" s="8">
        <v>62</v>
      </c>
      <c r="W49" s="8">
        <v>1</v>
      </c>
      <c r="X49" s="13">
        <v>4</v>
      </c>
    </row>
    <row r="50" spans="2:24" x14ac:dyDescent="0.3">
      <c r="B50" s="12" t="s">
        <v>62</v>
      </c>
      <c r="C50" s="8">
        <v>48</v>
      </c>
      <c r="D50" s="8"/>
      <c r="E50" s="8" t="s">
        <v>17</v>
      </c>
      <c r="F50" s="13">
        <v>8</v>
      </c>
      <c r="R50" s="12" t="s">
        <v>58</v>
      </c>
      <c r="S50" s="8">
        <v>5</v>
      </c>
      <c r="T50" s="8">
        <v>5</v>
      </c>
      <c r="U50" s="8">
        <v>58</v>
      </c>
      <c r="V50" s="8">
        <v>70</v>
      </c>
      <c r="W50" s="8">
        <v>4</v>
      </c>
      <c r="X50" s="13">
        <v>4</v>
      </c>
    </row>
    <row r="51" spans="2:24" x14ac:dyDescent="0.3">
      <c r="B51" s="12" t="s">
        <v>61</v>
      </c>
      <c r="C51" s="8">
        <v>49</v>
      </c>
      <c r="D51" s="8"/>
      <c r="E51" s="8" t="s">
        <v>73</v>
      </c>
      <c r="F51" s="13">
        <v>62</v>
      </c>
      <c r="R51" s="12" t="s">
        <v>62</v>
      </c>
      <c r="S51" s="8">
        <v>4</v>
      </c>
      <c r="T51" s="8">
        <v>5</v>
      </c>
      <c r="U51" s="8">
        <v>64</v>
      </c>
      <c r="V51" s="8">
        <v>63</v>
      </c>
      <c r="W51" s="8">
        <v>4</v>
      </c>
      <c r="X51" s="13">
        <v>4</v>
      </c>
    </row>
    <row r="52" spans="2:24" x14ac:dyDescent="0.3">
      <c r="B52" s="12" t="s">
        <v>60</v>
      </c>
      <c r="C52" s="8">
        <v>50</v>
      </c>
      <c r="D52" s="8"/>
      <c r="E52" s="8" t="s">
        <v>62</v>
      </c>
      <c r="F52" s="13">
        <v>48</v>
      </c>
      <c r="R52" s="12" t="s">
        <v>61</v>
      </c>
      <c r="S52" s="8">
        <v>4</v>
      </c>
      <c r="T52" s="8">
        <v>4</v>
      </c>
      <c r="U52" s="8">
        <v>70</v>
      </c>
      <c r="V52" s="8">
        <v>47</v>
      </c>
      <c r="W52" s="8">
        <v>4</v>
      </c>
      <c r="X52" s="13">
        <v>2</v>
      </c>
    </row>
    <row r="53" spans="2:24" x14ac:dyDescent="0.3">
      <c r="B53" s="12" t="s">
        <v>88</v>
      </c>
      <c r="C53" s="8">
        <v>51</v>
      </c>
      <c r="D53" s="8"/>
      <c r="E53" s="8" t="s">
        <v>36</v>
      </c>
      <c r="F53" s="13">
        <v>27</v>
      </c>
      <c r="R53" s="12" t="s">
        <v>60</v>
      </c>
      <c r="S53" s="8">
        <v>1</v>
      </c>
      <c r="T53" s="8">
        <v>3</v>
      </c>
      <c r="U53" s="8">
        <v>48</v>
      </c>
      <c r="V53" s="8">
        <v>74</v>
      </c>
      <c r="W53" s="8">
        <v>2</v>
      </c>
      <c r="X53" s="13">
        <v>4</v>
      </c>
    </row>
    <row r="54" spans="2:24" x14ac:dyDescent="0.3">
      <c r="B54" s="12" t="s">
        <v>63</v>
      </c>
      <c r="C54" s="8">
        <v>52</v>
      </c>
      <c r="D54" s="8"/>
      <c r="E54" s="8" t="s">
        <v>44</v>
      </c>
      <c r="F54" s="13">
        <v>35</v>
      </c>
      <c r="R54" s="12" t="s">
        <v>88</v>
      </c>
      <c r="S54" s="8">
        <v>3</v>
      </c>
      <c r="T54" s="8">
        <v>8</v>
      </c>
      <c r="U54" s="8">
        <v>64</v>
      </c>
      <c r="V54" s="8">
        <v>51</v>
      </c>
      <c r="W54" s="8">
        <v>4</v>
      </c>
      <c r="X54" s="13">
        <v>3</v>
      </c>
    </row>
    <row r="55" spans="2:24" x14ac:dyDescent="0.3">
      <c r="B55" s="12" t="s">
        <v>64</v>
      </c>
      <c r="C55" s="8">
        <v>53</v>
      </c>
      <c r="D55" s="8"/>
      <c r="E55" s="8" t="s">
        <v>39</v>
      </c>
      <c r="F55" s="13">
        <v>29</v>
      </c>
      <c r="R55" s="12" t="s">
        <v>63</v>
      </c>
      <c r="S55" s="8">
        <v>4</v>
      </c>
      <c r="T55" s="8">
        <v>6</v>
      </c>
      <c r="U55" s="8">
        <v>66</v>
      </c>
      <c r="V55" s="8">
        <v>52</v>
      </c>
      <c r="W55" s="8">
        <v>4</v>
      </c>
      <c r="X55" s="13">
        <v>2</v>
      </c>
    </row>
    <row r="56" spans="2:24" x14ac:dyDescent="0.3">
      <c r="B56" s="12" t="s">
        <v>65</v>
      </c>
      <c r="C56" s="8">
        <v>54</v>
      </c>
      <c r="D56" s="8"/>
      <c r="E56" s="8" t="s">
        <v>67</v>
      </c>
      <c r="F56" s="13">
        <v>56</v>
      </c>
      <c r="R56" s="12" t="s">
        <v>64</v>
      </c>
      <c r="S56" s="8">
        <v>1</v>
      </c>
      <c r="T56" s="8">
        <v>3</v>
      </c>
      <c r="U56" s="8">
        <v>76</v>
      </c>
      <c r="V56" s="8">
        <v>57</v>
      </c>
      <c r="W56" s="8">
        <v>3</v>
      </c>
      <c r="X56" s="13">
        <v>3</v>
      </c>
    </row>
    <row r="57" spans="2:24" x14ac:dyDescent="0.3">
      <c r="B57" s="12" t="s">
        <v>66</v>
      </c>
      <c r="C57" s="8">
        <v>55</v>
      </c>
      <c r="D57" s="8"/>
      <c r="E57" s="8" t="s">
        <v>28</v>
      </c>
      <c r="F57" s="13">
        <v>18</v>
      </c>
      <c r="R57" s="12" t="s">
        <v>65</v>
      </c>
      <c r="S57" s="8">
        <v>3</v>
      </c>
      <c r="T57" s="8">
        <v>6</v>
      </c>
      <c r="U57" s="8">
        <v>60</v>
      </c>
      <c r="V57" s="8">
        <v>61</v>
      </c>
      <c r="W57" s="8">
        <v>4</v>
      </c>
      <c r="X57" s="13">
        <v>4</v>
      </c>
    </row>
    <row r="58" spans="2:24" x14ac:dyDescent="0.3">
      <c r="B58" s="12" t="s">
        <v>67</v>
      </c>
      <c r="C58" s="8">
        <v>56</v>
      </c>
      <c r="D58" s="8"/>
      <c r="E58" s="8" t="s">
        <v>7</v>
      </c>
      <c r="F58" s="13">
        <v>1</v>
      </c>
      <c r="R58" s="12" t="s">
        <v>66</v>
      </c>
      <c r="S58" s="8">
        <v>3</v>
      </c>
      <c r="T58" s="8">
        <v>2</v>
      </c>
      <c r="U58" s="8">
        <v>70</v>
      </c>
      <c r="V58" s="8">
        <v>59</v>
      </c>
      <c r="W58" s="8">
        <v>4</v>
      </c>
      <c r="X58" s="13">
        <v>3</v>
      </c>
    </row>
    <row r="59" spans="2:24" x14ac:dyDescent="0.3">
      <c r="B59" s="12" t="s">
        <v>89</v>
      </c>
      <c r="C59" s="8">
        <v>57</v>
      </c>
      <c r="D59" s="8"/>
      <c r="E59" s="8" t="s">
        <v>19</v>
      </c>
      <c r="F59" s="13">
        <v>10</v>
      </c>
      <c r="R59" s="12" t="s">
        <v>67</v>
      </c>
      <c r="S59" s="8">
        <v>5</v>
      </c>
      <c r="T59" s="8">
        <v>3</v>
      </c>
      <c r="U59" s="8">
        <v>47</v>
      </c>
      <c r="V59" s="8">
        <v>54</v>
      </c>
      <c r="W59" s="8">
        <v>1</v>
      </c>
      <c r="X59" s="13">
        <v>2</v>
      </c>
    </row>
    <row r="60" spans="2:24" x14ac:dyDescent="0.3">
      <c r="B60" s="12" t="s">
        <v>69</v>
      </c>
      <c r="C60" s="8">
        <v>58</v>
      </c>
      <c r="D60" s="8"/>
      <c r="E60" s="8" t="s">
        <v>18</v>
      </c>
      <c r="F60" s="13">
        <v>9</v>
      </c>
      <c r="R60" s="12" t="s">
        <v>89</v>
      </c>
      <c r="S60" s="8">
        <v>2</v>
      </c>
      <c r="T60" s="8">
        <v>5</v>
      </c>
      <c r="U60" s="8">
        <v>55</v>
      </c>
      <c r="V60" s="8">
        <v>70</v>
      </c>
      <c r="W60" s="8">
        <v>3</v>
      </c>
      <c r="X60" s="13">
        <v>4</v>
      </c>
    </row>
    <row r="61" spans="2:24" x14ac:dyDescent="0.3">
      <c r="B61" s="12" t="s">
        <v>90</v>
      </c>
      <c r="C61" s="8">
        <v>59</v>
      </c>
      <c r="D61" s="8"/>
      <c r="E61" s="8" t="s">
        <v>66</v>
      </c>
      <c r="F61" s="13">
        <v>55</v>
      </c>
      <c r="R61" s="12" t="s">
        <v>69</v>
      </c>
      <c r="S61" s="8">
        <v>4</v>
      </c>
      <c r="T61" s="8">
        <v>6</v>
      </c>
      <c r="U61" s="8">
        <v>64</v>
      </c>
      <c r="V61" s="8">
        <v>63</v>
      </c>
      <c r="W61" s="8">
        <v>4</v>
      </c>
      <c r="X61" s="13">
        <v>4</v>
      </c>
    </row>
    <row r="62" spans="2:24" x14ac:dyDescent="0.3">
      <c r="B62" s="12" t="s">
        <v>71</v>
      </c>
      <c r="C62" s="8">
        <v>60</v>
      </c>
      <c r="D62" s="8"/>
      <c r="E62" s="8" t="s">
        <v>33</v>
      </c>
      <c r="F62" s="13">
        <v>23</v>
      </c>
      <c r="R62" s="12" t="s">
        <v>90</v>
      </c>
      <c r="S62" s="8">
        <v>3</v>
      </c>
      <c r="T62" s="8">
        <v>4</v>
      </c>
      <c r="U62" s="8">
        <v>61</v>
      </c>
      <c r="V62" s="8">
        <v>52</v>
      </c>
      <c r="W62" s="8">
        <v>4</v>
      </c>
      <c r="X62" s="13">
        <v>2</v>
      </c>
    </row>
    <row r="63" spans="2:24" x14ac:dyDescent="0.3">
      <c r="B63" s="12" t="s">
        <v>72</v>
      </c>
      <c r="C63" s="8">
        <v>61</v>
      </c>
      <c r="D63" s="8"/>
      <c r="E63" s="8" t="s">
        <v>37</v>
      </c>
      <c r="F63" s="13">
        <v>26</v>
      </c>
      <c r="R63" s="12" t="s">
        <v>71</v>
      </c>
      <c r="S63" s="8">
        <v>3</v>
      </c>
      <c r="T63" s="8">
        <v>5</v>
      </c>
      <c r="U63" s="8">
        <v>65</v>
      </c>
      <c r="V63" s="8">
        <v>66</v>
      </c>
      <c r="W63" s="8">
        <v>4</v>
      </c>
      <c r="X63" s="13">
        <v>4</v>
      </c>
    </row>
    <row r="64" spans="2:24" ht="15" thickBot="1" x14ac:dyDescent="0.35">
      <c r="B64" s="14" t="s">
        <v>73</v>
      </c>
      <c r="C64" s="15">
        <v>62</v>
      </c>
      <c r="D64" s="15"/>
      <c r="E64" s="15" t="s">
        <v>64</v>
      </c>
      <c r="F64" s="16">
        <v>53</v>
      </c>
      <c r="R64" s="12" t="s">
        <v>72</v>
      </c>
      <c r="S64" s="8">
        <v>10</v>
      </c>
      <c r="T64" s="8">
        <v>4</v>
      </c>
      <c r="U64" s="8">
        <v>44</v>
      </c>
      <c r="V64" s="8">
        <v>58</v>
      </c>
      <c r="W64" s="8">
        <v>3</v>
      </c>
      <c r="X64" s="13">
        <v>4</v>
      </c>
    </row>
    <row r="65" spans="18:24" ht="15" thickBot="1" x14ac:dyDescent="0.35">
      <c r="R65" s="14" t="s">
        <v>73</v>
      </c>
      <c r="S65" s="15">
        <v>4</v>
      </c>
      <c r="T65" s="15">
        <v>5</v>
      </c>
      <c r="U65" s="15">
        <v>69</v>
      </c>
      <c r="V65" s="15">
        <v>68</v>
      </c>
      <c r="W65" s="15">
        <v>4</v>
      </c>
      <c r="X65" s="16">
        <v>4</v>
      </c>
    </row>
  </sheetData>
  <sortState xmlns:xlrd2="http://schemas.microsoft.com/office/spreadsheetml/2017/richdata2" ref="E3:F64">
    <sortCondition ref="E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P261"/>
  <sheetViews>
    <sheetView tabSelected="1" topLeftCell="AC24" zoomScale="67" zoomScaleNormal="100" workbookViewId="0">
      <selection activeCell="AD34" sqref="AD34:AN59"/>
    </sheetView>
  </sheetViews>
  <sheetFormatPr defaultRowHeight="14.4" x14ac:dyDescent="0.3"/>
  <cols>
    <col min="1" max="1" width="10" style="7" bestFit="1" customWidth="1"/>
    <col min="2" max="17" width="10" style="7" customWidth="1"/>
    <col min="18" max="19" width="13.6640625" style="7" customWidth="1"/>
    <col min="20" max="22" width="15.33203125" style="7" customWidth="1"/>
    <col min="23" max="23" width="13.88671875" style="7" customWidth="1"/>
    <col min="24" max="25" width="15.33203125" style="7" customWidth="1"/>
    <col min="26" max="26" width="15.33203125" style="73" customWidth="1"/>
    <col min="28" max="28" width="14.6640625" customWidth="1"/>
    <col min="29" max="29" width="13.33203125" style="7" bestFit="1" customWidth="1"/>
    <col min="30" max="30" width="15.44140625" style="7" customWidth="1"/>
    <col min="31" max="31" width="17.33203125" style="7" customWidth="1"/>
    <col min="32" max="32" width="14.109375" style="7" bestFit="1" customWidth="1"/>
    <col min="33" max="33" width="13.33203125" style="7" bestFit="1" customWidth="1"/>
    <col min="34" max="34" width="14.44140625" style="7" bestFit="1" customWidth="1"/>
    <col min="35" max="35" width="13.33203125" style="7" bestFit="1" customWidth="1"/>
    <col min="36" max="42" width="11" style="7" customWidth="1"/>
    <col min="43" max="43" width="11" customWidth="1"/>
    <col min="44" max="44" width="12.33203125" customWidth="1"/>
    <col min="47" max="55" width="0" hidden="1" customWidth="1"/>
    <col min="56" max="56" width="14.33203125" hidden="1" customWidth="1"/>
    <col min="57" max="57" width="13.88671875" hidden="1" customWidth="1"/>
    <col min="60" max="60" width="21.109375" customWidth="1"/>
    <col min="68" max="68" width="20.109375" customWidth="1"/>
  </cols>
  <sheetData>
    <row r="1" spans="1:94" x14ac:dyDescent="0.3">
      <c r="AB1" s="43"/>
      <c r="AC1" s="94"/>
      <c r="AD1" s="94" t="s">
        <v>119</v>
      </c>
      <c r="AE1" s="94" t="s">
        <v>120</v>
      </c>
      <c r="AF1" s="94" t="s">
        <v>487</v>
      </c>
      <c r="AG1" s="94"/>
      <c r="AH1" s="94"/>
      <c r="AI1" s="10" t="s">
        <v>132</v>
      </c>
      <c r="AJ1" s="10" t="s">
        <v>609</v>
      </c>
      <c r="AK1" s="10" t="s">
        <v>425</v>
      </c>
      <c r="AL1" s="10" t="s">
        <v>610</v>
      </c>
      <c r="AM1" s="10" t="s">
        <v>426</v>
      </c>
      <c r="AN1" s="10" t="s">
        <v>611</v>
      </c>
      <c r="AO1" s="10" t="s">
        <v>401</v>
      </c>
      <c r="AP1" s="11" t="s">
        <v>612</v>
      </c>
    </row>
    <row r="2" spans="1:94" x14ac:dyDescent="0.3">
      <c r="A2" s="8" t="s">
        <v>114</v>
      </c>
      <c r="B2" s="8" t="s">
        <v>119</v>
      </c>
      <c r="C2" s="8" t="s">
        <v>120</v>
      </c>
      <c r="D2" s="8" t="s">
        <v>409</v>
      </c>
      <c r="E2" s="8" t="s">
        <v>117</v>
      </c>
      <c r="F2" s="8" t="s">
        <v>118</v>
      </c>
      <c r="G2" s="8" t="s">
        <v>132</v>
      </c>
      <c r="H2" s="8" t="s">
        <v>131</v>
      </c>
      <c r="I2" s="8"/>
      <c r="J2" s="8" t="s">
        <v>397</v>
      </c>
      <c r="K2" s="8" t="s">
        <v>422</v>
      </c>
      <c r="L2" s="8" t="s">
        <v>133</v>
      </c>
      <c r="M2" s="8" t="s">
        <v>134</v>
      </c>
      <c r="N2" s="8"/>
      <c r="O2" s="8" t="s">
        <v>397</v>
      </c>
      <c r="P2" s="8" t="s">
        <v>422</v>
      </c>
      <c r="Q2" s="8" t="s">
        <v>135</v>
      </c>
      <c r="R2" s="8" t="s">
        <v>136</v>
      </c>
      <c r="S2" s="8"/>
      <c r="T2" s="8" t="s">
        <v>115</v>
      </c>
      <c r="U2" s="8" t="s">
        <v>397</v>
      </c>
      <c r="V2" s="8" t="s">
        <v>422</v>
      </c>
      <c r="W2" s="8" t="s">
        <v>116</v>
      </c>
      <c r="X2" s="8" t="s">
        <v>397</v>
      </c>
      <c r="Y2" s="8" t="s">
        <v>422</v>
      </c>
      <c r="Z2" s="98"/>
      <c r="AB2" s="46"/>
      <c r="AC2" s="19" t="s">
        <v>98</v>
      </c>
      <c r="AD2" s="19" t="s">
        <v>126</v>
      </c>
      <c r="AE2" s="19" t="s">
        <v>126</v>
      </c>
      <c r="AF2" s="19" t="s">
        <v>126</v>
      </c>
      <c r="AG2" s="89" t="s">
        <v>112</v>
      </c>
      <c r="AH2" s="89" t="s">
        <v>436</v>
      </c>
      <c r="AI2" s="66">
        <v>1.8333333333333333</v>
      </c>
      <c r="AJ2" s="66">
        <v>0.75277265270908089</v>
      </c>
      <c r="AK2" s="66">
        <v>65.666666666666671</v>
      </c>
      <c r="AL2" s="66">
        <v>14.151560573543344</v>
      </c>
      <c r="AM2" s="66">
        <v>0.92666666666666619</v>
      </c>
      <c r="AN2" s="66">
        <v>0.20816659994661302</v>
      </c>
      <c r="AO2" s="66">
        <v>3.7266666666666666</v>
      </c>
      <c r="AP2" s="116">
        <v>0.6658328118479353</v>
      </c>
      <c r="AR2" s="19" t="s">
        <v>96</v>
      </c>
      <c r="AS2" s="21">
        <v>20.454545454545453</v>
      </c>
      <c r="AT2" s="21">
        <v>7.2</v>
      </c>
      <c r="AU2" s="19">
        <v>0</v>
      </c>
      <c r="AV2" s="19" t="s">
        <v>112</v>
      </c>
      <c r="AW2" s="19">
        <v>3</v>
      </c>
      <c r="AX2" s="19">
        <v>3</v>
      </c>
      <c r="AY2" s="19">
        <v>5</v>
      </c>
      <c r="AZ2" s="19">
        <v>65</v>
      </c>
      <c r="BA2" s="19">
        <v>66</v>
      </c>
      <c r="BB2" s="19" t="s">
        <v>8</v>
      </c>
      <c r="BC2" s="19" t="s">
        <v>8</v>
      </c>
      <c r="BD2" s="19">
        <v>1.5299999999999994</v>
      </c>
      <c r="BE2" s="19">
        <v>8.759999999999998</v>
      </c>
      <c r="BH2" s="28" t="s">
        <v>138</v>
      </c>
      <c r="BI2" s="29"/>
      <c r="BJ2" s="29"/>
      <c r="BK2" s="87" t="s">
        <v>179</v>
      </c>
      <c r="BL2" s="88"/>
      <c r="BM2" s="29"/>
      <c r="BN2" s="30"/>
      <c r="BP2" s="28" t="s">
        <v>185</v>
      </c>
      <c r="BQ2" s="29"/>
      <c r="BR2" s="29"/>
      <c r="BS2" s="29"/>
      <c r="BT2" s="29"/>
      <c r="BU2" s="29"/>
      <c r="BV2" s="30"/>
      <c r="BX2" s="28" t="s">
        <v>185</v>
      </c>
      <c r="BY2" s="29"/>
      <c r="BZ2" s="29"/>
      <c r="CA2" s="29"/>
      <c r="CB2" s="29"/>
      <c r="CC2" s="29"/>
      <c r="CD2" s="30"/>
      <c r="CF2" s="28" t="s">
        <v>188</v>
      </c>
      <c r="CG2" s="29"/>
      <c r="CH2" s="29"/>
      <c r="CI2" s="29"/>
      <c r="CJ2" s="29"/>
      <c r="CK2" s="29"/>
      <c r="CL2" s="29"/>
      <c r="CM2" s="29"/>
      <c r="CN2" s="29"/>
      <c r="CO2" s="29"/>
      <c r="CP2" s="30"/>
    </row>
    <row r="3" spans="1:94" x14ac:dyDescent="0.3">
      <c r="A3" s="19" t="s">
        <v>96</v>
      </c>
      <c r="B3" s="19" t="s">
        <v>128</v>
      </c>
      <c r="C3" s="19" t="s">
        <v>127</v>
      </c>
      <c r="D3" s="19">
        <v>1</v>
      </c>
      <c r="E3" s="19" t="s">
        <v>112</v>
      </c>
      <c r="F3" s="19">
        <v>1</v>
      </c>
      <c r="G3" s="19">
        <v>3</v>
      </c>
      <c r="H3" s="19">
        <v>5</v>
      </c>
      <c r="I3" s="19">
        <f>AVERAGE(G3:H3)</f>
        <v>4</v>
      </c>
      <c r="J3" s="19">
        <f>AVERAGE(G3:H5)</f>
        <v>4.333333333333333</v>
      </c>
      <c r="K3" s="19">
        <f>_xlfn.STDEV.S(G3:H5)</f>
        <v>1.0327955589886442</v>
      </c>
      <c r="L3" s="19">
        <v>33</v>
      </c>
      <c r="M3" s="19">
        <v>75</v>
      </c>
      <c r="N3" s="19">
        <f>AVERAGE(L3:M3)</f>
        <v>54</v>
      </c>
      <c r="O3" s="19">
        <f>AVERAGE(L3:M5)</f>
        <v>61.166666666666664</v>
      </c>
      <c r="P3" s="19">
        <f>_xlfn.STDEV.S(L3:M5)</f>
        <v>14.905256343540906</v>
      </c>
      <c r="Q3" s="19">
        <v>1</v>
      </c>
      <c r="R3" s="19">
        <v>4</v>
      </c>
      <c r="S3" s="19">
        <f>AVERAGE(Q3:R3)</f>
        <v>2.5</v>
      </c>
      <c r="T3" s="19">
        <v>2.2599999999999998</v>
      </c>
      <c r="U3" s="19">
        <f>AVERAGE(T3:T5)</f>
        <v>1.283333333333333</v>
      </c>
      <c r="V3" s="19">
        <f>_xlfn.STDEV.S(T3:T5)</f>
        <v>1.1205504599674809</v>
      </c>
      <c r="W3" s="19">
        <v>8.16</v>
      </c>
      <c r="X3" s="19">
        <f>AVERAGE(W3:W5)</f>
        <v>8.5266666666666655</v>
      </c>
      <c r="Y3" s="19">
        <f>_xlfn.STDEV.S(W3:W5)</f>
        <v>0.32145502536643106</v>
      </c>
      <c r="Z3" s="98"/>
      <c r="AB3" s="46"/>
      <c r="AC3" s="19" t="s">
        <v>104</v>
      </c>
      <c r="AD3" s="19" t="s">
        <v>126</v>
      </c>
      <c r="AE3" s="19" t="s">
        <v>126</v>
      </c>
      <c r="AF3" s="19" t="s">
        <v>130</v>
      </c>
      <c r="AG3" s="89" t="s">
        <v>112</v>
      </c>
      <c r="AH3" s="89" t="s">
        <v>442</v>
      </c>
      <c r="AI3" s="66">
        <v>2</v>
      </c>
      <c r="AJ3" s="66">
        <v>0.63245553203367588</v>
      </c>
      <c r="AK3" s="66">
        <v>66</v>
      </c>
      <c r="AL3" s="66">
        <v>10.825894882179487</v>
      </c>
      <c r="AM3" s="66">
        <v>0.92666666666666619</v>
      </c>
      <c r="AN3" s="66">
        <v>0.20816659994661302</v>
      </c>
      <c r="AO3" s="66">
        <v>2.8933333333333331</v>
      </c>
      <c r="AP3" s="116">
        <v>1.0785793124908953</v>
      </c>
      <c r="AR3" s="19" t="s">
        <v>98</v>
      </c>
      <c r="AS3" s="19">
        <v>0</v>
      </c>
      <c r="AT3" s="19">
        <v>0</v>
      </c>
      <c r="AU3" s="19">
        <v>0</v>
      </c>
      <c r="AV3" s="19" t="s">
        <v>112</v>
      </c>
      <c r="AW3" s="19">
        <v>3</v>
      </c>
      <c r="AX3" s="19">
        <v>2</v>
      </c>
      <c r="AY3" s="19">
        <v>1</v>
      </c>
      <c r="AZ3" s="19">
        <v>56</v>
      </c>
      <c r="BA3" s="19">
        <v>78</v>
      </c>
      <c r="BB3" s="19" t="s">
        <v>14</v>
      </c>
      <c r="BC3" s="19" t="s">
        <v>8</v>
      </c>
      <c r="BD3" s="19">
        <v>1.1599999999999993</v>
      </c>
      <c r="BE3" s="19">
        <v>4.0599999999999996</v>
      </c>
      <c r="BH3" s="31" t="s">
        <v>111</v>
      </c>
      <c r="BI3" s="32"/>
      <c r="BJ3" s="32"/>
      <c r="BK3" s="32"/>
      <c r="BL3" s="32"/>
      <c r="BM3" s="32"/>
      <c r="BN3" s="33"/>
      <c r="BP3" s="31" t="s">
        <v>111</v>
      </c>
      <c r="BQ3" s="32"/>
      <c r="BR3" s="32"/>
      <c r="BS3" s="32"/>
      <c r="BT3" s="32"/>
      <c r="BU3" s="32"/>
      <c r="BV3" s="33"/>
      <c r="BX3" s="31" t="s">
        <v>111</v>
      </c>
      <c r="BY3" s="32"/>
      <c r="BZ3" s="32"/>
      <c r="CA3" s="32"/>
      <c r="CB3" s="32"/>
      <c r="CC3" s="32"/>
      <c r="CD3" s="33"/>
      <c r="CF3" s="31" t="s">
        <v>111</v>
      </c>
      <c r="CG3" s="32"/>
      <c r="CH3" s="32"/>
      <c r="CI3" s="82" t="s">
        <v>408</v>
      </c>
      <c r="CJ3" s="82"/>
      <c r="CK3" s="32"/>
      <c r="CL3" s="32"/>
      <c r="CM3" s="32"/>
      <c r="CN3" s="32"/>
      <c r="CO3" s="32"/>
      <c r="CP3" s="33"/>
    </row>
    <row r="4" spans="1:94" x14ac:dyDescent="0.3">
      <c r="A4" s="19" t="s">
        <v>96</v>
      </c>
      <c r="B4" s="19" t="s">
        <v>128</v>
      </c>
      <c r="C4" s="19" t="s">
        <v>127</v>
      </c>
      <c r="D4" s="19">
        <v>1</v>
      </c>
      <c r="E4" s="19" t="s">
        <v>112</v>
      </c>
      <c r="F4" s="19">
        <v>2</v>
      </c>
      <c r="G4" s="19">
        <v>5</v>
      </c>
      <c r="H4" s="19">
        <v>5</v>
      </c>
      <c r="I4" s="19">
        <f t="shared" ref="I4:I33" si="0">AVERAGE(G4:H4)</f>
        <v>5</v>
      </c>
      <c r="J4" s="19"/>
      <c r="K4" s="19"/>
      <c r="L4" s="19">
        <v>58</v>
      </c>
      <c r="M4" s="19">
        <v>70</v>
      </c>
      <c r="N4" s="19">
        <f t="shared" ref="N4:N32" si="1">AVERAGE(L4:M4)</f>
        <v>64</v>
      </c>
      <c r="O4" s="19"/>
      <c r="P4" s="19"/>
      <c r="Q4" s="19">
        <v>4</v>
      </c>
      <c r="R4" s="19">
        <v>4</v>
      </c>
      <c r="S4" s="19">
        <f t="shared" ref="S4:S33" si="2">AVERAGE(Q4:R4)</f>
        <v>4</v>
      </c>
      <c r="T4" s="19">
        <v>5.9999999999999609E-2</v>
      </c>
      <c r="U4" s="19"/>
      <c r="V4" s="19"/>
      <c r="W4" s="19">
        <v>8.66</v>
      </c>
      <c r="X4" s="19"/>
      <c r="Y4" s="19"/>
      <c r="Z4" s="1" t="s">
        <v>79</v>
      </c>
      <c r="AB4" s="46"/>
      <c r="AC4" s="19" t="s">
        <v>122</v>
      </c>
      <c r="AD4" s="19" t="s">
        <v>130</v>
      </c>
      <c r="AE4" s="19" t="s">
        <v>126</v>
      </c>
      <c r="AF4" s="19" t="s">
        <v>126</v>
      </c>
      <c r="AG4" s="89" t="s">
        <v>112</v>
      </c>
      <c r="AH4" s="89" t="s">
        <v>443</v>
      </c>
      <c r="AI4" s="66">
        <v>4.5</v>
      </c>
      <c r="AJ4" s="66">
        <v>0.70710678118654757</v>
      </c>
      <c r="AK4" s="66">
        <v>50</v>
      </c>
      <c r="AL4" s="66">
        <v>12.727922061357855</v>
      </c>
      <c r="AM4" s="66">
        <v>1.25</v>
      </c>
      <c r="AN4" s="66"/>
      <c r="AO4" s="66">
        <v>7.1599999999999993</v>
      </c>
      <c r="AP4" s="116"/>
      <c r="AR4" s="19" t="s">
        <v>99</v>
      </c>
      <c r="AS4" s="19">
        <v>20.454545454545453</v>
      </c>
      <c r="AT4" s="19">
        <v>7.2</v>
      </c>
      <c r="AU4" s="19">
        <v>7.0685834705770345</v>
      </c>
      <c r="AV4" s="19" t="s">
        <v>112</v>
      </c>
      <c r="AW4" s="19">
        <v>1</v>
      </c>
      <c r="AX4" s="19">
        <v>5</v>
      </c>
      <c r="AY4" s="19">
        <v>4</v>
      </c>
      <c r="AZ4" s="19">
        <v>74</v>
      </c>
      <c r="BA4" s="19">
        <v>66</v>
      </c>
      <c r="BB4" s="19" t="s">
        <v>8</v>
      </c>
      <c r="BC4" s="19" t="s">
        <v>8</v>
      </c>
      <c r="BD4" s="19">
        <v>1.7599999999999998</v>
      </c>
      <c r="BE4" s="19">
        <v>8.36</v>
      </c>
      <c r="BH4" s="31" t="s">
        <v>139</v>
      </c>
      <c r="BI4" s="32" t="s">
        <v>140</v>
      </c>
      <c r="BJ4" s="32" t="s">
        <v>141</v>
      </c>
      <c r="BK4" s="32" t="s">
        <v>142</v>
      </c>
      <c r="BL4" s="32" t="s">
        <v>143</v>
      </c>
      <c r="BM4" s="32" t="s">
        <v>144</v>
      </c>
      <c r="BN4" s="33"/>
      <c r="BP4" s="31" t="s">
        <v>111</v>
      </c>
      <c r="BQ4" s="82" t="s">
        <v>213</v>
      </c>
      <c r="BR4" s="85"/>
      <c r="BS4" s="85"/>
      <c r="BT4" s="85"/>
      <c r="BU4" s="82" t="s">
        <v>214</v>
      </c>
      <c r="BV4" s="33"/>
      <c r="BX4" s="31" t="s">
        <v>111</v>
      </c>
      <c r="BY4" s="84" t="s">
        <v>217</v>
      </c>
      <c r="BZ4" s="32"/>
      <c r="CA4" s="32"/>
      <c r="CB4" s="32"/>
      <c r="CC4" s="32"/>
      <c r="CD4" s="33"/>
      <c r="CF4" s="31" t="s">
        <v>189</v>
      </c>
      <c r="CG4" s="32"/>
      <c r="CH4" s="32"/>
      <c r="CI4" s="38" t="s">
        <v>227</v>
      </c>
      <c r="CJ4" s="32"/>
      <c r="CK4" s="32"/>
      <c r="CL4" s="32"/>
      <c r="CM4" s="32"/>
      <c r="CN4" s="32"/>
      <c r="CO4" s="32"/>
      <c r="CP4" s="33"/>
    </row>
    <row r="5" spans="1:94" x14ac:dyDescent="0.3">
      <c r="A5" s="19" t="s">
        <v>96</v>
      </c>
      <c r="B5" s="19" t="s">
        <v>128</v>
      </c>
      <c r="C5" s="19" t="s">
        <v>127</v>
      </c>
      <c r="D5" s="19">
        <v>1</v>
      </c>
      <c r="E5" s="19" t="s">
        <v>112</v>
      </c>
      <c r="F5" s="19">
        <v>3</v>
      </c>
      <c r="G5" s="19">
        <v>3</v>
      </c>
      <c r="H5" s="19">
        <v>5</v>
      </c>
      <c r="I5" s="19">
        <f t="shared" si="0"/>
        <v>4</v>
      </c>
      <c r="J5" s="19"/>
      <c r="K5" s="19"/>
      <c r="L5" s="19">
        <v>65</v>
      </c>
      <c r="M5" s="19">
        <v>66</v>
      </c>
      <c r="N5" s="19">
        <f t="shared" si="1"/>
        <v>65.5</v>
      </c>
      <c r="O5" s="19"/>
      <c r="P5" s="19"/>
      <c r="Q5" s="19">
        <v>4</v>
      </c>
      <c r="R5" s="19">
        <v>4</v>
      </c>
      <c r="S5" s="19">
        <f t="shared" si="2"/>
        <v>4</v>
      </c>
      <c r="T5" s="19">
        <v>1.5299999999999994</v>
      </c>
      <c r="U5" s="19"/>
      <c r="V5" s="19"/>
      <c r="W5" s="19">
        <v>8.759999999999998</v>
      </c>
      <c r="X5" s="19"/>
      <c r="Y5" s="19"/>
      <c r="Z5" s="1" t="s">
        <v>110</v>
      </c>
      <c r="AA5" s="7">
        <v>1</v>
      </c>
      <c r="AB5" s="46"/>
      <c r="AC5" s="19" t="s">
        <v>125</v>
      </c>
      <c r="AD5" s="19" t="s">
        <v>130</v>
      </c>
      <c r="AE5" s="19" t="s">
        <v>126</v>
      </c>
      <c r="AF5" s="19" t="s">
        <v>130</v>
      </c>
      <c r="AG5" s="89" t="s">
        <v>112</v>
      </c>
      <c r="AH5" s="89" t="s">
        <v>446</v>
      </c>
      <c r="AI5" s="66">
        <v>4.5</v>
      </c>
      <c r="AJ5" s="66">
        <v>2.1213203435596424</v>
      </c>
      <c r="AK5" s="66">
        <v>56</v>
      </c>
      <c r="AL5" s="66">
        <v>7.0710678118654755</v>
      </c>
      <c r="AM5" s="66">
        <v>0.85999999999999943</v>
      </c>
      <c r="AN5" s="66"/>
      <c r="AO5" s="66">
        <v>6.86</v>
      </c>
      <c r="AP5" s="116"/>
      <c r="AR5" s="19" t="s">
        <v>100</v>
      </c>
      <c r="AS5" s="19">
        <v>18.595041322314049</v>
      </c>
      <c r="AT5" s="19">
        <v>7.2</v>
      </c>
      <c r="AU5" s="19">
        <v>7.0685834705770345</v>
      </c>
      <c r="AV5" s="19" t="s">
        <v>112</v>
      </c>
      <c r="AW5" s="19">
        <v>1</v>
      </c>
      <c r="AX5" s="19">
        <v>4</v>
      </c>
      <c r="AY5" s="19">
        <v>4</v>
      </c>
      <c r="AZ5" s="19">
        <v>71</v>
      </c>
      <c r="BA5" s="19">
        <v>48</v>
      </c>
      <c r="BB5" s="19" t="s">
        <v>8</v>
      </c>
      <c r="BC5" s="19" t="s">
        <v>14</v>
      </c>
      <c r="BD5" s="19">
        <v>1.1599999999999993</v>
      </c>
      <c r="BE5" s="19">
        <v>8.5599999999999987</v>
      </c>
      <c r="BH5" s="34" t="s">
        <v>164</v>
      </c>
      <c r="BI5" s="32">
        <v>1</v>
      </c>
      <c r="BJ5" s="32">
        <v>13.657999999999999</v>
      </c>
      <c r="BK5" s="32">
        <v>13.657999999999999</v>
      </c>
      <c r="BL5" s="32">
        <v>12.93</v>
      </c>
      <c r="BM5" s="39" t="s">
        <v>145</v>
      </c>
      <c r="BN5" s="33"/>
      <c r="BP5" s="31" t="s">
        <v>186</v>
      </c>
      <c r="BQ5" s="32"/>
      <c r="BR5" s="32"/>
      <c r="BS5" s="32"/>
      <c r="BT5" s="32"/>
      <c r="BU5" s="32"/>
      <c r="BV5" s="33"/>
      <c r="BX5" s="31" t="s">
        <v>186</v>
      </c>
      <c r="BY5" s="32"/>
      <c r="BZ5" s="32"/>
      <c r="CA5" s="32"/>
      <c r="CB5" s="32"/>
      <c r="CC5" s="32"/>
      <c r="CD5" s="33"/>
      <c r="CF5" s="31" t="s">
        <v>111</v>
      </c>
      <c r="CG5" s="32"/>
      <c r="CH5" s="32"/>
      <c r="CI5" s="32"/>
      <c r="CJ5" s="32"/>
      <c r="CK5" s="32"/>
      <c r="CL5" s="32"/>
      <c r="CM5" s="32"/>
      <c r="CN5" s="32"/>
      <c r="CO5" s="32"/>
      <c r="CP5" s="33"/>
    </row>
    <row r="6" spans="1:94" x14ac:dyDescent="0.3">
      <c r="A6" s="19" t="s">
        <v>97</v>
      </c>
      <c r="B6" s="19" t="s">
        <v>129</v>
      </c>
      <c r="C6" s="19" t="s">
        <v>127</v>
      </c>
      <c r="D6" s="19">
        <v>2</v>
      </c>
      <c r="E6" s="19" t="s">
        <v>112</v>
      </c>
      <c r="F6" s="19">
        <v>1</v>
      </c>
      <c r="G6" s="19">
        <v>3</v>
      </c>
      <c r="H6" s="19">
        <v>6</v>
      </c>
      <c r="I6" s="19">
        <f t="shared" si="0"/>
        <v>4.5</v>
      </c>
      <c r="J6" s="19">
        <f>AVERAGE(G6:H8)</f>
        <v>4.166666666666667</v>
      </c>
      <c r="K6" s="19">
        <f>_xlfn.STDEV.S(G6:H8)</f>
        <v>1.1690451944500118</v>
      </c>
      <c r="L6" s="19">
        <v>60</v>
      </c>
      <c r="M6" s="19">
        <v>61</v>
      </c>
      <c r="N6" s="19">
        <f t="shared" si="1"/>
        <v>60.5</v>
      </c>
      <c r="O6" s="19">
        <f>AVERAGE(L6:M8)</f>
        <v>58</v>
      </c>
      <c r="P6" s="19">
        <f>_xlfn.STDEV.S(L6:M8)</f>
        <v>6.1318838867023571</v>
      </c>
      <c r="Q6" s="19">
        <v>4</v>
      </c>
      <c r="R6" s="19">
        <v>4</v>
      </c>
      <c r="S6" s="19">
        <f t="shared" si="2"/>
        <v>4</v>
      </c>
      <c r="T6" s="19">
        <v>1.1599999999999993</v>
      </c>
      <c r="U6" s="19">
        <f>AVERAGE(T6:T8)</f>
        <v>1.4599999999999993</v>
      </c>
      <c r="V6" s="19">
        <f>_xlfn.STDEV.S(T6:T8)</f>
        <v>0.3605551275463994</v>
      </c>
      <c r="W6" s="19">
        <v>6.7599999999999989</v>
      </c>
      <c r="X6" s="19">
        <f>AVERAGE(W6:W8)</f>
        <v>7.4933333333333332</v>
      </c>
      <c r="Y6" s="19">
        <f>_xlfn.STDEV.S(W6:W8)</f>
        <v>0.63508529610858921</v>
      </c>
      <c r="Z6" s="1" t="s">
        <v>80</v>
      </c>
      <c r="AA6" s="7">
        <v>2</v>
      </c>
      <c r="AB6" s="46"/>
      <c r="AC6" s="19" t="s">
        <v>123</v>
      </c>
      <c r="AD6" s="19" t="s">
        <v>130</v>
      </c>
      <c r="AE6" s="19" t="s">
        <v>127</v>
      </c>
      <c r="AF6" s="19" t="s">
        <v>126</v>
      </c>
      <c r="AG6" s="89" t="s">
        <v>112</v>
      </c>
      <c r="AH6" s="89" t="s">
        <v>444</v>
      </c>
      <c r="AI6" s="66">
        <v>5</v>
      </c>
      <c r="AJ6" s="66">
        <v>1.4142135623730951</v>
      </c>
      <c r="AK6" s="66">
        <v>40</v>
      </c>
      <c r="AL6" s="66">
        <v>8.4852813742385695</v>
      </c>
      <c r="AM6" s="66">
        <v>1.3599999999999994</v>
      </c>
      <c r="AN6" s="66"/>
      <c r="AO6" s="66">
        <v>7.6599999999999993</v>
      </c>
      <c r="AP6" s="116"/>
      <c r="AR6" s="19" t="s">
        <v>99</v>
      </c>
      <c r="AS6" s="19">
        <v>20.454545454545453</v>
      </c>
      <c r="AT6" s="19">
        <v>7.2</v>
      </c>
      <c r="AU6" s="19">
        <v>7.0685834705770345</v>
      </c>
      <c r="AV6" s="19" t="s">
        <v>112</v>
      </c>
      <c r="AW6" s="19">
        <v>2</v>
      </c>
      <c r="AX6" s="19">
        <v>4</v>
      </c>
      <c r="AY6" s="19">
        <v>4</v>
      </c>
      <c r="AZ6" s="19">
        <v>66</v>
      </c>
      <c r="BA6" s="19">
        <v>69</v>
      </c>
      <c r="BB6" s="19" t="s">
        <v>8</v>
      </c>
      <c r="BC6" s="19" t="s">
        <v>8</v>
      </c>
      <c r="BD6" s="19">
        <v>2.0599999999999996</v>
      </c>
      <c r="BE6" s="19">
        <v>9.0599999999999987</v>
      </c>
      <c r="BH6" s="34" t="s">
        <v>165</v>
      </c>
      <c r="BI6" s="32">
        <v>3</v>
      </c>
      <c r="BJ6" s="32">
        <v>7.2720000000000002</v>
      </c>
      <c r="BK6" s="32">
        <v>2.4239999999999999</v>
      </c>
      <c r="BL6" s="32">
        <v>2.2999999999999998</v>
      </c>
      <c r="BM6" s="39">
        <v>9.4E-2</v>
      </c>
      <c r="BN6" s="33"/>
      <c r="BP6" s="31" t="s">
        <v>111</v>
      </c>
      <c r="BQ6" s="32"/>
      <c r="BR6" s="32"/>
      <c r="BS6" s="32"/>
      <c r="BT6" s="32"/>
      <c r="BU6" s="32"/>
      <c r="BV6" s="33"/>
      <c r="BX6" s="31" t="s">
        <v>111</v>
      </c>
      <c r="BY6" s="32"/>
      <c r="BZ6" s="32"/>
      <c r="CA6" s="32"/>
      <c r="CB6" s="32"/>
      <c r="CC6" s="32"/>
      <c r="CD6" s="33"/>
      <c r="CF6" s="55" t="s">
        <v>190</v>
      </c>
      <c r="CG6" s="55" t="s">
        <v>140</v>
      </c>
      <c r="CH6" s="55" t="s">
        <v>141</v>
      </c>
      <c r="CI6" s="55" t="s">
        <v>142</v>
      </c>
      <c r="CJ6" s="55" t="s">
        <v>143</v>
      </c>
      <c r="CK6" s="55" t="s">
        <v>144</v>
      </c>
      <c r="CL6" s="32"/>
      <c r="CM6" s="32"/>
      <c r="CN6" s="32"/>
      <c r="CO6" s="32"/>
      <c r="CP6" s="33"/>
    </row>
    <row r="7" spans="1:94" x14ac:dyDescent="0.3">
      <c r="A7" s="19" t="s">
        <v>97</v>
      </c>
      <c r="B7" s="19" t="s">
        <v>129</v>
      </c>
      <c r="C7" s="19" t="s">
        <v>127</v>
      </c>
      <c r="D7" s="19">
        <v>2</v>
      </c>
      <c r="E7" s="19" t="s">
        <v>112</v>
      </c>
      <c r="F7" s="19">
        <v>2</v>
      </c>
      <c r="G7" s="19">
        <v>4</v>
      </c>
      <c r="H7" s="19">
        <v>5</v>
      </c>
      <c r="I7" s="19">
        <f t="shared" si="0"/>
        <v>4.5</v>
      </c>
      <c r="J7" s="19"/>
      <c r="K7" s="19"/>
      <c r="L7" s="19">
        <v>65</v>
      </c>
      <c r="M7" s="19">
        <v>49</v>
      </c>
      <c r="N7" s="19">
        <f t="shared" si="1"/>
        <v>57</v>
      </c>
      <c r="O7" s="19"/>
      <c r="P7" s="19"/>
      <c r="Q7" s="19">
        <v>4</v>
      </c>
      <c r="R7" s="19">
        <v>1</v>
      </c>
      <c r="S7" s="19">
        <f t="shared" si="2"/>
        <v>2.5</v>
      </c>
      <c r="T7" s="19">
        <v>1.8599999999999994</v>
      </c>
      <c r="U7" s="19"/>
      <c r="V7" s="19"/>
      <c r="W7" s="19">
        <v>7.86</v>
      </c>
      <c r="X7" s="19"/>
      <c r="Y7" s="19"/>
      <c r="Z7" s="1" t="s">
        <v>81</v>
      </c>
      <c r="AA7" s="7">
        <v>3</v>
      </c>
      <c r="AB7" s="46"/>
      <c r="AC7" s="19" t="s">
        <v>124</v>
      </c>
      <c r="AD7" s="19" t="s">
        <v>130</v>
      </c>
      <c r="AE7" s="19" t="s">
        <v>127</v>
      </c>
      <c r="AF7" s="19" t="s">
        <v>130</v>
      </c>
      <c r="AG7" s="89" t="s">
        <v>112</v>
      </c>
      <c r="AH7" s="89" t="s">
        <v>445</v>
      </c>
      <c r="AI7" s="66">
        <v>5.5</v>
      </c>
      <c r="AJ7" s="66">
        <v>0.70710678118654757</v>
      </c>
      <c r="AK7" s="66">
        <v>59.5</v>
      </c>
      <c r="AL7" s="66">
        <v>6.3639610306789276</v>
      </c>
      <c r="AM7" s="66">
        <v>1.1599999999999993</v>
      </c>
      <c r="AN7" s="66"/>
      <c r="AO7" s="66">
        <v>7.96</v>
      </c>
      <c r="AP7" s="116"/>
      <c r="AR7" s="19" t="s">
        <v>99</v>
      </c>
      <c r="AS7" s="19">
        <v>20.454545454545453</v>
      </c>
      <c r="AT7" s="19">
        <v>7.2</v>
      </c>
      <c r="AU7" s="19">
        <v>7.0685834705770345</v>
      </c>
      <c r="AV7" s="19" t="s">
        <v>112</v>
      </c>
      <c r="AW7" s="19">
        <v>3</v>
      </c>
      <c r="AX7" s="19">
        <v>3</v>
      </c>
      <c r="AY7" s="19">
        <v>8</v>
      </c>
      <c r="AZ7" s="19">
        <v>64</v>
      </c>
      <c r="BA7" s="19">
        <v>51</v>
      </c>
      <c r="BB7" s="19" t="s">
        <v>8</v>
      </c>
      <c r="BC7" s="19" t="s">
        <v>12</v>
      </c>
      <c r="BD7" s="19">
        <v>1.3599999999999994</v>
      </c>
      <c r="BE7" s="19">
        <v>9.0599999999999987</v>
      </c>
      <c r="BH7" s="34" t="s">
        <v>166</v>
      </c>
      <c r="BI7" s="32">
        <v>2</v>
      </c>
      <c r="BJ7" s="32">
        <v>309.47500000000002</v>
      </c>
      <c r="BK7" s="32">
        <v>154.73699999999999</v>
      </c>
      <c r="BL7" s="32">
        <v>146.54</v>
      </c>
      <c r="BM7" s="39" t="s">
        <v>145</v>
      </c>
      <c r="BN7" s="33"/>
      <c r="BP7" s="31" t="s">
        <v>187</v>
      </c>
      <c r="BQ7" s="32"/>
      <c r="BR7" s="32"/>
      <c r="BS7" s="32"/>
      <c r="BT7" s="32"/>
      <c r="BU7" s="32"/>
      <c r="BV7" s="33"/>
      <c r="BX7" s="31" t="s">
        <v>187</v>
      </c>
      <c r="BY7" s="32"/>
      <c r="BZ7" s="32"/>
      <c r="CA7" s="32"/>
      <c r="CB7" s="32"/>
      <c r="CC7" s="32"/>
      <c r="CD7" s="33"/>
      <c r="CF7" s="55" t="s">
        <v>114</v>
      </c>
      <c r="CG7" s="55">
        <v>8</v>
      </c>
      <c r="CH7" s="55">
        <v>350.09300000000002</v>
      </c>
      <c r="CI7" s="55">
        <v>43.762</v>
      </c>
      <c r="CJ7" s="55">
        <v>36.520000000000003</v>
      </c>
      <c r="CK7" s="55" t="s">
        <v>145</v>
      </c>
      <c r="CL7" s="32"/>
      <c r="CM7" s="32"/>
      <c r="CN7" s="32"/>
      <c r="CO7" s="32"/>
      <c r="CP7" s="33"/>
    </row>
    <row r="8" spans="1:94" x14ac:dyDescent="0.3">
      <c r="A8" s="19" t="s">
        <v>97</v>
      </c>
      <c r="B8" s="19" t="s">
        <v>129</v>
      </c>
      <c r="C8" s="19" t="s">
        <v>127</v>
      </c>
      <c r="D8" s="19">
        <v>2</v>
      </c>
      <c r="E8" s="19" t="s">
        <v>112</v>
      </c>
      <c r="F8" s="19">
        <v>3</v>
      </c>
      <c r="G8" s="19">
        <v>3</v>
      </c>
      <c r="H8" s="19">
        <v>4</v>
      </c>
      <c r="I8" s="19">
        <f t="shared" si="0"/>
        <v>3.5</v>
      </c>
      <c r="J8" s="19"/>
      <c r="K8" s="19"/>
      <c r="L8" s="19">
        <v>61</v>
      </c>
      <c r="M8" s="19">
        <v>52</v>
      </c>
      <c r="N8" s="19">
        <f t="shared" si="1"/>
        <v>56.5</v>
      </c>
      <c r="O8" s="19"/>
      <c r="P8" s="19"/>
      <c r="Q8" s="19">
        <v>4</v>
      </c>
      <c r="R8" s="19">
        <v>2</v>
      </c>
      <c r="S8" s="19">
        <f t="shared" si="2"/>
        <v>3</v>
      </c>
      <c r="T8" s="19">
        <v>1.3599999999999994</v>
      </c>
      <c r="U8" s="19"/>
      <c r="V8" s="19"/>
      <c r="W8" s="19">
        <v>7.86</v>
      </c>
      <c r="X8" s="19"/>
      <c r="Y8" s="19"/>
      <c r="Z8" s="1" t="s">
        <v>82</v>
      </c>
      <c r="AA8" s="7">
        <v>4</v>
      </c>
      <c r="AB8" s="46"/>
      <c r="AC8" s="19" t="s">
        <v>101</v>
      </c>
      <c r="AD8" s="19" t="s">
        <v>126</v>
      </c>
      <c r="AE8" s="19" t="s">
        <v>126</v>
      </c>
      <c r="AF8" s="19" t="s">
        <v>129</v>
      </c>
      <c r="AG8" s="89" t="s">
        <v>112</v>
      </c>
      <c r="AH8" s="89" t="s">
        <v>439</v>
      </c>
      <c r="AI8" s="66">
        <v>2</v>
      </c>
      <c r="AJ8" s="66">
        <v>0.89442719099991586</v>
      </c>
      <c r="AK8" s="66">
        <v>74.333333333333329</v>
      </c>
      <c r="AL8" s="66">
        <v>4.3665394383500846</v>
      </c>
      <c r="AM8" s="66">
        <v>0.92666666666666642</v>
      </c>
      <c r="AN8" s="66">
        <v>0.56862407030773265</v>
      </c>
      <c r="AO8" s="66">
        <v>4.2266666666666666</v>
      </c>
      <c r="AP8" s="116">
        <v>1.0692676621563615</v>
      </c>
      <c r="AR8" s="19" t="s">
        <v>97</v>
      </c>
      <c r="AS8" s="19">
        <v>18.595041322314049</v>
      </c>
      <c r="AT8" s="19">
        <v>7.2</v>
      </c>
      <c r="AU8" s="19">
        <v>0</v>
      </c>
      <c r="AV8" s="19" t="s">
        <v>112</v>
      </c>
      <c r="AW8" s="19">
        <v>3</v>
      </c>
      <c r="AX8" s="19">
        <v>3</v>
      </c>
      <c r="AY8" s="19">
        <v>4</v>
      </c>
      <c r="AZ8" s="19">
        <v>61</v>
      </c>
      <c r="BA8" s="19">
        <v>52</v>
      </c>
      <c r="BB8" s="19" t="s">
        <v>8</v>
      </c>
      <c r="BC8" s="19" t="s">
        <v>14</v>
      </c>
      <c r="BD8" s="19">
        <v>1.3599999999999994</v>
      </c>
      <c r="BE8" s="19">
        <v>7.86</v>
      </c>
      <c r="BH8" s="34" t="s">
        <v>167</v>
      </c>
      <c r="BI8" s="32">
        <v>2</v>
      </c>
      <c r="BJ8" s="32">
        <v>39.247999999999998</v>
      </c>
      <c r="BK8" s="32">
        <v>19.623999999999999</v>
      </c>
      <c r="BL8" s="32">
        <v>18.579999999999998</v>
      </c>
      <c r="BM8" s="39" t="s">
        <v>145</v>
      </c>
      <c r="BN8" s="33"/>
      <c r="BP8" s="31" t="s">
        <v>111</v>
      </c>
      <c r="BQ8" s="32"/>
      <c r="BR8" s="32"/>
      <c r="BS8" s="32"/>
      <c r="BT8" s="32"/>
      <c r="BU8" s="32"/>
      <c r="BV8" s="33"/>
      <c r="BX8" s="31" t="s">
        <v>111</v>
      </c>
      <c r="BY8" s="32" t="s">
        <v>263</v>
      </c>
      <c r="BZ8" s="32"/>
      <c r="CA8" s="32"/>
      <c r="CB8" s="32"/>
      <c r="CC8" s="32"/>
      <c r="CD8" s="33"/>
      <c r="CF8" s="55" t="s">
        <v>147</v>
      </c>
      <c r="CG8" s="55">
        <v>45</v>
      </c>
      <c r="CH8" s="55">
        <v>53.921999999999997</v>
      </c>
      <c r="CI8" s="55">
        <v>1.198</v>
      </c>
      <c r="CJ8" s="55" t="s">
        <v>111</v>
      </c>
      <c r="CK8" s="55" t="s">
        <v>111</v>
      </c>
      <c r="CL8" s="32"/>
      <c r="CM8" s="32"/>
      <c r="CN8" s="32"/>
      <c r="CO8" s="32"/>
      <c r="CP8" s="33"/>
    </row>
    <row r="9" spans="1:94" x14ac:dyDescent="0.3">
      <c r="A9" s="19" t="s">
        <v>98</v>
      </c>
      <c r="B9" s="19" t="s">
        <v>126</v>
      </c>
      <c r="C9" s="19" t="s">
        <v>126</v>
      </c>
      <c r="D9" s="19">
        <v>3</v>
      </c>
      <c r="E9" s="19" t="s">
        <v>112</v>
      </c>
      <c r="F9" s="19">
        <v>1</v>
      </c>
      <c r="G9" s="19">
        <v>1</v>
      </c>
      <c r="H9" s="19">
        <v>3</v>
      </c>
      <c r="I9" s="19">
        <f t="shared" si="0"/>
        <v>2</v>
      </c>
      <c r="J9" s="19">
        <f>AVERAGE(G9:H11)</f>
        <v>1.8333333333333333</v>
      </c>
      <c r="K9" s="19">
        <f>_xlfn.STDEV.S(G9:H11)</f>
        <v>0.75277265270908089</v>
      </c>
      <c r="L9" s="19">
        <v>78</v>
      </c>
      <c r="M9" s="19">
        <v>75</v>
      </c>
      <c r="N9" s="19">
        <f t="shared" si="1"/>
        <v>76.5</v>
      </c>
      <c r="O9" s="19">
        <f>AVERAGE(L9:M11)</f>
        <v>65.666666666666671</v>
      </c>
      <c r="P9" s="19">
        <f>_xlfn.STDEV.S(L9:M11)</f>
        <v>14.151560573543344</v>
      </c>
      <c r="Q9" s="19">
        <v>4</v>
      </c>
      <c r="R9" s="19">
        <v>4</v>
      </c>
      <c r="S9" s="19">
        <f t="shared" si="2"/>
        <v>4</v>
      </c>
      <c r="T9" s="19">
        <v>0.85999999999999943</v>
      </c>
      <c r="U9" s="19">
        <f>AVERAGE(T9:T11)</f>
        <v>0.92666666666666619</v>
      </c>
      <c r="V9" s="19">
        <f>_xlfn.STDEV.S(T9:T11)</f>
        <v>0.20816659994661302</v>
      </c>
      <c r="W9" s="19">
        <v>4.1599999999999993</v>
      </c>
      <c r="X9" s="19">
        <f>AVERAGE(W9:W11)</f>
        <v>3.7266666666666666</v>
      </c>
      <c r="Y9" s="19">
        <f>_xlfn.STDEV.S(W9:W11)</f>
        <v>0.6658328118479353</v>
      </c>
      <c r="Z9" s="98"/>
      <c r="AB9" s="46"/>
      <c r="AC9" s="19" t="s">
        <v>97</v>
      </c>
      <c r="AD9" s="19" t="s">
        <v>129</v>
      </c>
      <c r="AE9" s="19" t="s">
        <v>127</v>
      </c>
      <c r="AF9" s="19" t="s">
        <v>126</v>
      </c>
      <c r="AG9" s="89" t="s">
        <v>112</v>
      </c>
      <c r="AH9" s="89" t="s">
        <v>435</v>
      </c>
      <c r="AI9" s="66">
        <v>4.166666666666667</v>
      </c>
      <c r="AJ9" s="66">
        <v>1.1690451944500118</v>
      </c>
      <c r="AK9" s="66">
        <v>58</v>
      </c>
      <c r="AL9" s="66">
        <v>6.1318838867023571</v>
      </c>
      <c r="AM9" s="66">
        <v>1.4599999999999993</v>
      </c>
      <c r="AN9" s="66">
        <v>0.3605551275463994</v>
      </c>
      <c r="AO9" s="66">
        <v>7.4933333333333332</v>
      </c>
      <c r="AP9" s="116">
        <v>0.63508529610858921</v>
      </c>
      <c r="AR9" s="19" t="s">
        <v>96</v>
      </c>
      <c r="AS9" s="21">
        <v>20.454545454545453</v>
      </c>
      <c r="AT9" s="21">
        <v>7.2</v>
      </c>
      <c r="AU9" s="19">
        <v>0</v>
      </c>
      <c r="AV9" s="19" t="s">
        <v>112</v>
      </c>
      <c r="AW9" s="19">
        <v>2</v>
      </c>
      <c r="AX9" s="19">
        <v>5</v>
      </c>
      <c r="AY9" s="19">
        <v>5</v>
      </c>
      <c r="AZ9" s="19">
        <v>58</v>
      </c>
      <c r="BA9" s="19">
        <v>70</v>
      </c>
      <c r="BB9" s="19" t="s">
        <v>8</v>
      </c>
      <c r="BC9" s="19" t="s">
        <v>8</v>
      </c>
      <c r="BD9" s="19">
        <v>5.9999999999999609E-2</v>
      </c>
      <c r="BE9" s="19">
        <v>8.66</v>
      </c>
      <c r="BH9" s="34" t="s">
        <v>168</v>
      </c>
      <c r="BI9" s="32">
        <v>3</v>
      </c>
      <c r="BJ9" s="32">
        <v>1.492</v>
      </c>
      <c r="BK9" s="32">
        <v>0.497</v>
      </c>
      <c r="BL9" s="32">
        <v>0.47</v>
      </c>
      <c r="BM9" s="32">
        <v>0.70399999999999996</v>
      </c>
      <c r="BN9" s="33"/>
      <c r="BP9" s="31" t="s">
        <v>111</v>
      </c>
      <c r="BQ9" s="32"/>
      <c r="BR9" s="32"/>
      <c r="BS9" s="32"/>
      <c r="BT9" s="32"/>
      <c r="BU9" s="32"/>
      <c r="BV9" s="33"/>
      <c r="BX9" s="31" t="s">
        <v>111</v>
      </c>
      <c r="BY9" s="32"/>
      <c r="BZ9" s="32"/>
      <c r="CA9" s="32"/>
      <c r="CB9" s="32"/>
      <c r="CC9" s="32"/>
      <c r="CD9" s="33"/>
      <c r="CF9" s="55" t="s">
        <v>148</v>
      </c>
      <c r="CG9" s="55">
        <v>53</v>
      </c>
      <c r="CH9" s="55">
        <v>404.01499999999999</v>
      </c>
      <c r="CI9" s="55" t="s">
        <v>111</v>
      </c>
      <c r="CJ9" s="55" t="s">
        <v>111</v>
      </c>
      <c r="CK9" s="55" t="s">
        <v>111</v>
      </c>
      <c r="CL9" s="32"/>
      <c r="CM9" s="32"/>
      <c r="CN9" s="32"/>
      <c r="CO9" s="32"/>
      <c r="CP9" s="33"/>
    </row>
    <row r="10" spans="1:94" x14ac:dyDescent="0.3">
      <c r="A10" s="19" t="s">
        <v>98</v>
      </c>
      <c r="B10" s="19" t="s">
        <v>126</v>
      </c>
      <c r="C10" s="19" t="s">
        <v>126</v>
      </c>
      <c r="D10" s="19">
        <v>3</v>
      </c>
      <c r="E10" s="19" t="s">
        <v>112</v>
      </c>
      <c r="F10" s="19">
        <v>2</v>
      </c>
      <c r="G10" s="19">
        <v>2</v>
      </c>
      <c r="H10" s="19">
        <v>2</v>
      </c>
      <c r="I10" s="19">
        <f t="shared" si="0"/>
        <v>2</v>
      </c>
      <c r="J10" s="19"/>
      <c r="K10" s="19"/>
      <c r="L10" s="19">
        <v>64</v>
      </c>
      <c r="M10" s="19">
        <v>43</v>
      </c>
      <c r="N10" s="19">
        <f t="shared" si="1"/>
        <v>53.5</v>
      </c>
      <c r="O10" s="19"/>
      <c r="P10" s="19"/>
      <c r="Q10" s="19">
        <v>3</v>
      </c>
      <c r="R10" s="19">
        <v>1</v>
      </c>
      <c r="S10" s="19">
        <f t="shared" si="2"/>
        <v>2</v>
      </c>
      <c r="T10" s="19">
        <v>0.75999999999999979</v>
      </c>
      <c r="U10" s="19"/>
      <c r="V10" s="19"/>
      <c r="W10" s="19">
        <v>2.96</v>
      </c>
      <c r="X10" s="19"/>
      <c r="Y10" s="19"/>
      <c r="Z10" s="98"/>
      <c r="AB10" s="46"/>
      <c r="AC10" s="19" t="s">
        <v>103</v>
      </c>
      <c r="AD10" s="19" t="s">
        <v>129</v>
      </c>
      <c r="AE10" s="19" t="s">
        <v>127</v>
      </c>
      <c r="AF10" s="19" t="s">
        <v>130</v>
      </c>
      <c r="AG10" s="89" t="s">
        <v>112</v>
      </c>
      <c r="AH10" s="89" t="s">
        <v>441</v>
      </c>
      <c r="AI10" s="66">
        <v>4.833333333333333</v>
      </c>
      <c r="AJ10" s="66">
        <v>1.3291601358251264</v>
      </c>
      <c r="AK10" s="66">
        <v>57.5</v>
      </c>
      <c r="AL10" s="66">
        <v>5.9916608715780972</v>
      </c>
      <c r="AM10" s="66">
        <v>1.8933333333333329</v>
      </c>
      <c r="AN10" s="66">
        <v>0.4509249752822892</v>
      </c>
      <c r="AO10" s="66">
        <v>8.7933333333333312</v>
      </c>
      <c r="AP10" s="116">
        <v>1.9655363983740748</v>
      </c>
      <c r="AR10" s="19" t="s">
        <v>98</v>
      </c>
      <c r="AS10" s="19">
        <v>0</v>
      </c>
      <c r="AT10" s="19">
        <v>0</v>
      </c>
      <c r="AU10" s="19">
        <v>0</v>
      </c>
      <c r="AV10" s="19" t="s">
        <v>112</v>
      </c>
      <c r="AW10" s="19">
        <v>2</v>
      </c>
      <c r="AX10" s="19">
        <v>2</v>
      </c>
      <c r="AY10" s="19">
        <v>2</v>
      </c>
      <c r="AZ10" s="19">
        <v>64</v>
      </c>
      <c r="BA10" s="19">
        <v>43</v>
      </c>
      <c r="BB10" s="19" t="s">
        <v>12</v>
      </c>
      <c r="BC10" s="19" t="s">
        <v>109</v>
      </c>
      <c r="BD10" s="19">
        <v>0.75999999999999979</v>
      </c>
      <c r="BE10" s="19">
        <v>2.96</v>
      </c>
      <c r="BH10" s="34" t="s">
        <v>169</v>
      </c>
      <c r="BI10" s="32">
        <v>2</v>
      </c>
      <c r="BJ10" s="32">
        <v>2.7909999999999999</v>
      </c>
      <c r="BK10" s="32">
        <v>1.395</v>
      </c>
      <c r="BL10" s="32">
        <v>1.32</v>
      </c>
      <c r="BM10" s="32">
        <v>0.27900000000000003</v>
      </c>
      <c r="BN10" s="33"/>
      <c r="BP10" s="31" t="s">
        <v>188</v>
      </c>
      <c r="BQ10" s="32"/>
      <c r="BR10" s="32"/>
      <c r="BS10" s="32"/>
      <c r="BT10" s="32"/>
      <c r="BU10" s="32"/>
      <c r="BV10" s="33"/>
      <c r="BX10" s="31" t="s">
        <v>188</v>
      </c>
      <c r="BY10" s="32"/>
      <c r="BZ10" s="32"/>
      <c r="CA10" s="32"/>
      <c r="CB10" s="32"/>
      <c r="CC10" s="32"/>
      <c r="CD10" s="33"/>
      <c r="CF10" s="31" t="s">
        <v>111</v>
      </c>
      <c r="CG10" s="32"/>
      <c r="CH10" s="32"/>
      <c r="CI10" s="32"/>
      <c r="CJ10" s="32"/>
      <c r="CK10" s="32"/>
      <c r="CL10" s="32"/>
      <c r="CM10" s="32"/>
      <c r="CN10" s="32"/>
      <c r="CO10" s="32"/>
      <c r="CP10" s="33"/>
    </row>
    <row r="11" spans="1:94" x14ac:dyDescent="0.3">
      <c r="A11" s="19" t="s">
        <v>98</v>
      </c>
      <c r="B11" s="19" t="s">
        <v>126</v>
      </c>
      <c r="C11" s="19" t="s">
        <v>126</v>
      </c>
      <c r="D11" s="19">
        <v>3</v>
      </c>
      <c r="E11" s="19" t="s">
        <v>112</v>
      </c>
      <c r="F11" s="19">
        <v>3</v>
      </c>
      <c r="G11" s="19">
        <v>2</v>
      </c>
      <c r="H11" s="19">
        <v>1</v>
      </c>
      <c r="I11" s="19">
        <f t="shared" si="0"/>
        <v>1.5</v>
      </c>
      <c r="J11" s="19"/>
      <c r="K11" s="19"/>
      <c r="L11" s="19">
        <v>56</v>
      </c>
      <c r="M11" s="19">
        <v>78</v>
      </c>
      <c r="N11" s="19">
        <f t="shared" si="1"/>
        <v>67</v>
      </c>
      <c r="O11" s="19"/>
      <c r="P11" s="19"/>
      <c r="Q11" s="19">
        <v>2</v>
      </c>
      <c r="R11" s="19">
        <v>4</v>
      </c>
      <c r="S11" s="19">
        <f t="shared" si="2"/>
        <v>3</v>
      </c>
      <c r="T11" s="19">
        <v>1.1599999999999993</v>
      </c>
      <c r="U11" s="19"/>
      <c r="V11" s="19"/>
      <c r="W11" s="19">
        <v>4.0599999999999996</v>
      </c>
      <c r="X11" s="19"/>
      <c r="Y11" s="19"/>
      <c r="Z11" s="98"/>
      <c r="AB11" s="46"/>
      <c r="AC11" s="19" t="s">
        <v>100</v>
      </c>
      <c r="AD11" s="19" t="s">
        <v>129</v>
      </c>
      <c r="AE11" s="19" t="s">
        <v>127</v>
      </c>
      <c r="AF11" s="19" t="s">
        <v>129</v>
      </c>
      <c r="AG11" s="89" t="s">
        <v>112</v>
      </c>
      <c r="AH11" s="89" t="s">
        <v>438</v>
      </c>
      <c r="AI11" s="66">
        <v>4.5</v>
      </c>
      <c r="AJ11" s="66">
        <v>0.54772255750516607</v>
      </c>
      <c r="AK11" s="66">
        <v>56.5</v>
      </c>
      <c r="AL11" s="66">
        <v>13.67845020461017</v>
      </c>
      <c r="AM11" s="66">
        <v>1.326666666666666</v>
      </c>
      <c r="AN11" s="66">
        <v>0.28867513459481314</v>
      </c>
      <c r="AO11" s="66">
        <v>8.7266666666666666</v>
      </c>
      <c r="AP11" s="116">
        <v>1.1590225767142415</v>
      </c>
      <c r="AR11" s="19" t="s">
        <v>97</v>
      </c>
      <c r="AS11" s="19">
        <v>18.595041322314049</v>
      </c>
      <c r="AT11" s="19">
        <v>7.2</v>
      </c>
      <c r="AU11" s="19">
        <v>0</v>
      </c>
      <c r="AV11" s="19" t="s">
        <v>112</v>
      </c>
      <c r="AW11" s="19">
        <v>2</v>
      </c>
      <c r="AX11" s="19">
        <v>4</v>
      </c>
      <c r="AY11" s="19">
        <v>5</v>
      </c>
      <c r="AZ11" s="19">
        <v>65</v>
      </c>
      <c r="BA11" s="19">
        <v>49</v>
      </c>
      <c r="BB11" s="19" t="s">
        <v>8</v>
      </c>
      <c r="BC11" s="19" t="s">
        <v>109</v>
      </c>
      <c r="BD11" s="19">
        <v>1.8599999999999994</v>
      </c>
      <c r="BE11" s="19">
        <v>7.86</v>
      </c>
      <c r="BH11" s="34" t="s">
        <v>170</v>
      </c>
      <c r="BI11" s="32">
        <v>3</v>
      </c>
      <c r="BJ11" s="32">
        <v>0.67400000000000004</v>
      </c>
      <c r="BK11" s="32">
        <v>0.22500000000000001</v>
      </c>
      <c r="BL11" s="32">
        <v>0.21</v>
      </c>
      <c r="BM11" s="32">
        <v>0.88700000000000001</v>
      </c>
      <c r="BN11" s="33"/>
      <c r="BP11" s="31" t="s">
        <v>111</v>
      </c>
      <c r="BQ11" s="32"/>
      <c r="BR11" s="32"/>
      <c r="BS11" s="32"/>
      <c r="BT11" s="32"/>
      <c r="BU11" s="32"/>
      <c r="BV11" s="33"/>
      <c r="BX11" s="31" t="s">
        <v>111</v>
      </c>
      <c r="BY11" s="32"/>
      <c r="BZ11" s="32"/>
      <c r="CA11" s="32"/>
      <c r="CB11" s="32"/>
      <c r="CC11" s="32"/>
      <c r="CD11" s="33"/>
      <c r="CF11" s="31" t="s">
        <v>198</v>
      </c>
      <c r="CG11" s="32"/>
      <c r="CH11" s="32"/>
      <c r="CI11" s="32"/>
      <c r="CJ11" s="32"/>
      <c r="CK11" s="32"/>
      <c r="CL11" s="32"/>
      <c r="CM11" s="32"/>
      <c r="CN11" s="32"/>
      <c r="CO11" s="32"/>
      <c r="CP11" s="33"/>
    </row>
    <row r="12" spans="1:94" x14ac:dyDescent="0.3">
      <c r="A12" s="19" t="s">
        <v>99</v>
      </c>
      <c r="B12" s="19" t="s">
        <v>128</v>
      </c>
      <c r="C12" s="19" t="s">
        <v>127</v>
      </c>
      <c r="D12" s="19">
        <v>4</v>
      </c>
      <c r="E12" s="19" t="s">
        <v>112</v>
      </c>
      <c r="F12" s="19">
        <v>1</v>
      </c>
      <c r="G12" s="19">
        <v>5</v>
      </c>
      <c r="H12" s="19">
        <v>4</v>
      </c>
      <c r="I12" s="19">
        <f t="shared" si="0"/>
        <v>4.5</v>
      </c>
      <c r="J12" s="19">
        <f>AVERAGE(G12:H14)</f>
        <v>4.666666666666667</v>
      </c>
      <c r="K12" s="19">
        <f>_xlfn.STDEV.S(G12:H14)</f>
        <v>1.7511900715418269</v>
      </c>
      <c r="L12" s="19">
        <v>74</v>
      </c>
      <c r="M12" s="19">
        <v>66</v>
      </c>
      <c r="N12" s="19">
        <f t="shared" si="1"/>
        <v>70</v>
      </c>
      <c r="O12" s="19">
        <f>AVERAGE(L12:M14)</f>
        <v>65</v>
      </c>
      <c r="P12" s="19">
        <f>_xlfn.STDEV.S(L12:M14)</f>
        <v>7.6941536246685382</v>
      </c>
      <c r="Q12" s="19">
        <v>4</v>
      </c>
      <c r="R12" s="19">
        <v>4</v>
      </c>
      <c r="S12" s="19">
        <f t="shared" si="2"/>
        <v>4</v>
      </c>
      <c r="T12" s="19">
        <v>1.7599999999999998</v>
      </c>
      <c r="U12" s="19">
        <f>AVERAGE(T12:T14)</f>
        <v>1.7266666666666663</v>
      </c>
      <c r="V12" s="19">
        <f>_xlfn.STDEV.S(T12:T14)</f>
        <v>0.35118845842842428</v>
      </c>
      <c r="W12" s="19">
        <v>8.36</v>
      </c>
      <c r="X12" s="19">
        <f>AVERAGE(W12:W14)</f>
        <v>8.8266666666666662</v>
      </c>
      <c r="Y12" s="19">
        <f>_xlfn.STDEV.S(W12:W14)</f>
        <v>0.40414518843273761</v>
      </c>
      <c r="Z12" s="98"/>
      <c r="AB12" s="46" t="s">
        <v>423</v>
      </c>
      <c r="AC12" s="19" t="s">
        <v>96</v>
      </c>
      <c r="AD12" s="19" t="s">
        <v>128</v>
      </c>
      <c r="AE12" s="19" t="s">
        <v>127</v>
      </c>
      <c r="AF12" s="19" t="s">
        <v>126</v>
      </c>
      <c r="AG12" s="89" t="s">
        <v>112</v>
      </c>
      <c r="AH12" s="89" t="s">
        <v>434</v>
      </c>
      <c r="AI12" s="66">
        <v>4.333333333333333</v>
      </c>
      <c r="AJ12" s="66">
        <v>1.0327955589886442</v>
      </c>
      <c r="AK12" s="66">
        <v>61.166666666666664</v>
      </c>
      <c r="AL12" s="66">
        <v>14.905256343540906</v>
      </c>
      <c r="AM12" s="66">
        <v>1.283333333333333</v>
      </c>
      <c r="AN12" s="66">
        <v>1.1205504599674809</v>
      </c>
      <c r="AO12" s="66">
        <v>8.5266666666666655</v>
      </c>
      <c r="AP12" s="116">
        <v>0.32145502536643106</v>
      </c>
      <c r="AR12" s="19" t="s">
        <v>96</v>
      </c>
      <c r="AS12" s="21">
        <v>20.454545454545453</v>
      </c>
      <c r="AT12" s="21">
        <v>7.2</v>
      </c>
      <c r="AU12" s="19">
        <v>0</v>
      </c>
      <c r="AV12" s="19" t="s">
        <v>112</v>
      </c>
      <c r="AW12" s="19">
        <v>1</v>
      </c>
      <c r="AX12" s="19">
        <v>3</v>
      </c>
      <c r="AY12" s="19">
        <v>5</v>
      </c>
      <c r="AZ12" s="19">
        <v>33</v>
      </c>
      <c r="BA12" s="19">
        <v>75</v>
      </c>
      <c r="BB12" s="19" t="s">
        <v>109</v>
      </c>
      <c r="BC12" s="19" t="s">
        <v>8</v>
      </c>
      <c r="BD12" s="19">
        <v>2.2599999999999998</v>
      </c>
      <c r="BE12" s="19">
        <v>8.16</v>
      </c>
      <c r="BH12" s="34" t="s">
        <v>171</v>
      </c>
      <c r="BI12" s="32">
        <v>2</v>
      </c>
      <c r="BJ12" s="32">
        <v>0.89700000000000002</v>
      </c>
      <c r="BK12" s="32">
        <v>0.44900000000000001</v>
      </c>
      <c r="BL12" s="32">
        <v>0.42</v>
      </c>
      <c r="BM12" s="32">
        <v>0.65700000000000003</v>
      </c>
      <c r="BN12" s="33"/>
      <c r="BP12" s="31" t="s">
        <v>189</v>
      </c>
      <c r="BQ12" s="32"/>
      <c r="BR12" s="32"/>
      <c r="BS12" s="32"/>
      <c r="BT12" s="32"/>
      <c r="BU12" s="32"/>
      <c r="BV12" s="33"/>
      <c r="BX12" s="31" t="s">
        <v>215</v>
      </c>
      <c r="BY12" s="32"/>
      <c r="BZ12" s="32"/>
      <c r="CA12" s="32"/>
      <c r="CB12" s="32"/>
      <c r="CC12" s="32"/>
      <c r="CD12" s="33"/>
      <c r="CF12" s="31" t="s">
        <v>111</v>
      </c>
      <c r="CG12" s="32"/>
      <c r="CH12" s="32"/>
      <c r="CI12" s="32"/>
      <c r="CJ12" s="32"/>
      <c r="CK12" s="32"/>
      <c r="CL12" s="32"/>
      <c r="CM12" s="32"/>
      <c r="CN12" s="32"/>
      <c r="CO12" s="32"/>
      <c r="CP12" s="33"/>
    </row>
    <row r="13" spans="1:94" x14ac:dyDescent="0.3">
      <c r="A13" s="19" t="s">
        <v>99</v>
      </c>
      <c r="B13" s="19" t="s">
        <v>128</v>
      </c>
      <c r="C13" s="19" t="s">
        <v>127</v>
      </c>
      <c r="D13" s="19">
        <v>4</v>
      </c>
      <c r="E13" s="19" t="s">
        <v>112</v>
      </c>
      <c r="F13" s="19">
        <v>2</v>
      </c>
      <c r="G13" s="19">
        <v>4</v>
      </c>
      <c r="H13" s="19">
        <v>4</v>
      </c>
      <c r="I13" s="19">
        <f t="shared" si="0"/>
        <v>4</v>
      </c>
      <c r="J13" s="19"/>
      <c r="K13" s="19"/>
      <c r="L13" s="19">
        <v>66</v>
      </c>
      <c r="M13" s="19">
        <v>69</v>
      </c>
      <c r="N13" s="19">
        <f t="shared" si="1"/>
        <v>67.5</v>
      </c>
      <c r="O13" s="19"/>
      <c r="P13" s="19"/>
      <c r="Q13" s="19">
        <v>4</v>
      </c>
      <c r="R13" s="19">
        <v>4</v>
      </c>
      <c r="S13" s="19">
        <f t="shared" si="2"/>
        <v>4</v>
      </c>
      <c r="T13" s="19">
        <v>2.0599999999999996</v>
      </c>
      <c r="U13" s="19"/>
      <c r="V13" s="19"/>
      <c r="W13" s="19">
        <v>9.0599999999999987</v>
      </c>
      <c r="X13" s="19"/>
      <c r="Y13" s="19"/>
      <c r="Z13" s="98"/>
      <c r="AB13" s="46"/>
      <c r="AC13" s="19" t="s">
        <v>102</v>
      </c>
      <c r="AD13" s="19" t="s">
        <v>128</v>
      </c>
      <c r="AE13" s="19" t="s">
        <v>127</v>
      </c>
      <c r="AF13" s="19" t="s">
        <v>130</v>
      </c>
      <c r="AG13" s="89" t="s">
        <v>112</v>
      </c>
      <c r="AH13" s="89" t="s">
        <v>440</v>
      </c>
      <c r="AI13" s="66">
        <v>4.333333333333333</v>
      </c>
      <c r="AJ13" s="66">
        <v>0.51639777949432131</v>
      </c>
      <c r="AK13" s="66">
        <v>64</v>
      </c>
      <c r="AL13" s="66">
        <v>7.4027022093286989</v>
      </c>
      <c r="AM13" s="66">
        <v>0.99333333333333318</v>
      </c>
      <c r="AN13" s="66">
        <v>0.46188021535170015</v>
      </c>
      <c r="AO13" s="66">
        <v>8.2266666666666648</v>
      </c>
      <c r="AP13" s="116">
        <v>0.61101009266077799</v>
      </c>
      <c r="AR13" s="19" t="s">
        <v>98</v>
      </c>
      <c r="AS13" s="19">
        <v>0</v>
      </c>
      <c r="AT13" s="19">
        <v>0</v>
      </c>
      <c r="AU13" s="19">
        <v>0</v>
      </c>
      <c r="AV13" s="19" t="s">
        <v>112</v>
      </c>
      <c r="AW13" s="19">
        <v>1</v>
      </c>
      <c r="AX13" s="19">
        <v>1</v>
      </c>
      <c r="AY13" s="19">
        <v>3</v>
      </c>
      <c r="AZ13" s="19">
        <v>78</v>
      </c>
      <c r="BA13" s="19">
        <v>75</v>
      </c>
      <c r="BB13" s="19" t="s">
        <v>8</v>
      </c>
      <c r="BC13" s="19" t="s">
        <v>8</v>
      </c>
      <c r="BD13" s="19">
        <v>0.85999999999999943</v>
      </c>
      <c r="BE13" s="19">
        <v>4.1599999999999993</v>
      </c>
      <c r="BH13" s="34" t="s">
        <v>172</v>
      </c>
      <c r="BI13" s="32">
        <v>2</v>
      </c>
      <c r="BJ13" s="32">
        <v>1.3420000000000001</v>
      </c>
      <c r="BK13" s="32">
        <v>0.67100000000000004</v>
      </c>
      <c r="BL13" s="32">
        <v>0.64</v>
      </c>
      <c r="BM13" s="32">
        <v>0.53500000000000003</v>
      </c>
      <c r="BN13" s="33"/>
      <c r="BP13" s="31" t="s">
        <v>111</v>
      </c>
      <c r="BQ13" s="32"/>
      <c r="BR13" s="32"/>
      <c r="BS13" s="32"/>
      <c r="BT13" s="32"/>
      <c r="BU13" s="32"/>
      <c r="BV13" s="33"/>
      <c r="BX13" s="31" t="s">
        <v>111</v>
      </c>
      <c r="BY13" s="32"/>
      <c r="BZ13" s="32"/>
      <c r="CA13" s="32"/>
      <c r="CB13" s="32"/>
      <c r="CC13" s="32"/>
      <c r="CD13" s="33"/>
      <c r="CF13" s="31" t="s">
        <v>189</v>
      </c>
      <c r="CG13" s="32"/>
      <c r="CH13" s="32"/>
      <c r="CI13" s="32"/>
      <c r="CJ13" s="32"/>
      <c r="CK13" s="32"/>
      <c r="CL13" s="32"/>
      <c r="CM13" s="32"/>
      <c r="CN13" s="32"/>
      <c r="CO13" s="32"/>
      <c r="CP13" s="33"/>
    </row>
    <row r="14" spans="1:94" x14ac:dyDescent="0.3">
      <c r="A14" s="19" t="s">
        <v>99</v>
      </c>
      <c r="B14" s="19" t="s">
        <v>128</v>
      </c>
      <c r="C14" s="19" t="s">
        <v>127</v>
      </c>
      <c r="D14" s="19">
        <v>4</v>
      </c>
      <c r="E14" s="19" t="s">
        <v>112</v>
      </c>
      <c r="F14" s="19">
        <v>3</v>
      </c>
      <c r="G14" s="19">
        <v>3</v>
      </c>
      <c r="H14" s="19">
        <v>8</v>
      </c>
      <c r="I14" s="19">
        <f t="shared" si="0"/>
        <v>5.5</v>
      </c>
      <c r="J14" s="19"/>
      <c r="K14" s="19"/>
      <c r="L14" s="19">
        <v>64</v>
      </c>
      <c r="M14" s="19">
        <v>51</v>
      </c>
      <c r="N14" s="19">
        <f t="shared" si="1"/>
        <v>57.5</v>
      </c>
      <c r="O14" s="19"/>
      <c r="P14" s="19"/>
      <c r="Q14" s="19">
        <v>4</v>
      </c>
      <c r="R14" s="19">
        <v>3</v>
      </c>
      <c r="S14" s="19">
        <f t="shared" si="2"/>
        <v>3.5</v>
      </c>
      <c r="T14" s="19">
        <v>1.3599999999999994</v>
      </c>
      <c r="U14" s="19"/>
      <c r="V14" s="19"/>
      <c r="W14" s="19">
        <v>9.0599999999999987</v>
      </c>
      <c r="X14" s="19"/>
      <c r="Y14" s="19"/>
      <c r="Z14" s="98"/>
      <c r="AB14" s="46"/>
      <c r="AC14" s="19" t="s">
        <v>99</v>
      </c>
      <c r="AD14" s="19" t="s">
        <v>128</v>
      </c>
      <c r="AE14" s="19" t="s">
        <v>127</v>
      </c>
      <c r="AF14" s="19" t="s">
        <v>129</v>
      </c>
      <c r="AG14" s="89" t="s">
        <v>112</v>
      </c>
      <c r="AH14" s="89" t="s">
        <v>437</v>
      </c>
      <c r="AI14" s="66">
        <v>4.666666666666667</v>
      </c>
      <c r="AJ14" s="66">
        <v>1.7511900715418269</v>
      </c>
      <c r="AK14" s="66">
        <v>65</v>
      </c>
      <c r="AL14" s="66">
        <v>7.6941536246685382</v>
      </c>
      <c r="AM14" s="66">
        <v>1.7266666666666663</v>
      </c>
      <c r="AN14" s="66">
        <v>0.35118845842842428</v>
      </c>
      <c r="AO14" s="66">
        <v>8.8266666666666662</v>
      </c>
      <c r="AP14" s="116">
        <v>0.40414518843273761</v>
      </c>
      <c r="AR14" s="19" t="s">
        <v>97</v>
      </c>
      <c r="AS14" s="19">
        <v>18.595041322314049</v>
      </c>
      <c r="AT14" s="19">
        <v>7.2</v>
      </c>
      <c r="AU14" s="19">
        <v>0</v>
      </c>
      <c r="AV14" s="19" t="s">
        <v>112</v>
      </c>
      <c r="AW14" s="19">
        <v>1</v>
      </c>
      <c r="AX14" s="19">
        <v>3</v>
      </c>
      <c r="AY14" s="19">
        <v>6</v>
      </c>
      <c r="AZ14" s="19">
        <v>60</v>
      </c>
      <c r="BA14" s="19">
        <v>61</v>
      </c>
      <c r="BB14" s="19" t="s">
        <v>8</v>
      </c>
      <c r="BC14" s="19" t="s">
        <v>8</v>
      </c>
      <c r="BD14" s="19">
        <v>1.1599999999999993</v>
      </c>
      <c r="BE14" s="19">
        <v>6.7599999999999989</v>
      </c>
      <c r="BH14" s="34" t="s">
        <v>173</v>
      </c>
      <c r="BI14" s="32">
        <v>0</v>
      </c>
      <c r="BJ14" s="32">
        <v>0</v>
      </c>
      <c r="BK14" s="32" t="s">
        <v>146</v>
      </c>
      <c r="BL14" s="32" t="s">
        <v>111</v>
      </c>
      <c r="BM14" s="32" t="s">
        <v>111</v>
      </c>
      <c r="BN14" s="33"/>
      <c r="BP14" s="31" t="s">
        <v>190</v>
      </c>
      <c r="BQ14" s="32" t="s">
        <v>140</v>
      </c>
      <c r="BR14" s="32" t="s">
        <v>141</v>
      </c>
      <c r="BS14" s="32" t="s">
        <v>142</v>
      </c>
      <c r="BT14" s="32" t="s">
        <v>143</v>
      </c>
      <c r="BU14" s="32" t="s">
        <v>144</v>
      </c>
      <c r="BV14" s="33"/>
      <c r="BX14" s="55" t="s">
        <v>190</v>
      </c>
      <c r="BY14" s="55" t="s">
        <v>140</v>
      </c>
      <c r="BZ14" s="55" t="s">
        <v>141</v>
      </c>
      <c r="CA14" s="55" t="s">
        <v>142</v>
      </c>
      <c r="CB14" s="55" t="s">
        <v>143</v>
      </c>
      <c r="CC14" s="55" t="s">
        <v>144</v>
      </c>
      <c r="CD14" s="33"/>
      <c r="CF14" s="31" t="s">
        <v>111</v>
      </c>
      <c r="CG14" s="32"/>
      <c r="CH14" s="32"/>
      <c r="CI14" s="32"/>
      <c r="CJ14" s="32"/>
      <c r="CK14" s="32"/>
      <c r="CL14" s="32"/>
      <c r="CM14" s="32"/>
      <c r="CN14" s="32"/>
      <c r="CO14" s="32"/>
      <c r="CP14" s="33"/>
    </row>
    <row r="15" spans="1:94" x14ac:dyDescent="0.3">
      <c r="A15" s="19" t="s">
        <v>100</v>
      </c>
      <c r="B15" s="19" t="s">
        <v>129</v>
      </c>
      <c r="C15" s="19" t="s">
        <v>127</v>
      </c>
      <c r="D15" s="19">
        <v>5</v>
      </c>
      <c r="E15" s="19" t="s">
        <v>112</v>
      </c>
      <c r="F15" s="19">
        <v>1</v>
      </c>
      <c r="G15" s="19">
        <v>4</v>
      </c>
      <c r="H15" s="19">
        <v>4</v>
      </c>
      <c r="I15" s="19">
        <f t="shared" si="0"/>
        <v>4</v>
      </c>
      <c r="J15" s="19">
        <f>AVERAGE(G15:H17)</f>
        <v>4.5</v>
      </c>
      <c r="K15" s="19">
        <f>_xlfn.STDEV.S(G15:H17)</f>
        <v>0.54772255750516607</v>
      </c>
      <c r="L15" s="19">
        <v>71</v>
      </c>
      <c r="M15" s="19">
        <v>48</v>
      </c>
      <c r="N15" s="19">
        <f t="shared" si="1"/>
        <v>59.5</v>
      </c>
      <c r="O15" s="19">
        <f>AVERAGE(L15:M17)</f>
        <v>56.5</v>
      </c>
      <c r="P15" s="19">
        <f>_xlfn.STDEV.S(L15:M17)</f>
        <v>13.67845020461017</v>
      </c>
      <c r="Q15" s="19">
        <v>4</v>
      </c>
      <c r="R15" s="19">
        <v>2</v>
      </c>
      <c r="S15" s="19">
        <f t="shared" si="2"/>
        <v>3</v>
      </c>
      <c r="T15" s="19">
        <v>1.1599999999999993</v>
      </c>
      <c r="U15" s="19">
        <f>AVERAGE(T15:T17)</f>
        <v>1.326666666666666</v>
      </c>
      <c r="V15" s="19">
        <f>_xlfn.STDEV.S(T15:T17)</f>
        <v>0.28867513459481314</v>
      </c>
      <c r="W15" s="19">
        <v>8.5599999999999987</v>
      </c>
      <c r="X15" s="19">
        <f>AVERAGE(W15:W17)</f>
        <v>8.7266666666666666</v>
      </c>
      <c r="Y15" s="19">
        <f>_xlfn.STDEV.S(W15:W17)</f>
        <v>1.1590225767142415</v>
      </c>
      <c r="Z15" s="98"/>
      <c r="AB15" s="46"/>
      <c r="AC15" s="20" t="s">
        <v>98</v>
      </c>
      <c r="AD15" s="20" t="s">
        <v>126</v>
      </c>
      <c r="AE15" s="20" t="s">
        <v>126</v>
      </c>
      <c r="AF15" s="20" t="s">
        <v>126</v>
      </c>
      <c r="AG15" s="90" t="s">
        <v>113</v>
      </c>
      <c r="AH15" s="90" t="s">
        <v>449</v>
      </c>
      <c r="AI15" s="66">
        <v>2</v>
      </c>
      <c r="AJ15" s="66">
        <v>0.89442719099991586</v>
      </c>
      <c r="AK15" s="66">
        <v>53.666666666666664</v>
      </c>
      <c r="AL15" s="66">
        <v>12.404300329589994</v>
      </c>
      <c r="AM15" s="66">
        <v>1.2599999999999998</v>
      </c>
      <c r="AN15" s="66">
        <v>0</v>
      </c>
      <c r="AO15" s="66">
        <v>3.4599999999999995</v>
      </c>
      <c r="AP15" s="116">
        <v>0.17320508075688712</v>
      </c>
      <c r="AR15" s="19" t="s">
        <v>101</v>
      </c>
      <c r="AS15" s="19">
        <v>0</v>
      </c>
      <c r="AT15" s="19">
        <v>0</v>
      </c>
      <c r="AU15" s="19">
        <v>7.0685834705770345</v>
      </c>
      <c r="AV15" s="19" t="s">
        <v>112</v>
      </c>
      <c r="AW15" s="19">
        <v>1</v>
      </c>
      <c r="AX15" s="19">
        <v>3</v>
      </c>
      <c r="AY15" s="19">
        <v>3</v>
      </c>
      <c r="AZ15" s="19">
        <v>73</v>
      </c>
      <c r="BA15" s="19">
        <v>79</v>
      </c>
      <c r="BB15" s="19" t="s">
        <v>8</v>
      </c>
      <c r="BC15" s="19" t="s">
        <v>8</v>
      </c>
      <c r="BD15" s="19">
        <v>0.75999999999999979</v>
      </c>
      <c r="BE15" s="19">
        <v>5.46</v>
      </c>
      <c r="BH15" s="34" t="s">
        <v>174</v>
      </c>
      <c r="BI15" s="32">
        <v>3</v>
      </c>
      <c r="BJ15" s="32">
        <v>1.9319999999999999</v>
      </c>
      <c r="BK15" s="32">
        <v>0.64400000000000002</v>
      </c>
      <c r="BL15" s="32">
        <v>0.61</v>
      </c>
      <c r="BM15" s="32">
        <v>0.61299999999999999</v>
      </c>
      <c r="BN15" s="33"/>
      <c r="BP15" s="31" t="s">
        <v>117</v>
      </c>
      <c r="BQ15" s="32">
        <v>1</v>
      </c>
      <c r="BR15" s="32">
        <v>9.375</v>
      </c>
      <c r="BS15" s="32">
        <v>9.375</v>
      </c>
      <c r="BT15" s="32">
        <v>7.4</v>
      </c>
      <c r="BU15" s="39">
        <v>1.0999999999999999E-2</v>
      </c>
      <c r="BV15" s="33"/>
      <c r="BX15" s="55" t="s">
        <v>117</v>
      </c>
      <c r="BY15" s="55">
        <v>1</v>
      </c>
      <c r="BZ15" s="55">
        <v>5.4800000000000001E-2</v>
      </c>
      <c r="CA15" s="55">
        <v>5.4800000000000001E-2</v>
      </c>
      <c r="CB15" s="55">
        <v>0.18</v>
      </c>
      <c r="CC15" s="55">
        <v>0.67200000000000004</v>
      </c>
      <c r="CD15" s="33"/>
      <c r="CF15" s="31" t="s">
        <v>199</v>
      </c>
      <c r="CG15" s="32"/>
      <c r="CH15" s="32"/>
      <c r="CI15" s="32"/>
      <c r="CJ15" s="32"/>
      <c r="CK15" s="32"/>
      <c r="CL15" s="32"/>
      <c r="CM15" s="32"/>
      <c r="CN15" s="32"/>
      <c r="CO15" s="32"/>
      <c r="CP15" s="33"/>
    </row>
    <row r="16" spans="1:94" x14ac:dyDescent="0.3">
      <c r="A16" s="19" t="s">
        <v>100</v>
      </c>
      <c r="B16" s="19" t="s">
        <v>129</v>
      </c>
      <c r="C16" s="19" t="s">
        <v>127</v>
      </c>
      <c r="D16" s="19">
        <v>5</v>
      </c>
      <c r="E16" s="19" t="s">
        <v>112</v>
      </c>
      <c r="F16" s="19">
        <v>2</v>
      </c>
      <c r="G16" s="19">
        <v>5</v>
      </c>
      <c r="H16" s="19">
        <v>5</v>
      </c>
      <c r="I16" s="19">
        <f t="shared" si="0"/>
        <v>5</v>
      </c>
      <c r="J16" s="19"/>
      <c r="K16" s="19"/>
      <c r="L16" s="19">
        <v>56</v>
      </c>
      <c r="M16" s="19">
        <v>64</v>
      </c>
      <c r="N16" s="19">
        <f t="shared" si="1"/>
        <v>60</v>
      </c>
      <c r="O16" s="19"/>
      <c r="P16" s="19"/>
      <c r="Q16" s="19">
        <v>4</v>
      </c>
      <c r="R16" s="19">
        <v>4</v>
      </c>
      <c r="S16" s="19">
        <f t="shared" si="2"/>
        <v>4</v>
      </c>
      <c r="T16" s="19">
        <v>1.1599999999999993</v>
      </c>
      <c r="U16" s="19"/>
      <c r="V16" s="19"/>
      <c r="W16" s="19">
        <v>9.9600000000000009</v>
      </c>
      <c r="X16" s="19"/>
      <c r="Y16" s="19"/>
      <c r="Z16" s="98" t="s">
        <v>111</v>
      </c>
      <c r="AB16" s="46"/>
      <c r="AC16" s="20" t="s">
        <v>104</v>
      </c>
      <c r="AD16" s="20" t="s">
        <v>126</v>
      </c>
      <c r="AE16" s="20" t="s">
        <v>126</v>
      </c>
      <c r="AF16" s="20" t="s">
        <v>130</v>
      </c>
      <c r="AG16" s="90" t="s">
        <v>113</v>
      </c>
      <c r="AH16" s="90" t="s">
        <v>455</v>
      </c>
      <c r="AI16" s="66">
        <v>2.3333333333333335</v>
      </c>
      <c r="AJ16" s="66">
        <v>0.51639777949432275</v>
      </c>
      <c r="AK16" s="66">
        <v>59.5</v>
      </c>
      <c r="AL16" s="66">
        <v>13.501851724856113</v>
      </c>
      <c r="AM16" s="66">
        <v>1.0933333333333328</v>
      </c>
      <c r="AN16" s="66">
        <v>0.20816659994661407</v>
      </c>
      <c r="AO16" s="66">
        <v>3.56</v>
      </c>
      <c r="AP16" s="116">
        <v>0.72111025509279758</v>
      </c>
      <c r="AR16" s="19" t="s">
        <v>103</v>
      </c>
      <c r="AS16" s="19">
        <v>18.595041322314049</v>
      </c>
      <c r="AT16" s="19">
        <v>7.2</v>
      </c>
      <c r="AU16" s="19">
        <v>14.137166941154069</v>
      </c>
      <c r="AV16" s="19" t="s">
        <v>112</v>
      </c>
      <c r="AW16" s="19">
        <v>1</v>
      </c>
      <c r="AX16" s="19">
        <v>5</v>
      </c>
      <c r="AY16" s="19">
        <v>3</v>
      </c>
      <c r="AZ16" s="19">
        <v>47</v>
      </c>
      <c r="BA16" s="19">
        <v>54</v>
      </c>
      <c r="BB16" s="19" t="s">
        <v>109</v>
      </c>
      <c r="BC16" s="19" t="s">
        <v>14</v>
      </c>
      <c r="BD16" s="19">
        <v>1.46</v>
      </c>
      <c r="BE16" s="19">
        <v>6.56</v>
      </c>
      <c r="BH16" s="34" t="s">
        <v>175</v>
      </c>
      <c r="BI16" s="32">
        <v>2</v>
      </c>
      <c r="BJ16" s="32">
        <v>0.80900000000000005</v>
      </c>
      <c r="BK16" s="32">
        <v>0.40400000000000003</v>
      </c>
      <c r="BL16" s="32">
        <v>0.38</v>
      </c>
      <c r="BM16" s="32">
        <v>0.68500000000000005</v>
      </c>
      <c r="BN16" s="33"/>
      <c r="BP16" s="31" t="s">
        <v>121</v>
      </c>
      <c r="BQ16" s="32">
        <v>2</v>
      </c>
      <c r="BR16" s="32">
        <v>3.7410000000000001</v>
      </c>
      <c r="BS16" s="32">
        <v>1.871</v>
      </c>
      <c r="BT16" s="32">
        <v>1.48</v>
      </c>
      <c r="BU16" s="32">
        <v>0.245</v>
      </c>
      <c r="BV16" s="33"/>
      <c r="BX16" s="55" t="s">
        <v>121</v>
      </c>
      <c r="BY16" s="55">
        <v>2</v>
      </c>
      <c r="BZ16" s="55">
        <v>0.32579999999999998</v>
      </c>
      <c r="CA16" s="55">
        <v>0.16289999999999999</v>
      </c>
      <c r="CB16" s="55">
        <v>0.54</v>
      </c>
      <c r="CC16" s="55">
        <v>0.58599999999999997</v>
      </c>
      <c r="CD16" s="33"/>
      <c r="CF16" s="31" t="s">
        <v>111</v>
      </c>
      <c r="CG16" s="32"/>
      <c r="CH16" s="32"/>
      <c r="CI16" s="32"/>
      <c r="CJ16" s="32"/>
      <c r="CK16" s="32"/>
      <c r="CL16" s="32"/>
      <c r="CM16" s="32"/>
      <c r="CN16" s="32"/>
      <c r="CO16" s="32"/>
      <c r="CP16" s="33"/>
    </row>
    <row r="17" spans="1:94" x14ac:dyDescent="0.3">
      <c r="A17" s="19" t="s">
        <v>100</v>
      </c>
      <c r="B17" s="19" t="s">
        <v>129</v>
      </c>
      <c r="C17" s="19" t="s">
        <v>127</v>
      </c>
      <c r="D17" s="19">
        <v>5</v>
      </c>
      <c r="E17" s="19" t="s">
        <v>112</v>
      </c>
      <c r="F17" s="19">
        <v>3</v>
      </c>
      <c r="G17" s="19">
        <v>4</v>
      </c>
      <c r="H17" s="19">
        <v>5</v>
      </c>
      <c r="I17" s="19">
        <f t="shared" si="0"/>
        <v>4.5</v>
      </c>
      <c r="J17" s="19"/>
      <c r="K17" s="19"/>
      <c r="L17" s="19">
        <v>66</v>
      </c>
      <c r="M17" s="19">
        <v>34</v>
      </c>
      <c r="N17" s="19">
        <f t="shared" si="1"/>
        <v>50</v>
      </c>
      <c r="O17" s="19"/>
      <c r="P17" s="19"/>
      <c r="Q17" s="19">
        <v>4</v>
      </c>
      <c r="R17" s="19">
        <v>1</v>
      </c>
      <c r="S17" s="19">
        <f t="shared" si="2"/>
        <v>2.5</v>
      </c>
      <c r="T17" s="19">
        <v>1.6599999999999993</v>
      </c>
      <c r="U17" s="19"/>
      <c r="V17" s="19"/>
      <c r="W17" s="19">
        <v>7.6599999999999993</v>
      </c>
      <c r="X17" s="19"/>
      <c r="Y17" s="19"/>
      <c r="Z17" s="98"/>
      <c r="AB17" s="46"/>
      <c r="AC17" s="20" t="s">
        <v>122</v>
      </c>
      <c r="AD17" s="20" t="s">
        <v>130</v>
      </c>
      <c r="AE17" s="20" t="s">
        <v>126</v>
      </c>
      <c r="AF17" s="20" t="s">
        <v>126</v>
      </c>
      <c r="AG17" s="90" t="s">
        <v>113</v>
      </c>
      <c r="AH17" s="90" t="s">
        <v>456</v>
      </c>
      <c r="AI17" s="66">
        <v>4</v>
      </c>
      <c r="AJ17" s="66">
        <v>0</v>
      </c>
      <c r="AK17" s="66">
        <v>71.5</v>
      </c>
      <c r="AL17" s="66">
        <v>2.1213203435596424</v>
      </c>
      <c r="AM17" s="66">
        <v>1.0599999999999996</v>
      </c>
      <c r="AN17" s="66"/>
      <c r="AO17" s="66">
        <v>8.4600000000000009</v>
      </c>
      <c r="AP17" s="116"/>
      <c r="AR17" s="19" t="s">
        <v>103</v>
      </c>
      <c r="AS17" s="19">
        <v>18.595041322314049</v>
      </c>
      <c r="AT17" s="19">
        <v>7.2</v>
      </c>
      <c r="AU17" s="19">
        <v>14.137166941154069</v>
      </c>
      <c r="AV17" s="19" t="s">
        <v>112</v>
      </c>
      <c r="AW17" s="19">
        <v>2</v>
      </c>
      <c r="AX17" s="19">
        <v>7</v>
      </c>
      <c r="AY17" s="19">
        <v>4</v>
      </c>
      <c r="AZ17" s="19">
        <v>61</v>
      </c>
      <c r="BA17" s="19">
        <v>63</v>
      </c>
      <c r="BB17" s="19" t="s">
        <v>8</v>
      </c>
      <c r="BC17" s="19" t="s">
        <v>8</v>
      </c>
      <c r="BD17" s="19">
        <v>2.3599999999999994</v>
      </c>
      <c r="BE17" s="19">
        <v>10.259999999999998</v>
      </c>
      <c r="BH17" s="34" t="s">
        <v>176</v>
      </c>
      <c r="BI17" s="32">
        <v>0</v>
      </c>
      <c r="BJ17" s="32">
        <v>0</v>
      </c>
      <c r="BK17" s="32" t="s">
        <v>146</v>
      </c>
      <c r="BL17" s="32" t="s">
        <v>111</v>
      </c>
      <c r="BM17" s="32" t="s">
        <v>111</v>
      </c>
      <c r="BN17" s="33"/>
      <c r="BP17" s="31" t="s">
        <v>120</v>
      </c>
      <c r="BQ17" s="32">
        <v>1</v>
      </c>
      <c r="BR17" s="32">
        <v>343.47</v>
      </c>
      <c r="BS17" s="32">
        <v>343.47</v>
      </c>
      <c r="BT17" s="32">
        <v>271.07</v>
      </c>
      <c r="BU17" s="39" t="s">
        <v>145</v>
      </c>
      <c r="BV17" s="33"/>
      <c r="BX17" s="55" t="s">
        <v>120</v>
      </c>
      <c r="BY17" s="55">
        <v>1</v>
      </c>
      <c r="BZ17" s="55">
        <v>0.89290000000000003</v>
      </c>
      <c r="CA17" s="55">
        <v>0.89290000000000003</v>
      </c>
      <c r="CB17" s="55">
        <v>2.98</v>
      </c>
      <c r="CC17" s="64">
        <v>9.5000000000000001E-2</v>
      </c>
      <c r="CD17" s="33"/>
      <c r="CF17" s="31"/>
      <c r="CG17" s="55" t="s">
        <v>114</v>
      </c>
      <c r="CH17" s="8" t="s">
        <v>218</v>
      </c>
      <c r="CI17" s="8" t="s">
        <v>219</v>
      </c>
      <c r="CJ17" s="8" t="s">
        <v>220</v>
      </c>
      <c r="CK17" s="8" t="s">
        <v>221</v>
      </c>
      <c r="CL17" s="8" t="s">
        <v>222</v>
      </c>
      <c r="CM17" s="8" t="s">
        <v>223</v>
      </c>
      <c r="CN17" s="8" t="s">
        <v>224</v>
      </c>
      <c r="CO17" s="8" t="s">
        <v>225</v>
      </c>
      <c r="CP17" s="8" t="s">
        <v>226</v>
      </c>
    </row>
    <row r="18" spans="1:94" x14ac:dyDescent="0.3">
      <c r="A18" s="19" t="s">
        <v>101</v>
      </c>
      <c r="B18" s="19" t="s">
        <v>126</v>
      </c>
      <c r="C18" s="19" t="s">
        <v>126</v>
      </c>
      <c r="D18" s="19">
        <v>6</v>
      </c>
      <c r="E18" s="19" t="s">
        <v>112</v>
      </c>
      <c r="F18" s="19">
        <v>1</v>
      </c>
      <c r="G18" s="19">
        <v>3</v>
      </c>
      <c r="H18" s="19">
        <v>3</v>
      </c>
      <c r="I18" s="19">
        <f t="shared" si="0"/>
        <v>3</v>
      </c>
      <c r="J18" s="19">
        <f>AVERAGE(G18:H20)</f>
        <v>2</v>
      </c>
      <c r="K18" s="19">
        <f>_xlfn.STDEV.S(G18:H20)</f>
        <v>0.89442719099991586</v>
      </c>
      <c r="L18" s="19">
        <v>73</v>
      </c>
      <c r="M18" s="19">
        <v>79</v>
      </c>
      <c r="N18" s="19">
        <f t="shared" si="1"/>
        <v>76</v>
      </c>
      <c r="O18" s="19">
        <f>AVERAGE(L18:M20)</f>
        <v>74.333333333333329</v>
      </c>
      <c r="P18" s="19">
        <f>_xlfn.STDEV.S(L18:M20)</f>
        <v>4.3665394383500846</v>
      </c>
      <c r="Q18" s="19">
        <v>4</v>
      </c>
      <c r="R18" s="19">
        <v>4</v>
      </c>
      <c r="S18" s="19">
        <f t="shared" si="2"/>
        <v>4</v>
      </c>
      <c r="T18" s="19">
        <v>0.75999999999999979</v>
      </c>
      <c r="U18" s="19">
        <f>AVERAGE(T18:T20)</f>
        <v>0.92666666666666642</v>
      </c>
      <c r="V18" s="19">
        <f>_xlfn.STDEV.S(T18:T20)</f>
        <v>0.56862407030773265</v>
      </c>
      <c r="W18" s="19">
        <v>5.46</v>
      </c>
      <c r="X18" s="19">
        <f>AVERAGE(W18:W20)</f>
        <v>4.2266666666666666</v>
      </c>
      <c r="Y18" s="19">
        <f>_xlfn.STDEV.S(W18:W20)</f>
        <v>1.0692676621563615</v>
      </c>
      <c r="Z18" s="98"/>
      <c r="AB18" s="46"/>
      <c r="AC18" s="20" t="s">
        <v>125</v>
      </c>
      <c r="AD18" s="20" t="s">
        <v>130</v>
      </c>
      <c r="AE18" s="20" t="s">
        <v>126</v>
      </c>
      <c r="AF18" s="20" t="s">
        <v>130</v>
      </c>
      <c r="AG18" s="90" t="s">
        <v>113</v>
      </c>
      <c r="AH18" s="90" t="s">
        <v>459</v>
      </c>
      <c r="AI18" s="66">
        <v>4</v>
      </c>
      <c r="AJ18" s="66">
        <v>0</v>
      </c>
      <c r="AK18" s="66">
        <v>68</v>
      </c>
      <c r="AL18" s="66">
        <v>1.4142135623730951</v>
      </c>
      <c r="AM18" s="66">
        <v>0.55999999999999961</v>
      </c>
      <c r="AN18" s="66"/>
      <c r="AO18" s="66">
        <v>9.0599999999999987</v>
      </c>
      <c r="AP18" s="116"/>
      <c r="AR18" s="19" t="s">
        <v>104</v>
      </c>
      <c r="AS18" s="19">
        <v>0</v>
      </c>
      <c r="AT18" s="19">
        <v>0</v>
      </c>
      <c r="AU18" s="19">
        <v>14.137166941154069</v>
      </c>
      <c r="AV18" s="19" t="s">
        <v>112</v>
      </c>
      <c r="AW18" s="19">
        <v>2</v>
      </c>
      <c r="AX18" s="19">
        <v>2</v>
      </c>
      <c r="AY18" s="19">
        <v>2</v>
      </c>
      <c r="AZ18" s="19">
        <v>54</v>
      </c>
      <c r="BA18" s="19">
        <v>59</v>
      </c>
      <c r="BB18" s="19" t="s">
        <v>14</v>
      </c>
      <c r="BC18" s="19" t="s">
        <v>14</v>
      </c>
      <c r="BD18" s="19">
        <v>1.1599999999999993</v>
      </c>
      <c r="BE18" s="19">
        <v>3.6599999999999993</v>
      </c>
      <c r="BH18" s="34" t="s">
        <v>177</v>
      </c>
      <c r="BI18" s="32">
        <v>0</v>
      </c>
      <c r="BJ18" s="32">
        <v>0</v>
      </c>
      <c r="BK18" s="32" t="s">
        <v>146</v>
      </c>
      <c r="BL18" s="32" t="s">
        <v>111</v>
      </c>
      <c r="BM18" s="32" t="s">
        <v>111</v>
      </c>
      <c r="BN18" s="33"/>
      <c r="BP18" s="31" t="s">
        <v>137</v>
      </c>
      <c r="BQ18" s="32">
        <v>2</v>
      </c>
      <c r="BR18" s="32">
        <v>0.871</v>
      </c>
      <c r="BS18" s="32">
        <v>0.436</v>
      </c>
      <c r="BT18" s="32">
        <v>0.34</v>
      </c>
      <c r="BU18" s="32">
        <v>0.71199999999999997</v>
      </c>
      <c r="BV18" s="33"/>
      <c r="BX18" s="55" t="s">
        <v>137</v>
      </c>
      <c r="BY18" s="55">
        <v>2</v>
      </c>
      <c r="BZ18" s="55">
        <v>2.35E-2</v>
      </c>
      <c r="CA18" s="55">
        <v>1.18E-2</v>
      </c>
      <c r="CB18" s="55">
        <v>0.04</v>
      </c>
      <c r="CC18" s="55">
        <v>0.96199999999999997</v>
      </c>
      <c r="CD18" s="33"/>
      <c r="CF18" s="31"/>
      <c r="CG18" s="55"/>
      <c r="CH18" s="8">
        <v>9.24</v>
      </c>
      <c r="CI18" s="8">
        <v>8.51</v>
      </c>
      <c r="CJ18" s="8">
        <v>3.59</v>
      </c>
      <c r="CK18" s="8">
        <v>9.51</v>
      </c>
      <c r="CL18" s="8">
        <v>9.11</v>
      </c>
      <c r="CM18" s="8">
        <v>4.21</v>
      </c>
      <c r="CN18" s="8">
        <v>8.7899999999999991</v>
      </c>
      <c r="CO18" s="8">
        <v>8.99</v>
      </c>
      <c r="CP18" s="8">
        <v>3.23</v>
      </c>
    </row>
    <row r="19" spans="1:94" x14ac:dyDescent="0.3">
      <c r="A19" s="19" t="s">
        <v>101</v>
      </c>
      <c r="B19" s="19" t="s">
        <v>126</v>
      </c>
      <c r="C19" s="19" t="s">
        <v>126</v>
      </c>
      <c r="D19" s="19">
        <v>6</v>
      </c>
      <c r="E19" s="19" t="s">
        <v>112</v>
      </c>
      <c r="F19" s="19">
        <v>2</v>
      </c>
      <c r="G19" s="19">
        <v>1</v>
      </c>
      <c r="H19" s="19">
        <v>2</v>
      </c>
      <c r="I19" s="19">
        <f t="shared" si="0"/>
        <v>1.5</v>
      </c>
      <c r="J19" s="19"/>
      <c r="K19" s="19"/>
      <c r="L19" s="19">
        <v>73</v>
      </c>
      <c r="M19" s="19">
        <v>67</v>
      </c>
      <c r="N19" s="19">
        <f t="shared" si="1"/>
        <v>70</v>
      </c>
      <c r="O19" s="19"/>
      <c r="P19" s="19"/>
      <c r="Q19" s="19">
        <v>4</v>
      </c>
      <c r="R19" s="19">
        <v>3</v>
      </c>
      <c r="S19" s="19">
        <f t="shared" si="2"/>
        <v>3.5</v>
      </c>
      <c r="T19" s="19">
        <v>1.5599999999999996</v>
      </c>
      <c r="U19" s="19"/>
      <c r="V19" s="19"/>
      <c r="W19" s="19">
        <v>3.6599999999999993</v>
      </c>
      <c r="X19" s="19"/>
      <c r="Y19" s="19"/>
      <c r="Z19" s="98"/>
      <c r="AB19" s="46"/>
      <c r="AC19" s="20" t="s">
        <v>123</v>
      </c>
      <c r="AD19" s="20" t="s">
        <v>130</v>
      </c>
      <c r="AE19" s="20" t="s">
        <v>127</v>
      </c>
      <c r="AF19" s="20" t="s">
        <v>126</v>
      </c>
      <c r="AG19" s="90" t="s">
        <v>113</v>
      </c>
      <c r="AH19" s="90" t="s">
        <v>457</v>
      </c>
      <c r="AI19" s="66">
        <v>5</v>
      </c>
      <c r="AJ19" s="66">
        <v>1.4142135623730951</v>
      </c>
      <c r="AK19" s="66">
        <v>63.5</v>
      </c>
      <c r="AL19" s="66">
        <v>0.70710678118654757</v>
      </c>
      <c r="AM19" s="66">
        <v>1.0599999999999996</v>
      </c>
      <c r="AN19" s="66"/>
      <c r="AO19" s="66">
        <v>9.259999999999998</v>
      </c>
      <c r="AP19" s="116"/>
      <c r="AR19" s="19" t="s">
        <v>103</v>
      </c>
      <c r="AS19" s="19">
        <v>18.595041322314049</v>
      </c>
      <c r="AT19" s="19">
        <v>7.2</v>
      </c>
      <c r="AU19" s="19">
        <v>14.137166941154069</v>
      </c>
      <c r="AV19" s="19" t="s">
        <v>112</v>
      </c>
      <c r="AW19" s="19">
        <v>3</v>
      </c>
      <c r="AX19" s="19">
        <v>5</v>
      </c>
      <c r="AY19" s="19">
        <v>5</v>
      </c>
      <c r="AZ19" s="19">
        <v>61</v>
      </c>
      <c r="BA19" s="19">
        <v>59</v>
      </c>
      <c r="BB19" s="19" t="s">
        <v>8</v>
      </c>
      <c r="BC19" s="19" t="s">
        <v>8</v>
      </c>
      <c r="BD19" s="19">
        <v>1.8599999999999994</v>
      </c>
      <c r="BE19" s="19">
        <v>9.5599999999999987</v>
      </c>
      <c r="BH19" s="34" t="s">
        <v>178</v>
      </c>
      <c r="BI19" s="32">
        <v>0</v>
      </c>
      <c r="BJ19" s="32">
        <v>0</v>
      </c>
      <c r="BK19" s="32" t="s">
        <v>146</v>
      </c>
      <c r="BL19" s="32" t="s">
        <v>111</v>
      </c>
      <c r="BM19" s="32" t="s">
        <v>111</v>
      </c>
      <c r="BN19" s="33"/>
      <c r="BP19" s="31" t="s">
        <v>191</v>
      </c>
      <c r="BQ19" s="32">
        <v>2</v>
      </c>
      <c r="BR19" s="32">
        <v>0.37</v>
      </c>
      <c r="BS19" s="32">
        <v>0.185</v>
      </c>
      <c r="BT19" s="32">
        <v>0.15</v>
      </c>
      <c r="BU19" s="32">
        <v>0.86499999999999999</v>
      </c>
      <c r="BV19" s="33"/>
      <c r="BX19" s="55" t="s">
        <v>191</v>
      </c>
      <c r="BY19" s="55">
        <v>2</v>
      </c>
      <c r="BZ19" s="55">
        <v>0.42949999999999999</v>
      </c>
      <c r="CA19" s="55">
        <v>0.21479999999999999</v>
      </c>
      <c r="CB19" s="55">
        <v>0.72</v>
      </c>
      <c r="CC19" s="55">
        <v>0.497</v>
      </c>
      <c r="CD19" s="33"/>
      <c r="CF19" s="31"/>
      <c r="CG19" s="65" t="s">
        <v>228</v>
      </c>
      <c r="CH19" s="66">
        <f>CH18+$CG$36</f>
        <v>10.513</v>
      </c>
      <c r="CI19" s="66">
        <f>CI18+$CG$36</f>
        <v>9.7829999999999995</v>
      </c>
      <c r="CJ19" s="66">
        <f>CJ18+$CG$36</f>
        <v>4.8629999999999995</v>
      </c>
      <c r="CK19" s="66">
        <f>CK18+$CG$36</f>
        <v>10.782999999999999</v>
      </c>
      <c r="CL19" s="66">
        <f>CL18+$CG$36</f>
        <v>10.382999999999999</v>
      </c>
      <c r="CM19" s="66">
        <f>CM18+$CG$36</f>
        <v>5.4829999999999997</v>
      </c>
      <c r="CN19" s="66">
        <f>CN18+$CG$36</f>
        <v>10.062999999999999</v>
      </c>
      <c r="CO19" s="66">
        <f>CO18+$CG$36</f>
        <v>10.263</v>
      </c>
      <c r="CP19" s="66">
        <f>CP18+$CG$36</f>
        <v>4.5030000000000001</v>
      </c>
    </row>
    <row r="20" spans="1:94" x14ac:dyDescent="0.3">
      <c r="A20" s="19" t="s">
        <v>101</v>
      </c>
      <c r="B20" s="19"/>
      <c r="C20" s="19"/>
      <c r="D20" s="19">
        <v>6</v>
      </c>
      <c r="E20" s="19" t="s">
        <v>112</v>
      </c>
      <c r="F20" s="19">
        <v>3</v>
      </c>
      <c r="G20" s="19">
        <v>1</v>
      </c>
      <c r="H20" s="19">
        <v>2</v>
      </c>
      <c r="I20" s="19">
        <f t="shared" si="0"/>
        <v>1.5</v>
      </c>
      <c r="J20" s="19"/>
      <c r="K20" s="19"/>
      <c r="L20" s="19">
        <v>76</v>
      </c>
      <c r="M20" s="19">
        <v>78</v>
      </c>
      <c r="N20" s="19">
        <f t="shared" si="1"/>
        <v>77</v>
      </c>
      <c r="O20" s="19"/>
      <c r="P20" s="19"/>
      <c r="Q20" s="19">
        <v>4</v>
      </c>
      <c r="R20" s="19">
        <v>4</v>
      </c>
      <c r="S20" s="19">
        <f t="shared" si="2"/>
        <v>4</v>
      </c>
      <c r="T20" s="19">
        <v>0.45999999999999996</v>
      </c>
      <c r="U20" s="19"/>
      <c r="V20" s="19"/>
      <c r="W20" s="19">
        <v>3.5599999999999996</v>
      </c>
      <c r="X20" s="19"/>
      <c r="Y20" s="19"/>
      <c r="Z20" s="98"/>
      <c r="AB20" s="46"/>
      <c r="AC20" s="20" t="s">
        <v>124</v>
      </c>
      <c r="AD20" s="20" t="s">
        <v>130</v>
      </c>
      <c r="AE20" s="20" t="s">
        <v>127</v>
      </c>
      <c r="AF20" s="20" t="s">
        <v>130</v>
      </c>
      <c r="AG20" s="90" t="s">
        <v>113</v>
      </c>
      <c r="AH20" s="90" t="s">
        <v>458</v>
      </c>
      <c r="AI20" s="66">
        <v>5.5</v>
      </c>
      <c r="AJ20" s="66">
        <v>2.1213203435596424</v>
      </c>
      <c r="AK20" s="66">
        <v>54.5</v>
      </c>
      <c r="AL20" s="66">
        <v>10.606601717798213</v>
      </c>
      <c r="AM20" s="66">
        <v>1.0599999999999996</v>
      </c>
      <c r="AN20" s="66"/>
      <c r="AO20" s="66">
        <v>9.4600000000000009</v>
      </c>
      <c r="AP20" s="116"/>
      <c r="AR20" s="19" t="s">
        <v>104</v>
      </c>
      <c r="AS20" s="19">
        <v>0</v>
      </c>
      <c r="AT20" s="19">
        <v>0</v>
      </c>
      <c r="AU20" s="19">
        <v>14.137166941154069</v>
      </c>
      <c r="AV20" s="19" t="s">
        <v>112</v>
      </c>
      <c r="AW20" s="19">
        <v>1</v>
      </c>
      <c r="AX20" s="19">
        <v>2</v>
      </c>
      <c r="AY20" s="19">
        <v>2</v>
      </c>
      <c r="AZ20" s="19">
        <v>70</v>
      </c>
      <c r="BA20" s="19">
        <v>80</v>
      </c>
      <c r="BB20" s="19" t="s">
        <v>12</v>
      </c>
      <c r="BC20" s="19" t="s">
        <v>8</v>
      </c>
      <c r="BD20" s="19">
        <v>0.75999999999999979</v>
      </c>
      <c r="BE20" s="19">
        <v>1.6599999999999993</v>
      </c>
      <c r="BH20" s="31" t="s">
        <v>147</v>
      </c>
      <c r="BI20" s="32">
        <v>36</v>
      </c>
      <c r="BJ20" s="32">
        <v>38.012999999999998</v>
      </c>
      <c r="BK20" s="32">
        <v>1.056</v>
      </c>
      <c r="BL20" s="32"/>
      <c r="BM20" s="32" t="s">
        <v>111</v>
      </c>
      <c r="BN20" s="33"/>
      <c r="BP20" s="31" t="s">
        <v>192</v>
      </c>
      <c r="BQ20" s="32">
        <v>1</v>
      </c>
      <c r="BR20" s="32">
        <v>3.4129999999999998</v>
      </c>
      <c r="BS20" s="32">
        <v>3.4129999999999998</v>
      </c>
      <c r="BT20" s="32">
        <v>2.69</v>
      </c>
      <c r="BU20" s="32">
        <v>0.111</v>
      </c>
      <c r="BV20" s="33"/>
      <c r="BX20" s="55" t="s">
        <v>192</v>
      </c>
      <c r="BY20" s="55">
        <v>1</v>
      </c>
      <c r="BZ20" s="55">
        <v>0.73670000000000002</v>
      </c>
      <c r="CA20" s="55">
        <v>0.73670000000000002</v>
      </c>
      <c r="CB20" s="55">
        <v>2.46</v>
      </c>
      <c r="CC20" s="55">
        <v>0.128</v>
      </c>
      <c r="CD20" s="33"/>
      <c r="CF20" s="31"/>
      <c r="CG20" s="55"/>
      <c r="CH20" s="8" t="s">
        <v>230</v>
      </c>
      <c r="CI20" s="8" t="s">
        <v>230</v>
      </c>
      <c r="CJ20" s="8" t="s">
        <v>229</v>
      </c>
      <c r="CK20" s="67" t="s">
        <v>230</v>
      </c>
      <c r="CL20" s="67" t="s">
        <v>230</v>
      </c>
      <c r="CM20" s="8" t="s">
        <v>229</v>
      </c>
      <c r="CN20" s="67" t="s">
        <v>230</v>
      </c>
      <c r="CO20" s="67" t="s">
        <v>230</v>
      </c>
      <c r="CP20" s="8" t="s">
        <v>229</v>
      </c>
    </row>
    <row r="21" spans="1:94" x14ac:dyDescent="0.3">
      <c r="A21" s="19" t="s">
        <v>102</v>
      </c>
      <c r="B21" s="19" t="s">
        <v>128</v>
      </c>
      <c r="C21" s="19" t="s">
        <v>127</v>
      </c>
      <c r="D21" s="19">
        <v>7</v>
      </c>
      <c r="E21" s="19" t="s">
        <v>112</v>
      </c>
      <c r="F21" s="19">
        <v>1</v>
      </c>
      <c r="G21" s="19">
        <v>4</v>
      </c>
      <c r="H21" s="19">
        <v>4</v>
      </c>
      <c r="I21" s="19">
        <f t="shared" si="0"/>
        <v>4</v>
      </c>
      <c r="J21" s="19">
        <f>AVERAGE(G21:H23)</f>
        <v>4.333333333333333</v>
      </c>
      <c r="K21" s="19">
        <f>_xlfn.STDEV.S(G21:H23)</f>
        <v>0.51639777949432131</v>
      </c>
      <c r="L21" s="19">
        <v>50</v>
      </c>
      <c r="M21" s="19">
        <v>70</v>
      </c>
      <c r="N21" s="19">
        <f t="shared" si="1"/>
        <v>60</v>
      </c>
      <c r="O21" s="19">
        <f>AVERAGE(L21:M23)</f>
        <v>64</v>
      </c>
      <c r="P21" s="19">
        <f>_xlfn.STDEV.S(L21:M23)</f>
        <v>7.4027022093286989</v>
      </c>
      <c r="Q21" s="19">
        <v>2</v>
      </c>
      <c r="R21" s="19">
        <v>4</v>
      </c>
      <c r="S21" s="19">
        <f t="shared" si="2"/>
        <v>3</v>
      </c>
      <c r="T21" s="19">
        <v>1.2599999999999998</v>
      </c>
      <c r="U21" s="19">
        <f>AVERAGE(T21:T23)</f>
        <v>0.99333333333333318</v>
      </c>
      <c r="V21" s="19">
        <f>_xlfn.STDEV.S(T21:T23)</f>
        <v>0.46188021535170015</v>
      </c>
      <c r="W21" s="19">
        <v>7.56</v>
      </c>
      <c r="X21" s="19">
        <f>AVERAGE(W21:W23)</f>
        <v>8.2266666666666648</v>
      </c>
      <c r="Y21" s="19">
        <f>_xlfn.STDEV.S(W21:W23)</f>
        <v>0.61101009266077799</v>
      </c>
      <c r="Z21" s="98"/>
      <c r="AA21" t="s">
        <v>111</v>
      </c>
      <c r="AB21" s="46"/>
      <c r="AC21" s="20" t="s">
        <v>101</v>
      </c>
      <c r="AD21" s="20" t="s">
        <v>126</v>
      </c>
      <c r="AE21" s="20" t="s">
        <v>126</v>
      </c>
      <c r="AF21" s="20" t="s">
        <v>129</v>
      </c>
      <c r="AG21" s="90" t="s">
        <v>113</v>
      </c>
      <c r="AH21" s="90" t="s">
        <v>452</v>
      </c>
      <c r="AI21" s="66">
        <v>2.5</v>
      </c>
      <c r="AJ21" s="66">
        <v>0.83666002653407556</v>
      </c>
      <c r="AK21" s="66">
        <v>50.666666666666664</v>
      </c>
      <c r="AL21" s="66">
        <v>10.519822558706339</v>
      </c>
      <c r="AM21" s="66">
        <v>1.2266666666666663</v>
      </c>
      <c r="AN21" s="66">
        <v>0.61101009266077877</v>
      </c>
      <c r="AO21" s="66">
        <v>4.1933333333333325</v>
      </c>
      <c r="AP21" s="116">
        <v>1.205542754668343</v>
      </c>
      <c r="AR21" s="19" t="s">
        <v>102</v>
      </c>
      <c r="AS21" s="19">
        <v>20.454545454545453</v>
      </c>
      <c r="AT21" s="19">
        <v>7.2</v>
      </c>
      <c r="AU21" s="19">
        <v>14.137166941154069</v>
      </c>
      <c r="AV21" s="19" t="s">
        <v>112</v>
      </c>
      <c r="AW21" s="19">
        <v>1</v>
      </c>
      <c r="AX21" s="19">
        <v>4</v>
      </c>
      <c r="AY21" s="19">
        <v>4</v>
      </c>
      <c r="AZ21" s="19">
        <v>50</v>
      </c>
      <c r="BA21" s="19">
        <v>70</v>
      </c>
      <c r="BB21" s="19" t="s">
        <v>14</v>
      </c>
      <c r="BC21" s="19" t="s">
        <v>8</v>
      </c>
      <c r="BD21" s="19">
        <v>1.2599999999999998</v>
      </c>
      <c r="BE21" s="19">
        <v>7.56</v>
      </c>
      <c r="BH21" s="31" t="s">
        <v>111</v>
      </c>
      <c r="BI21" s="32"/>
      <c r="BJ21" s="32"/>
      <c r="BK21" s="32"/>
      <c r="BL21" s="32"/>
      <c r="BM21" s="32"/>
      <c r="BN21" s="33"/>
      <c r="BP21" s="31" t="s">
        <v>193</v>
      </c>
      <c r="BQ21" s="32">
        <v>2</v>
      </c>
      <c r="BR21" s="32">
        <v>0.66900000000000004</v>
      </c>
      <c r="BS21" s="32">
        <v>0.33400000000000002</v>
      </c>
      <c r="BT21" s="32">
        <v>0.26</v>
      </c>
      <c r="BU21" s="32">
        <v>0.77</v>
      </c>
      <c r="BV21" s="33"/>
      <c r="BX21" s="55" t="s">
        <v>193</v>
      </c>
      <c r="BY21" s="55">
        <v>2</v>
      </c>
      <c r="BZ21" s="55">
        <v>4.8099999999999997E-2</v>
      </c>
      <c r="CA21" s="55">
        <v>2.4E-2</v>
      </c>
      <c r="CB21" s="55">
        <v>0.08</v>
      </c>
      <c r="CC21" s="55">
        <v>0.92300000000000004</v>
      </c>
      <c r="CD21" s="33"/>
      <c r="CF21" s="31" t="s">
        <v>111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3"/>
    </row>
    <row r="22" spans="1:94" x14ac:dyDescent="0.3">
      <c r="A22" s="19" t="s">
        <v>102</v>
      </c>
      <c r="B22" s="19" t="s">
        <v>128</v>
      </c>
      <c r="C22" s="19" t="s">
        <v>127</v>
      </c>
      <c r="D22" s="19">
        <v>7</v>
      </c>
      <c r="E22" s="19" t="s">
        <v>112</v>
      </c>
      <c r="F22" s="19">
        <v>2</v>
      </c>
      <c r="G22" s="19">
        <v>4</v>
      </c>
      <c r="H22" s="19">
        <v>5</v>
      </c>
      <c r="I22" s="19">
        <f t="shared" si="0"/>
        <v>4.5</v>
      </c>
      <c r="J22" s="19"/>
      <c r="K22" s="19"/>
      <c r="L22" s="19">
        <v>69</v>
      </c>
      <c r="M22" s="19">
        <v>68</v>
      </c>
      <c r="N22" s="19">
        <f t="shared" si="1"/>
        <v>68.5</v>
      </c>
      <c r="O22" s="19"/>
      <c r="P22" s="19"/>
      <c r="Q22" s="19">
        <v>4</v>
      </c>
      <c r="R22" s="19">
        <v>4</v>
      </c>
      <c r="S22" s="19">
        <f t="shared" si="2"/>
        <v>4</v>
      </c>
      <c r="T22" s="19">
        <v>1.2599999999999998</v>
      </c>
      <c r="U22" s="19"/>
      <c r="V22" s="19"/>
      <c r="W22" s="19">
        <v>8.36</v>
      </c>
      <c r="X22" s="19"/>
      <c r="Y22" s="19"/>
      <c r="Z22" s="98"/>
      <c r="AB22" s="46"/>
      <c r="AC22" s="20" t="s">
        <v>97</v>
      </c>
      <c r="AD22" s="20" t="s">
        <v>129</v>
      </c>
      <c r="AE22" s="20" t="s">
        <v>127</v>
      </c>
      <c r="AF22" s="20" t="s">
        <v>126</v>
      </c>
      <c r="AG22" s="90" t="s">
        <v>113</v>
      </c>
      <c r="AH22" s="90" t="s">
        <v>448</v>
      </c>
      <c r="AI22" s="66">
        <v>5</v>
      </c>
      <c r="AJ22" s="66">
        <v>1.0954451150103321</v>
      </c>
      <c r="AK22" s="66">
        <v>57</v>
      </c>
      <c r="AL22" s="66">
        <v>6.2609903369994111</v>
      </c>
      <c r="AM22" s="66">
        <v>1.4266666666666661</v>
      </c>
      <c r="AN22" s="66">
        <v>0.11547005383792526</v>
      </c>
      <c r="AO22" s="66">
        <v>9.5266666666666655</v>
      </c>
      <c r="AP22" s="116">
        <v>0.47258156262526013</v>
      </c>
      <c r="AQ22" t="s">
        <v>111</v>
      </c>
      <c r="AR22" s="19" t="s">
        <v>100</v>
      </c>
      <c r="AS22" s="19">
        <v>18.595041322314049</v>
      </c>
      <c r="AT22" s="19">
        <v>7.2</v>
      </c>
      <c r="AU22" s="19">
        <v>7.0685834705770345</v>
      </c>
      <c r="AV22" s="19" t="s">
        <v>112</v>
      </c>
      <c r="AW22" s="19">
        <v>3</v>
      </c>
      <c r="AX22" s="19">
        <v>4</v>
      </c>
      <c r="AY22" s="19">
        <v>5</v>
      </c>
      <c r="AZ22" s="19">
        <v>66</v>
      </c>
      <c r="BA22" s="19">
        <v>34</v>
      </c>
      <c r="BB22" s="19" t="s">
        <v>8</v>
      </c>
      <c r="BC22" s="19" t="s">
        <v>109</v>
      </c>
      <c r="BD22" s="19">
        <v>1.6599999999999993</v>
      </c>
      <c r="BE22" s="19">
        <v>7.6599999999999993</v>
      </c>
      <c r="BH22" s="31" t="s">
        <v>148</v>
      </c>
      <c r="BI22" s="32">
        <v>61</v>
      </c>
      <c r="BJ22" s="32">
        <v>417.60199999999998</v>
      </c>
      <c r="BK22" s="32">
        <v>6.8460000000000001</v>
      </c>
      <c r="BL22" s="32" t="s">
        <v>111</v>
      </c>
      <c r="BM22" s="32" t="s">
        <v>111</v>
      </c>
      <c r="BN22" s="33"/>
      <c r="BP22" s="31" t="s">
        <v>194</v>
      </c>
      <c r="BQ22" s="32">
        <v>2</v>
      </c>
      <c r="BR22" s="32">
        <v>0.13400000000000001</v>
      </c>
      <c r="BS22" s="32">
        <v>6.7000000000000004E-2</v>
      </c>
      <c r="BT22" s="32">
        <v>0.05</v>
      </c>
      <c r="BU22" s="32">
        <v>0.94799999999999995</v>
      </c>
      <c r="BV22" s="33"/>
      <c r="BX22" s="55" t="s">
        <v>194</v>
      </c>
      <c r="BY22" s="55">
        <v>2</v>
      </c>
      <c r="BZ22" s="55">
        <v>0.68889999999999996</v>
      </c>
      <c r="CA22" s="55">
        <v>0.34439999999999998</v>
      </c>
      <c r="CB22" s="55">
        <v>1.1499999999999999</v>
      </c>
      <c r="CC22" s="55">
        <v>0.33100000000000002</v>
      </c>
      <c r="CD22" s="33"/>
      <c r="CF22" s="31" t="s">
        <v>203</v>
      </c>
      <c r="CG22" s="32"/>
      <c r="CH22" s="32"/>
      <c r="CI22" s="32"/>
      <c r="CJ22" s="32"/>
      <c r="CK22" s="38" t="s">
        <v>231</v>
      </c>
      <c r="CL22" s="32"/>
      <c r="CM22" s="32"/>
      <c r="CN22" s="32"/>
      <c r="CO22" s="32"/>
      <c r="CP22" s="33"/>
    </row>
    <row r="23" spans="1:94" x14ac:dyDescent="0.3">
      <c r="A23" s="19" t="s">
        <v>102</v>
      </c>
      <c r="B23" s="19"/>
      <c r="C23" s="19"/>
      <c r="D23" s="19">
        <v>7</v>
      </c>
      <c r="E23" s="19" t="s">
        <v>112</v>
      </c>
      <c r="F23" s="19">
        <v>3</v>
      </c>
      <c r="G23" s="19">
        <v>4</v>
      </c>
      <c r="H23" s="19">
        <v>5</v>
      </c>
      <c r="I23" s="19">
        <f t="shared" si="0"/>
        <v>4.5</v>
      </c>
      <c r="J23" s="19"/>
      <c r="K23" s="19"/>
      <c r="L23" s="19">
        <v>64</v>
      </c>
      <c r="M23" s="19">
        <v>63</v>
      </c>
      <c r="N23" s="19">
        <f t="shared" si="1"/>
        <v>63.5</v>
      </c>
      <c r="O23" s="19"/>
      <c r="P23" s="19"/>
      <c r="Q23" s="19">
        <v>4</v>
      </c>
      <c r="R23" s="19">
        <v>4</v>
      </c>
      <c r="S23" s="19">
        <f t="shared" si="2"/>
        <v>4</v>
      </c>
      <c r="T23" s="19">
        <v>0.45999999999999996</v>
      </c>
      <c r="U23" s="19"/>
      <c r="V23" s="19"/>
      <c r="W23" s="19">
        <v>8.759999999999998</v>
      </c>
      <c r="X23" s="19"/>
      <c r="Y23" s="19"/>
      <c r="Z23" s="98"/>
      <c r="AB23" s="46"/>
      <c r="AC23" s="20" t="s">
        <v>103</v>
      </c>
      <c r="AD23" s="20" t="s">
        <v>129</v>
      </c>
      <c r="AE23" s="20" t="s">
        <v>127</v>
      </c>
      <c r="AF23" s="20" t="s">
        <v>130</v>
      </c>
      <c r="AG23" s="90" t="s">
        <v>113</v>
      </c>
      <c r="AH23" s="90" t="s">
        <v>454</v>
      </c>
      <c r="AI23" s="66">
        <v>4.333333333333333</v>
      </c>
      <c r="AJ23" s="66">
        <v>1.3662601021279461</v>
      </c>
      <c r="AK23" s="66">
        <v>64.166666666666671</v>
      </c>
      <c r="AL23" s="66">
        <v>7.0828431202919084</v>
      </c>
      <c r="AM23" s="66">
        <v>0.92666666666666642</v>
      </c>
      <c r="AN23" s="66">
        <v>0.61101009266077866</v>
      </c>
      <c r="AO23" s="66">
        <v>9.1933333333333334</v>
      </c>
      <c r="AP23" s="116">
        <v>1.2662279942148407</v>
      </c>
      <c r="AR23" s="19" t="s">
        <v>102</v>
      </c>
      <c r="AS23" s="19">
        <v>20.454545454545453</v>
      </c>
      <c r="AT23" s="19">
        <v>7.2</v>
      </c>
      <c r="AU23" s="19">
        <v>14.137166941154069</v>
      </c>
      <c r="AV23" s="19" t="s">
        <v>112</v>
      </c>
      <c r="AW23" s="19">
        <v>3</v>
      </c>
      <c r="AX23" s="19">
        <v>4</v>
      </c>
      <c r="AY23" s="19">
        <v>5</v>
      </c>
      <c r="AZ23" s="19">
        <v>64</v>
      </c>
      <c r="BA23" s="19">
        <v>63</v>
      </c>
      <c r="BB23" s="19" t="s">
        <v>8</v>
      </c>
      <c r="BC23" s="19" t="s">
        <v>8</v>
      </c>
      <c r="BD23" s="19">
        <v>0.45999999999999996</v>
      </c>
      <c r="BE23" s="19">
        <v>8.759999999999998</v>
      </c>
      <c r="BH23" s="31" t="s">
        <v>111</v>
      </c>
      <c r="BI23" s="32"/>
      <c r="BJ23" s="32"/>
      <c r="BK23" s="32"/>
      <c r="BL23" s="32"/>
      <c r="BM23" s="32"/>
      <c r="BN23" s="33"/>
      <c r="BP23" s="31" t="s">
        <v>195</v>
      </c>
      <c r="BQ23" s="32">
        <v>4</v>
      </c>
      <c r="BR23" s="32">
        <v>1.3420000000000001</v>
      </c>
      <c r="BS23" s="32">
        <v>0.33600000000000002</v>
      </c>
      <c r="BT23" s="32">
        <v>0.26</v>
      </c>
      <c r="BU23" s="32">
        <v>0.89800000000000002</v>
      </c>
      <c r="BV23" s="33"/>
      <c r="BX23" s="55" t="s">
        <v>195</v>
      </c>
      <c r="BY23" s="55">
        <v>4</v>
      </c>
      <c r="BZ23" s="55">
        <v>1.8553999999999999</v>
      </c>
      <c r="CA23" s="55">
        <v>0.46389999999999998</v>
      </c>
      <c r="CB23" s="55">
        <v>1.55</v>
      </c>
      <c r="CC23" s="55">
        <v>0.214</v>
      </c>
      <c r="CD23" s="33"/>
      <c r="CF23" s="31" t="s">
        <v>111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3"/>
    </row>
    <row r="24" spans="1:94" x14ac:dyDescent="0.3">
      <c r="A24" s="19" t="s">
        <v>103</v>
      </c>
      <c r="B24" s="19" t="s">
        <v>129</v>
      </c>
      <c r="C24" s="19" t="s">
        <v>127</v>
      </c>
      <c r="D24" s="19">
        <v>8</v>
      </c>
      <c r="E24" s="19" t="s">
        <v>112</v>
      </c>
      <c r="F24" s="19">
        <v>1</v>
      </c>
      <c r="G24" s="19">
        <v>5</v>
      </c>
      <c r="H24" s="19">
        <v>3</v>
      </c>
      <c r="I24" s="19">
        <f t="shared" si="0"/>
        <v>4</v>
      </c>
      <c r="J24" s="19">
        <f>AVERAGE(G24:H26)</f>
        <v>4.833333333333333</v>
      </c>
      <c r="K24" s="19">
        <f>_xlfn.STDEV.S(G24:H26)</f>
        <v>1.3291601358251264</v>
      </c>
      <c r="L24" s="19">
        <v>47</v>
      </c>
      <c r="M24" s="19">
        <v>54</v>
      </c>
      <c r="N24" s="19">
        <f t="shared" si="1"/>
        <v>50.5</v>
      </c>
      <c r="O24" s="19">
        <f>AVERAGE(L24:M26)</f>
        <v>57.5</v>
      </c>
      <c r="P24" s="19">
        <f>_xlfn.STDEV.S(L24:M26)</f>
        <v>5.9916608715780972</v>
      </c>
      <c r="Q24" s="19">
        <v>1</v>
      </c>
      <c r="R24" s="19">
        <v>2</v>
      </c>
      <c r="S24" s="19">
        <f t="shared" si="2"/>
        <v>1.5</v>
      </c>
      <c r="T24" s="19">
        <v>1.46</v>
      </c>
      <c r="U24" s="19">
        <f>AVERAGE(T24:T26)</f>
        <v>1.8933333333333329</v>
      </c>
      <c r="V24" s="19">
        <f>_xlfn.STDEV.S(T24:T26)</f>
        <v>0.4509249752822892</v>
      </c>
      <c r="W24" s="19">
        <v>6.56</v>
      </c>
      <c r="X24" s="19">
        <f>AVERAGE(W24:W26)</f>
        <v>8.7933333333333312</v>
      </c>
      <c r="Y24" s="19">
        <f>_xlfn.STDEV.S(W24:W26)</f>
        <v>1.9655363983740748</v>
      </c>
      <c r="Z24" s="98"/>
      <c r="AB24" s="46"/>
      <c r="AC24" s="20" t="s">
        <v>100</v>
      </c>
      <c r="AD24" s="20" t="s">
        <v>129</v>
      </c>
      <c r="AE24" s="20" t="s">
        <v>127</v>
      </c>
      <c r="AF24" s="20" t="s">
        <v>129</v>
      </c>
      <c r="AG24" s="90" t="s">
        <v>113</v>
      </c>
      <c r="AH24" s="90" t="s">
        <v>451</v>
      </c>
      <c r="AI24" s="66">
        <v>5.5</v>
      </c>
      <c r="AJ24" s="66">
        <v>2.5099800796022267</v>
      </c>
      <c r="AK24" s="66">
        <v>61.5</v>
      </c>
      <c r="AL24" s="66">
        <v>9.8539332248600093</v>
      </c>
      <c r="AM24" s="66">
        <v>0.80999999999999961</v>
      </c>
      <c r="AN24" s="66">
        <v>0.65</v>
      </c>
      <c r="AO24" s="66">
        <v>9.4933333333333341</v>
      </c>
      <c r="AP24" s="116">
        <v>1.8903262505010408</v>
      </c>
      <c r="AR24" s="19" t="s">
        <v>101</v>
      </c>
      <c r="AS24" s="19">
        <v>0</v>
      </c>
      <c r="AT24" s="19">
        <v>0</v>
      </c>
      <c r="AU24" s="19">
        <v>7.0685834705770345</v>
      </c>
      <c r="AV24" s="19" t="s">
        <v>112</v>
      </c>
      <c r="AW24" s="19">
        <v>3</v>
      </c>
      <c r="AX24" s="19">
        <v>1</v>
      </c>
      <c r="AY24" s="19">
        <v>2</v>
      </c>
      <c r="AZ24" s="19">
        <v>76</v>
      </c>
      <c r="BA24" s="19">
        <v>78</v>
      </c>
      <c r="BB24" s="19" t="s">
        <v>8</v>
      </c>
      <c r="BC24" s="19" t="s">
        <v>8</v>
      </c>
      <c r="BD24" s="19">
        <v>0.45999999999999996</v>
      </c>
      <c r="BE24" s="19">
        <v>3.5599999999999996</v>
      </c>
      <c r="BH24" s="31" t="s">
        <v>111</v>
      </c>
      <c r="BI24" s="32"/>
      <c r="BJ24" s="32"/>
      <c r="BK24" s="32"/>
      <c r="BL24" s="32"/>
      <c r="BM24" s="32"/>
      <c r="BN24" s="33"/>
      <c r="BP24" s="31" t="s">
        <v>196</v>
      </c>
      <c r="BQ24" s="32">
        <v>2</v>
      </c>
      <c r="BR24" s="32">
        <v>1.8069999999999999</v>
      </c>
      <c r="BS24" s="32">
        <v>0.90300000000000002</v>
      </c>
      <c r="BT24" s="32">
        <v>0.71</v>
      </c>
      <c r="BU24" s="32">
        <v>0.498</v>
      </c>
      <c r="BV24" s="33"/>
      <c r="BX24" s="55" t="s">
        <v>196</v>
      </c>
      <c r="BY24" s="55">
        <v>2</v>
      </c>
      <c r="BZ24" s="55">
        <v>8.7900000000000006E-2</v>
      </c>
      <c r="CA24" s="55">
        <v>4.3999999999999997E-2</v>
      </c>
      <c r="CB24" s="55">
        <v>0.15</v>
      </c>
      <c r="CC24" s="55">
        <v>0.86399999999999999</v>
      </c>
      <c r="CD24" s="33"/>
      <c r="CF24" s="55" t="s">
        <v>204</v>
      </c>
      <c r="CG24" s="55" t="s">
        <v>114</v>
      </c>
      <c r="CH24" s="32" t="s">
        <v>111</v>
      </c>
      <c r="CI24" s="32"/>
      <c r="CJ24" s="32"/>
      <c r="CK24" s="32"/>
      <c r="CL24" s="32"/>
      <c r="CM24" s="32"/>
      <c r="CN24" s="32"/>
      <c r="CO24" s="32"/>
      <c r="CP24" s="33"/>
    </row>
    <row r="25" spans="1:94" x14ac:dyDescent="0.3">
      <c r="A25" s="19" t="s">
        <v>103</v>
      </c>
      <c r="B25" s="19" t="s">
        <v>129</v>
      </c>
      <c r="C25" s="19" t="s">
        <v>127</v>
      </c>
      <c r="D25" s="19">
        <v>8</v>
      </c>
      <c r="E25" s="19" t="s">
        <v>112</v>
      </c>
      <c r="F25" s="19">
        <v>2</v>
      </c>
      <c r="G25" s="19">
        <v>7</v>
      </c>
      <c r="H25" s="19">
        <v>4</v>
      </c>
      <c r="I25" s="19">
        <f t="shared" si="0"/>
        <v>5.5</v>
      </c>
      <c r="J25" s="19"/>
      <c r="K25" s="19"/>
      <c r="L25" s="19">
        <v>61</v>
      </c>
      <c r="M25" s="19">
        <v>63</v>
      </c>
      <c r="N25" s="19">
        <f t="shared" si="1"/>
        <v>62</v>
      </c>
      <c r="O25" s="19"/>
      <c r="P25" s="19"/>
      <c r="Q25" s="19">
        <v>4</v>
      </c>
      <c r="R25" s="19">
        <v>4</v>
      </c>
      <c r="S25" s="19">
        <f t="shared" si="2"/>
        <v>4</v>
      </c>
      <c r="T25" s="19">
        <v>2.3599999999999994</v>
      </c>
      <c r="U25" s="19"/>
      <c r="V25" s="19"/>
      <c r="W25" s="19">
        <v>10.259999999999998</v>
      </c>
      <c r="X25" s="19"/>
      <c r="Y25" s="19"/>
      <c r="Z25" s="98"/>
      <c r="AB25" s="46"/>
      <c r="AC25" s="20" t="s">
        <v>96</v>
      </c>
      <c r="AD25" s="20" t="s">
        <v>128</v>
      </c>
      <c r="AE25" s="20" t="s">
        <v>127</v>
      </c>
      <c r="AF25" s="20" t="s">
        <v>126</v>
      </c>
      <c r="AG25" s="90" t="s">
        <v>113</v>
      </c>
      <c r="AH25" s="90" t="s">
        <v>447</v>
      </c>
      <c r="AI25" s="66">
        <v>5</v>
      </c>
      <c r="AJ25" s="66">
        <v>1.2649110640673518</v>
      </c>
      <c r="AK25" s="66">
        <v>59</v>
      </c>
      <c r="AL25" s="66">
        <v>10.059821071967434</v>
      </c>
      <c r="AM25" s="66">
        <v>1.4599999999999997</v>
      </c>
      <c r="AN25" s="66">
        <v>0.29999999999999977</v>
      </c>
      <c r="AO25" s="66">
        <v>9.9599999999999991</v>
      </c>
      <c r="AP25" s="116">
        <v>0.90000000000000036</v>
      </c>
      <c r="AR25" s="19" t="s">
        <v>100</v>
      </c>
      <c r="AS25" s="19">
        <v>18.595041322314049</v>
      </c>
      <c r="AT25" s="19">
        <v>7.2</v>
      </c>
      <c r="AU25" s="19">
        <v>7.0685834705770345</v>
      </c>
      <c r="AV25" s="19" t="s">
        <v>112</v>
      </c>
      <c r="AW25" s="19">
        <v>2</v>
      </c>
      <c r="AX25" s="19">
        <v>5</v>
      </c>
      <c r="AY25" s="19">
        <v>5</v>
      </c>
      <c r="AZ25" s="19">
        <v>56</v>
      </c>
      <c r="BA25" s="19">
        <v>64</v>
      </c>
      <c r="BB25" s="19" t="s">
        <v>8</v>
      </c>
      <c r="BC25" s="19" t="s">
        <v>8</v>
      </c>
      <c r="BD25" s="19">
        <v>1.1599999999999993</v>
      </c>
      <c r="BE25" s="19">
        <v>9.9600000000000009</v>
      </c>
      <c r="BH25" s="31" t="s">
        <v>149</v>
      </c>
      <c r="BI25" s="32"/>
      <c r="BJ25" s="32"/>
      <c r="BK25" s="32"/>
      <c r="BL25" s="32"/>
      <c r="BM25" s="32"/>
      <c r="BN25" s="33"/>
      <c r="BP25" s="31" t="s">
        <v>197</v>
      </c>
      <c r="BQ25" s="32">
        <v>4</v>
      </c>
      <c r="BR25" s="32">
        <v>0.80900000000000005</v>
      </c>
      <c r="BS25" s="32">
        <v>0.20200000000000001</v>
      </c>
      <c r="BT25" s="32">
        <v>0.16</v>
      </c>
      <c r="BU25" s="32">
        <v>0.95699999999999996</v>
      </c>
      <c r="BV25" s="33"/>
      <c r="BX25" s="55" t="s">
        <v>197</v>
      </c>
      <c r="BY25" s="55">
        <v>4</v>
      </c>
      <c r="BZ25" s="55">
        <v>0.19769999999999999</v>
      </c>
      <c r="CA25" s="55">
        <v>4.9399999999999999E-2</v>
      </c>
      <c r="CB25" s="55">
        <v>0.16</v>
      </c>
      <c r="CC25" s="55">
        <v>0.95499999999999996</v>
      </c>
      <c r="CD25" s="33"/>
      <c r="CF25" s="55" t="s">
        <v>205</v>
      </c>
      <c r="CG25" s="55">
        <v>6</v>
      </c>
      <c r="CH25" s="32" t="s">
        <v>111</v>
      </c>
      <c r="CI25" s="32"/>
      <c r="CJ25" s="32"/>
      <c r="CK25" s="32"/>
      <c r="CL25" s="32"/>
      <c r="CM25" s="32"/>
      <c r="CN25" s="32"/>
      <c r="CO25" s="32"/>
      <c r="CP25" s="33"/>
    </row>
    <row r="26" spans="1:94" x14ac:dyDescent="0.3">
      <c r="A26" s="19" t="s">
        <v>103</v>
      </c>
      <c r="B26" s="19"/>
      <c r="C26" s="19"/>
      <c r="D26" s="19">
        <v>8</v>
      </c>
      <c r="E26" s="19" t="s">
        <v>112</v>
      </c>
      <c r="F26" s="19">
        <v>3</v>
      </c>
      <c r="G26" s="19">
        <v>5</v>
      </c>
      <c r="H26" s="19">
        <v>5</v>
      </c>
      <c r="I26" s="19">
        <f t="shared" si="0"/>
        <v>5</v>
      </c>
      <c r="J26" s="19"/>
      <c r="K26" s="19"/>
      <c r="L26" s="19">
        <v>61</v>
      </c>
      <c r="M26" s="19">
        <v>59</v>
      </c>
      <c r="N26" s="19">
        <f t="shared" si="1"/>
        <v>60</v>
      </c>
      <c r="O26" s="19"/>
      <c r="P26" s="19"/>
      <c r="Q26" s="19">
        <v>4</v>
      </c>
      <c r="R26" s="19">
        <v>4</v>
      </c>
      <c r="S26" s="19">
        <f t="shared" si="2"/>
        <v>4</v>
      </c>
      <c r="T26" s="19">
        <v>1.8599999999999994</v>
      </c>
      <c r="U26" s="19"/>
      <c r="V26" s="19"/>
      <c r="W26" s="19">
        <v>9.5599999999999987</v>
      </c>
      <c r="X26" s="19"/>
      <c r="Y26" s="19"/>
      <c r="Z26" s="98"/>
      <c r="AB26" s="46"/>
      <c r="AC26" s="20" t="s">
        <v>102</v>
      </c>
      <c r="AD26" s="20" t="s">
        <v>128</v>
      </c>
      <c r="AE26" s="20" t="s">
        <v>127</v>
      </c>
      <c r="AF26" s="20" t="s">
        <v>130</v>
      </c>
      <c r="AG26" s="90" t="s">
        <v>113</v>
      </c>
      <c r="AH26" s="90" t="s">
        <v>453</v>
      </c>
      <c r="AI26" s="66">
        <v>4.333333333333333</v>
      </c>
      <c r="AJ26" s="66">
        <v>1.3662601021279461</v>
      </c>
      <c r="AK26" s="66">
        <v>57.666666666666664</v>
      </c>
      <c r="AL26" s="66">
        <v>12.46862729680643</v>
      </c>
      <c r="AM26" s="66">
        <v>0.95999999999999941</v>
      </c>
      <c r="AN26" s="66">
        <v>0.26457513110645958</v>
      </c>
      <c r="AO26" s="66">
        <v>9.36</v>
      </c>
      <c r="AP26" s="116">
        <v>0.43588989435406744</v>
      </c>
      <c r="AR26" s="19" t="s">
        <v>102</v>
      </c>
      <c r="AS26" s="19">
        <v>20.454545454545453</v>
      </c>
      <c r="AT26" s="19">
        <v>7.2</v>
      </c>
      <c r="AU26" s="19">
        <v>14.137166941154069</v>
      </c>
      <c r="AV26" s="19" t="s">
        <v>112</v>
      </c>
      <c r="AW26" s="19">
        <v>2</v>
      </c>
      <c r="AX26" s="19">
        <v>4</v>
      </c>
      <c r="AY26" s="19">
        <v>5</v>
      </c>
      <c r="AZ26" s="19">
        <v>69</v>
      </c>
      <c r="BA26" s="19">
        <v>68</v>
      </c>
      <c r="BB26" s="19" t="s">
        <v>8</v>
      </c>
      <c r="BC26" s="19" t="s">
        <v>8</v>
      </c>
      <c r="BD26" s="19">
        <v>1.2599999999999998</v>
      </c>
      <c r="BE26" s="19">
        <v>8.36</v>
      </c>
      <c r="BH26" s="31" t="s">
        <v>111</v>
      </c>
      <c r="BI26" s="32"/>
      <c r="BJ26" s="32"/>
      <c r="BK26" s="32"/>
      <c r="BL26" s="32"/>
      <c r="BM26" s="32"/>
      <c r="BN26" s="33"/>
      <c r="BP26" s="31" t="s">
        <v>147</v>
      </c>
      <c r="BQ26" s="32">
        <v>30</v>
      </c>
      <c r="BR26" s="32">
        <v>38.012999999999998</v>
      </c>
      <c r="BS26" s="32">
        <v>1.2669999999999999</v>
      </c>
      <c r="BT26" s="32" t="s">
        <v>111</v>
      </c>
      <c r="BU26" s="32" t="s">
        <v>111</v>
      </c>
      <c r="BV26" s="33"/>
      <c r="BX26" s="55" t="s">
        <v>147</v>
      </c>
      <c r="BY26" s="55">
        <v>30</v>
      </c>
      <c r="BZ26" s="55">
        <v>8.9962999999999997</v>
      </c>
      <c r="CA26" s="55">
        <v>0.2999</v>
      </c>
      <c r="CB26" s="55" t="s">
        <v>111</v>
      </c>
      <c r="CC26" s="55" t="s">
        <v>111</v>
      </c>
      <c r="CD26" s="33"/>
      <c r="CF26" s="55" t="s">
        <v>140</v>
      </c>
      <c r="CG26" s="55">
        <v>45</v>
      </c>
      <c r="CH26" s="32" t="s">
        <v>111</v>
      </c>
      <c r="CI26" s="32"/>
      <c r="CJ26" s="32"/>
      <c r="CK26" s="32"/>
      <c r="CL26" s="32"/>
      <c r="CM26" s="32"/>
      <c r="CN26" s="32"/>
      <c r="CO26" s="32"/>
      <c r="CP26" s="33"/>
    </row>
    <row r="27" spans="1:94" x14ac:dyDescent="0.3">
      <c r="A27" s="19" t="s">
        <v>104</v>
      </c>
      <c r="B27" s="19" t="s">
        <v>126</v>
      </c>
      <c r="C27" s="19" t="s">
        <v>126</v>
      </c>
      <c r="D27" s="19">
        <v>9</v>
      </c>
      <c r="E27" s="19" t="s">
        <v>112</v>
      </c>
      <c r="F27" s="19">
        <v>1</v>
      </c>
      <c r="G27" s="19">
        <v>2</v>
      </c>
      <c r="H27" s="19">
        <v>2</v>
      </c>
      <c r="I27" s="19">
        <f t="shared" si="0"/>
        <v>2</v>
      </c>
      <c r="J27" s="19">
        <f>AVERAGE(G27:H29)</f>
        <v>2</v>
      </c>
      <c r="K27" s="19">
        <f>_xlfn.STDEV.S(G27:H29)</f>
        <v>0.63245553203367588</v>
      </c>
      <c r="L27" s="19">
        <v>70</v>
      </c>
      <c r="M27" s="19">
        <v>80</v>
      </c>
      <c r="N27" s="19">
        <f t="shared" si="1"/>
        <v>75</v>
      </c>
      <c r="O27" s="19">
        <f>AVERAGE(L27:M29)</f>
        <v>66</v>
      </c>
      <c r="P27" s="19">
        <f>_xlfn.STDEV.S(L27:M29)</f>
        <v>10.825894882179487</v>
      </c>
      <c r="Q27" s="19">
        <v>3</v>
      </c>
      <c r="R27" s="19">
        <v>4</v>
      </c>
      <c r="S27" s="19">
        <f t="shared" si="2"/>
        <v>3.5</v>
      </c>
      <c r="T27" s="19">
        <v>0.75999999999999979</v>
      </c>
      <c r="U27" s="19">
        <f>AVERAGE(T27:T29)</f>
        <v>0.92666666666666619</v>
      </c>
      <c r="V27" s="19">
        <f>_xlfn.STDEV.S(T27:T29)</f>
        <v>0.20816659994661302</v>
      </c>
      <c r="W27" s="19">
        <v>1.6599999999999993</v>
      </c>
      <c r="X27" s="19">
        <f>AVERAGE(W27:W29)</f>
        <v>2.8933333333333331</v>
      </c>
      <c r="Y27" s="19">
        <f>_xlfn.STDEV.S(W27:W29)</f>
        <v>1.0785793124908953</v>
      </c>
      <c r="Z27" s="98"/>
      <c r="AB27" s="46"/>
      <c r="AC27" s="20" t="s">
        <v>99</v>
      </c>
      <c r="AD27" s="20" t="s">
        <v>128</v>
      </c>
      <c r="AE27" s="20" t="s">
        <v>127</v>
      </c>
      <c r="AF27" s="20" t="s">
        <v>129</v>
      </c>
      <c r="AG27" s="90" t="s">
        <v>113</v>
      </c>
      <c r="AH27" s="90" t="s">
        <v>450</v>
      </c>
      <c r="AI27" s="66">
        <v>5</v>
      </c>
      <c r="AJ27" s="66">
        <v>1.7888543819998317</v>
      </c>
      <c r="AK27" s="66">
        <v>57.333333333333336</v>
      </c>
      <c r="AL27" s="66">
        <v>8.3346665600170482</v>
      </c>
      <c r="AM27" s="66">
        <v>1.7266666666666663</v>
      </c>
      <c r="AN27" s="66">
        <v>0.83266639978645307</v>
      </c>
      <c r="AO27" s="66">
        <v>10.193333333333333</v>
      </c>
      <c r="AP27" s="116">
        <v>1.2662279942148464</v>
      </c>
      <c r="AR27" s="19" t="s">
        <v>101</v>
      </c>
      <c r="AS27" s="19">
        <v>0</v>
      </c>
      <c r="AT27" s="19">
        <v>0</v>
      </c>
      <c r="AU27" s="19">
        <v>7.0685834705770345</v>
      </c>
      <c r="AV27" s="19" t="s">
        <v>112</v>
      </c>
      <c r="AW27" s="19">
        <v>2</v>
      </c>
      <c r="AX27" s="19">
        <v>1</v>
      </c>
      <c r="AY27" s="19">
        <v>2</v>
      </c>
      <c r="AZ27" s="19">
        <v>73</v>
      </c>
      <c r="BA27" s="19">
        <v>67</v>
      </c>
      <c r="BB27" s="19" t="s">
        <v>8</v>
      </c>
      <c r="BC27" s="19" t="s">
        <v>12</v>
      </c>
      <c r="BD27" s="19">
        <v>1.5599999999999996</v>
      </c>
      <c r="BE27" s="19">
        <v>3.6599999999999993</v>
      </c>
      <c r="BH27" s="31" t="s">
        <v>150</v>
      </c>
      <c r="BI27" s="32"/>
      <c r="BJ27" s="32"/>
      <c r="BK27" s="32"/>
      <c r="BL27" s="32"/>
      <c r="BM27" s="32"/>
      <c r="BN27" s="33"/>
      <c r="BP27" s="31" t="s">
        <v>148</v>
      </c>
      <c r="BQ27" s="32">
        <v>53</v>
      </c>
      <c r="BR27" s="32">
        <v>404.01499999999999</v>
      </c>
      <c r="BS27" s="32" t="s">
        <v>111</v>
      </c>
      <c r="BT27" s="32" t="s">
        <v>111</v>
      </c>
      <c r="BU27" s="32" t="s">
        <v>111</v>
      </c>
      <c r="BV27" s="33"/>
      <c r="BX27" s="55" t="s">
        <v>148</v>
      </c>
      <c r="BY27" s="55">
        <v>53</v>
      </c>
      <c r="BZ27" s="55">
        <v>14.3376</v>
      </c>
      <c r="CA27" s="55" t="s">
        <v>111</v>
      </c>
      <c r="CB27" s="55" t="s">
        <v>111</v>
      </c>
      <c r="CC27" s="55" t="s">
        <v>111</v>
      </c>
      <c r="CD27" s="33"/>
      <c r="CF27" s="55" t="s">
        <v>207</v>
      </c>
      <c r="CG27" s="55">
        <v>0.63200000000000001</v>
      </c>
      <c r="CH27" s="32" t="s">
        <v>111</v>
      </c>
      <c r="CI27" s="32"/>
      <c r="CJ27" s="32"/>
      <c r="CK27" s="32"/>
      <c r="CL27" s="32"/>
      <c r="CM27" s="32"/>
      <c r="CN27" s="32"/>
      <c r="CO27" s="32"/>
      <c r="CP27" s="33"/>
    </row>
    <row r="28" spans="1:94" ht="15" thickBot="1" x14ac:dyDescent="0.35">
      <c r="A28" s="19" t="s">
        <v>104</v>
      </c>
      <c r="B28" s="19" t="s">
        <v>126</v>
      </c>
      <c r="C28" s="19" t="s">
        <v>126</v>
      </c>
      <c r="D28" s="19">
        <v>9</v>
      </c>
      <c r="E28" s="19" t="s">
        <v>112</v>
      </c>
      <c r="F28" s="19">
        <v>2</v>
      </c>
      <c r="G28" s="19">
        <v>2</v>
      </c>
      <c r="H28" s="19">
        <v>2</v>
      </c>
      <c r="I28" s="19">
        <f t="shared" si="0"/>
        <v>2</v>
      </c>
      <c r="J28" s="19"/>
      <c r="K28" s="19"/>
      <c r="L28" s="19">
        <v>54</v>
      </c>
      <c r="M28" s="19">
        <v>59</v>
      </c>
      <c r="N28" s="19">
        <f t="shared" si="1"/>
        <v>56.5</v>
      </c>
      <c r="O28" s="19"/>
      <c r="P28" s="19"/>
      <c r="Q28" s="19">
        <v>2</v>
      </c>
      <c r="R28" s="19">
        <v>2</v>
      </c>
      <c r="S28" s="19">
        <f t="shared" si="2"/>
        <v>2</v>
      </c>
      <c r="T28" s="19">
        <v>1.1599999999999993</v>
      </c>
      <c r="U28" s="19"/>
      <c r="V28" s="19"/>
      <c r="W28" s="19">
        <v>3.6599999999999993</v>
      </c>
      <c r="X28" s="19"/>
      <c r="Y28" s="19"/>
      <c r="Z28" s="98"/>
      <c r="AB28" s="124" t="s">
        <v>389</v>
      </c>
      <c r="AC28" s="15" t="s">
        <v>114</v>
      </c>
      <c r="AD28" s="15" t="s">
        <v>119</v>
      </c>
      <c r="AE28" s="15" t="s">
        <v>120</v>
      </c>
      <c r="AF28" s="15" t="s">
        <v>121</v>
      </c>
      <c r="AG28" s="125" t="s">
        <v>117</v>
      </c>
      <c r="AH28" s="125" t="s">
        <v>114</v>
      </c>
      <c r="AI28" s="15" t="s">
        <v>397</v>
      </c>
      <c r="AJ28" s="15" t="s">
        <v>422</v>
      </c>
      <c r="AK28" s="15" t="s">
        <v>397</v>
      </c>
      <c r="AL28" s="15" t="s">
        <v>422</v>
      </c>
      <c r="AM28" s="15" t="s">
        <v>397</v>
      </c>
      <c r="AN28" s="15" t="s">
        <v>422</v>
      </c>
      <c r="AO28" s="15" t="s">
        <v>397</v>
      </c>
      <c r="AP28" s="16" t="s">
        <v>422</v>
      </c>
      <c r="AR28" s="8" t="s">
        <v>114</v>
      </c>
      <c r="AS28" s="8" t="s">
        <v>137</v>
      </c>
      <c r="AT28" s="8" t="s">
        <v>120</v>
      </c>
      <c r="AU28" s="8" t="s">
        <v>121</v>
      </c>
      <c r="AV28" s="8" t="s">
        <v>117</v>
      </c>
      <c r="AW28" s="8" t="s">
        <v>118</v>
      </c>
      <c r="AX28" s="8" t="s">
        <v>132</v>
      </c>
      <c r="AY28" s="8" t="s">
        <v>131</v>
      </c>
      <c r="AZ28" s="8" t="s">
        <v>133</v>
      </c>
      <c r="BA28" s="8" t="s">
        <v>134</v>
      </c>
      <c r="BB28" s="8" t="s">
        <v>135</v>
      </c>
      <c r="BC28" s="8" t="s">
        <v>136</v>
      </c>
      <c r="BD28" s="8" t="s">
        <v>115</v>
      </c>
      <c r="BE28" s="8" t="s">
        <v>116</v>
      </c>
      <c r="BH28" s="31" t="s">
        <v>111</v>
      </c>
      <c r="BI28" s="32"/>
      <c r="BJ28" s="32"/>
      <c r="BK28" s="32"/>
      <c r="BL28" s="32"/>
      <c r="BM28" s="32"/>
      <c r="BN28" s="33"/>
      <c r="BP28" s="31" t="s">
        <v>111</v>
      </c>
      <c r="BQ28" s="32"/>
      <c r="BR28" s="32"/>
      <c r="BS28" s="32"/>
      <c r="BT28" s="32"/>
      <c r="BU28" s="32"/>
      <c r="BV28" s="33"/>
      <c r="BX28" s="35" t="s">
        <v>111</v>
      </c>
      <c r="BY28" s="36"/>
      <c r="BZ28" s="36"/>
      <c r="CA28" s="36"/>
      <c r="CB28" s="36"/>
      <c r="CC28" s="36"/>
      <c r="CD28" s="37"/>
      <c r="CF28" s="31" t="s">
        <v>111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3"/>
    </row>
    <row r="29" spans="1:94" x14ac:dyDescent="0.3">
      <c r="A29" s="19" t="s">
        <v>104</v>
      </c>
      <c r="B29" s="19" t="s">
        <v>126</v>
      </c>
      <c r="C29" s="19" t="s">
        <v>126</v>
      </c>
      <c r="D29" s="19">
        <v>9</v>
      </c>
      <c r="E29" s="19" t="s">
        <v>112</v>
      </c>
      <c r="F29" s="19">
        <v>3</v>
      </c>
      <c r="G29" s="19">
        <v>1</v>
      </c>
      <c r="H29" s="19">
        <v>3</v>
      </c>
      <c r="I29" s="19">
        <f t="shared" si="0"/>
        <v>2</v>
      </c>
      <c r="J29" s="19"/>
      <c r="K29" s="19"/>
      <c r="L29" s="19">
        <v>76</v>
      </c>
      <c r="M29" s="19">
        <v>57</v>
      </c>
      <c r="N29" s="19">
        <f t="shared" si="1"/>
        <v>66.5</v>
      </c>
      <c r="O29" s="19"/>
      <c r="P29" s="19"/>
      <c r="Q29" s="19">
        <v>3</v>
      </c>
      <c r="R29" s="19">
        <v>3</v>
      </c>
      <c r="S29" s="19">
        <f t="shared" si="2"/>
        <v>3</v>
      </c>
      <c r="T29" s="19">
        <v>0.85999999999999943</v>
      </c>
      <c r="U29" s="19"/>
      <c r="V29" s="19"/>
      <c r="W29" s="19">
        <v>3.3600000000000003</v>
      </c>
      <c r="X29" s="19"/>
      <c r="Y29" s="19"/>
      <c r="Z29" s="98"/>
      <c r="AB29" s="3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R29" s="19" t="s">
        <v>104</v>
      </c>
      <c r="AS29" s="19">
        <v>0</v>
      </c>
      <c r="AT29" s="19">
        <v>0</v>
      </c>
      <c r="AU29" s="19">
        <v>14.137166941154069</v>
      </c>
      <c r="AV29" s="19" t="s">
        <v>112</v>
      </c>
      <c r="AW29" s="19">
        <v>3</v>
      </c>
      <c r="AX29" s="19">
        <v>1</v>
      </c>
      <c r="AY29" s="19">
        <v>3</v>
      </c>
      <c r="AZ29" s="19">
        <v>76</v>
      </c>
      <c r="BA29" s="19">
        <v>57</v>
      </c>
      <c r="BB29" s="19" t="s">
        <v>12</v>
      </c>
      <c r="BC29" s="19" t="s">
        <v>12</v>
      </c>
      <c r="BD29" s="19">
        <v>0.85999999999999943</v>
      </c>
      <c r="BE29" s="19">
        <v>3.3600000000000003</v>
      </c>
      <c r="BH29" s="31"/>
      <c r="BI29" s="32"/>
      <c r="BJ29" s="32" t="s">
        <v>151</v>
      </c>
      <c r="BK29" s="32"/>
      <c r="BL29" s="32"/>
      <c r="BM29" s="32"/>
      <c r="BN29" s="33"/>
      <c r="BP29" s="35" t="s">
        <v>111</v>
      </c>
      <c r="BQ29" s="36"/>
      <c r="BR29" s="36"/>
      <c r="BS29" s="36"/>
      <c r="BT29" s="36"/>
      <c r="BU29" s="36"/>
      <c r="BV29" s="37"/>
      <c r="BX29" s="31" t="s">
        <v>198</v>
      </c>
      <c r="BY29" s="32"/>
      <c r="BZ29" s="32"/>
      <c r="CA29" s="32"/>
      <c r="CB29" s="32"/>
      <c r="CC29" s="32"/>
      <c r="CD29" s="33"/>
      <c r="CF29" s="31" t="s">
        <v>111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3"/>
    </row>
    <row r="30" spans="1:94" x14ac:dyDescent="0.3">
      <c r="A30" s="19" t="s">
        <v>122</v>
      </c>
      <c r="B30" s="19" t="s">
        <v>130</v>
      </c>
      <c r="C30" s="19" t="s">
        <v>126</v>
      </c>
      <c r="D30" s="19" t="s">
        <v>474</v>
      </c>
      <c r="E30" s="19" t="s">
        <v>112</v>
      </c>
      <c r="F30" s="19">
        <v>1</v>
      </c>
      <c r="G30" s="19">
        <v>4</v>
      </c>
      <c r="H30" s="19">
        <v>5</v>
      </c>
      <c r="I30" s="19">
        <f t="shared" si="0"/>
        <v>4.5</v>
      </c>
      <c r="J30" s="19" t="s">
        <v>111</v>
      </c>
      <c r="K30" s="19"/>
      <c r="L30" s="19">
        <v>59</v>
      </c>
      <c r="M30" s="19">
        <v>41</v>
      </c>
      <c r="N30" s="19">
        <f t="shared" si="1"/>
        <v>50</v>
      </c>
      <c r="O30" s="19"/>
      <c r="P30" s="19"/>
      <c r="Q30" s="19">
        <v>4</v>
      </c>
      <c r="R30" s="19">
        <v>2</v>
      </c>
      <c r="S30" s="19">
        <f t="shared" si="2"/>
        <v>3</v>
      </c>
      <c r="T30" s="19">
        <v>1.25</v>
      </c>
      <c r="U30" s="19"/>
      <c r="V30" s="19"/>
      <c r="W30" s="92">
        <v>7.1599999999999993</v>
      </c>
      <c r="X30" s="19"/>
      <c r="Y30" s="19"/>
      <c r="Z30" s="98"/>
      <c r="AB30" s="3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R30" s="19" t="s">
        <v>122</v>
      </c>
      <c r="AS30" s="22">
        <v>6.1983471074380168</v>
      </c>
      <c r="AT30" s="23">
        <v>0</v>
      </c>
      <c r="AU30" s="23">
        <v>0</v>
      </c>
      <c r="AV30" s="19" t="s">
        <v>112</v>
      </c>
      <c r="AW30" s="19">
        <v>1</v>
      </c>
      <c r="AX30" s="19">
        <v>4</v>
      </c>
      <c r="AY30" s="19">
        <v>5</v>
      </c>
      <c r="AZ30" s="19">
        <v>59</v>
      </c>
      <c r="BA30" s="19">
        <v>41</v>
      </c>
      <c r="BB30" s="19" t="s">
        <v>8</v>
      </c>
      <c r="BC30" s="19" t="s">
        <v>14</v>
      </c>
      <c r="BD30" s="19">
        <v>1.25</v>
      </c>
      <c r="BE30" s="19">
        <v>7.1599999999999993</v>
      </c>
      <c r="BH30" s="31"/>
      <c r="BI30" s="32" t="s">
        <v>117</v>
      </c>
      <c r="BJ30" s="32" t="s">
        <v>111</v>
      </c>
      <c r="BK30" s="32"/>
      <c r="BL30" s="32"/>
      <c r="BM30" s="32"/>
      <c r="BN30" s="33"/>
      <c r="BP30" s="31" t="s">
        <v>198</v>
      </c>
      <c r="BQ30" s="32"/>
      <c r="BR30" s="32"/>
      <c r="BS30" s="32"/>
      <c r="BT30" s="32"/>
      <c r="BU30" s="32"/>
      <c r="BV30" s="33"/>
      <c r="BX30" s="31" t="s">
        <v>111</v>
      </c>
      <c r="BY30" s="32"/>
      <c r="BZ30" s="32"/>
      <c r="CA30" s="32"/>
      <c r="CB30" s="32"/>
      <c r="CC30" s="32"/>
      <c r="CD30" s="33"/>
      <c r="CF30" s="31" t="s">
        <v>111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3"/>
    </row>
    <row r="31" spans="1:94" x14ac:dyDescent="0.3">
      <c r="A31" s="19" t="s">
        <v>123</v>
      </c>
      <c r="B31" s="19" t="s">
        <v>130</v>
      </c>
      <c r="C31" s="19" t="s">
        <v>127</v>
      </c>
      <c r="D31" s="19" t="s">
        <v>475</v>
      </c>
      <c r="E31" s="19" t="s">
        <v>112</v>
      </c>
      <c r="F31" s="19">
        <v>1</v>
      </c>
      <c r="G31" s="19">
        <v>4</v>
      </c>
      <c r="H31" s="19">
        <v>6</v>
      </c>
      <c r="I31" s="19">
        <f t="shared" si="0"/>
        <v>5</v>
      </c>
      <c r="J31" s="19"/>
      <c r="K31" s="19"/>
      <c r="L31" s="19">
        <v>46</v>
      </c>
      <c r="M31" s="19">
        <v>34</v>
      </c>
      <c r="N31" s="19">
        <f t="shared" si="1"/>
        <v>40</v>
      </c>
      <c r="O31" s="19"/>
      <c r="P31" s="19"/>
      <c r="Q31" s="19">
        <v>2</v>
      </c>
      <c r="R31" s="19">
        <v>1</v>
      </c>
      <c r="S31" s="19">
        <f t="shared" si="2"/>
        <v>1.5</v>
      </c>
      <c r="T31" s="19">
        <v>1.3599999999999994</v>
      </c>
      <c r="U31" s="19"/>
      <c r="V31" s="19"/>
      <c r="W31" s="19">
        <v>7.6599999999999993</v>
      </c>
      <c r="X31" s="19"/>
      <c r="Y31" s="19"/>
      <c r="Z31" s="98"/>
      <c r="AB31" s="3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R31" s="19" t="s">
        <v>123</v>
      </c>
      <c r="AS31" s="24">
        <v>6.1983471074380168</v>
      </c>
      <c r="AT31" s="25">
        <v>0.8</v>
      </c>
      <c r="AU31" s="25">
        <v>0</v>
      </c>
      <c r="AV31" s="19" t="s">
        <v>112</v>
      </c>
      <c r="AW31" s="19">
        <v>1</v>
      </c>
      <c r="AX31" s="19">
        <v>4</v>
      </c>
      <c r="AY31" s="19">
        <v>6</v>
      </c>
      <c r="AZ31" s="19">
        <v>46</v>
      </c>
      <c r="BA31" s="19">
        <v>34</v>
      </c>
      <c r="BB31" s="19" t="s">
        <v>14</v>
      </c>
      <c r="BC31" s="19" t="s">
        <v>109</v>
      </c>
      <c r="BD31" s="19">
        <v>1.3599999999999994</v>
      </c>
      <c r="BE31" s="19">
        <v>7.6599999999999993</v>
      </c>
      <c r="BH31" s="31"/>
      <c r="BI31" s="32" t="s">
        <v>113</v>
      </c>
      <c r="BJ31" s="32">
        <v>8.2680000000000007</v>
      </c>
      <c r="BK31" s="32"/>
      <c r="BL31" s="39" t="s">
        <v>180</v>
      </c>
      <c r="BM31" s="32"/>
      <c r="BN31" s="33"/>
      <c r="BP31" s="31" t="s">
        <v>111</v>
      </c>
      <c r="BQ31" s="32"/>
      <c r="BR31" s="32"/>
      <c r="BS31" s="32"/>
      <c r="BT31" s="32"/>
      <c r="BU31" s="32"/>
      <c r="BV31" s="33"/>
      <c r="BX31" s="31" t="s">
        <v>215</v>
      </c>
      <c r="BY31" s="83"/>
      <c r="BZ31" s="32"/>
      <c r="CA31" s="32"/>
      <c r="CB31" s="32"/>
      <c r="CC31" s="32"/>
      <c r="CD31" s="33"/>
      <c r="CF31" s="31" t="s">
        <v>211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3"/>
    </row>
    <row r="32" spans="1:94" ht="26.4" customHeight="1" x14ac:dyDescent="0.3">
      <c r="A32" s="19" t="s">
        <v>124</v>
      </c>
      <c r="B32" s="19" t="s">
        <v>130</v>
      </c>
      <c r="C32" s="19" t="s">
        <v>127</v>
      </c>
      <c r="D32" s="19" t="s">
        <v>476</v>
      </c>
      <c r="E32" s="19" t="s">
        <v>112</v>
      </c>
      <c r="F32" s="19">
        <v>1</v>
      </c>
      <c r="G32" s="19">
        <v>5</v>
      </c>
      <c r="H32" s="19">
        <v>6</v>
      </c>
      <c r="I32" s="19">
        <f t="shared" si="0"/>
        <v>5.5</v>
      </c>
      <c r="J32" s="19"/>
      <c r="K32" s="19"/>
      <c r="L32" s="19">
        <v>55</v>
      </c>
      <c r="M32" s="19">
        <v>64</v>
      </c>
      <c r="N32" s="19">
        <f t="shared" si="1"/>
        <v>59.5</v>
      </c>
      <c r="O32" s="19"/>
      <c r="P32" s="19"/>
      <c r="Q32" s="19">
        <v>3</v>
      </c>
      <c r="R32" s="19">
        <v>4</v>
      </c>
      <c r="S32" s="19">
        <f t="shared" si="2"/>
        <v>3.5</v>
      </c>
      <c r="T32" s="19">
        <v>1.1599999999999993</v>
      </c>
      <c r="U32" s="19"/>
      <c r="V32" s="19"/>
      <c r="W32" s="19">
        <v>7.96</v>
      </c>
      <c r="X32" s="19"/>
      <c r="Y32" s="19"/>
      <c r="Z32" s="98"/>
      <c r="AC32" s="190"/>
      <c r="AD32" s="190"/>
      <c r="AE32" s="190"/>
      <c r="AF32" s="190"/>
      <c r="AG32" s="190"/>
      <c r="AH32" s="190"/>
      <c r="AI32" s="190"/>
      <c r="AJ32" s="264"/>
      <c r="AK32" s="264"/>
      <c r="AL32" s="264"/>
      <c r="AM32" s="264"/>
      <c r="AN32" s="264"/>
      <c r="AO32" s="264"/>
      <c r="AP32" s="264"/>
      <c r="AR32" s="19" t="s">
        <v>124</v>
      </c>
      <c r="AS32" s="24">
        <v>6.1983471074380168</v>
      </c>
      <c r="AT32" s="25">
        <v>0.8</v>
      </c>
      <c r="AU32" s="25">
        <v>1.6</v>
      </c>
      <c r="AV32" s="19" t="s">
        <v>112</v>
      </c>
      <c r="AW32" s="19">
        <v>1</v>
      </c>
      <c r="AX32" s="19">
        <v>5</v>
      </c>
      <c r="AY32" s="19">
        <v>6</v>
      </c>
      <c r="AZ32" s="19">
        <v>55</v>
      </c>
      <c r="BA32" s="19">
        <v>64</v>
      </c>
      <c r="BB32" s="19" t="s">
        <v>12</v>
      </c>
      <c r="BC32" s="19" t="s">
        <v>8</v>
      </c>
      <c r="BD32" s="19">
        <v>1.1599999999999993</v>
      </c>
      <c r="BE32" s="19">
        <v>7.96</v>
      </c>
      <c r="BH32" s="31"/>
      <c r="BI32" s="32" t="s">
        <v>112</v>
      </c>
      <c r="BJ32" s="32">
        <v>7.28</v>
      </c>
      <c r="BK32" s="32"/>
      <c r="BL32" s="32"/>
      <c r="BM32" s="32"/>
      <c r="BN32" s="33"/>
      <c r="BP32" s="86" t="s">
        <v>189</v>
      </c>
      <c r="BQ32" s="32"/>
      <c r="BR32" s="32"/>
      <c r="BS32" s="32"/>
      <c r="BT32" s="32"/>
      <c r="BU32" s="32"/>
      <c r="BV32" s="33"/>
      <c r="BX32" s="31" t="s">
        <v>111</v>
      </c>
      <c r="BY32" s="32"/>
      <c r="BZ32" s="32"/>
      <c r="CA32" s="32"/>
      <c r="CB32" s="32"/>
      <c r="CC32" s="32"/>
      <c r="CD32" s="33"/>
      <c r="CF32" s="31" t="s">
        <v>111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3"/>
    </row>
    <row r="33" spans="1:94" ht="15" thickBot="1" x14ac:dyDescent="0.35">
      <c r="A33" s="19" t="s">
        <v>125</v>
      </c>
      <c r="B33" s="19" t="s">
        <v>130</v>
      </c>
      <c r="C33" s="19" t="s">
        <v>126</v>
      </c>
      <c r="D33" s="19" t="s">
        <v>477</v>
      </c>
      <c r="E33" s="19" t="s">
        <v>112</v>
      </c>
      <c r="F33" s="19">
        <v>1</v>
      </c>
      <c r="G33" s="19">
        <v>3</v>
      </c>
      <c r="H33" s="19">
        <v>6</v>
      </c>
      <c r="I33" s="19">
        <f t="shared" si="0"/>
        <v>4.5</v>
      </c>
      <c r="J33" s="19"/>
      <c r="K33" s="19"/>
      <c r="L33" s="19">
        <v>61</v>
      </c>
      <c r="M33" s="19">
        <v>51</v>
      </c>
      <c r="N33" s="19">
        <f>AVERAGE(L33:M33)</f>
        <v>56</v>
      </c>
      <c r="O33" s="19"/>
      <c r="P33" s="19"/>
      <c r="Q33" s="19">
        <v>4</v>
      </c>
      <c r="R33" s="19">
        <v>2</v>
      </c>
      <c r="S33" s="19">
        <f t="shared" si="2"/>
        <v>3</v>
      </c>
      <c r="T33" s="19">
        <v>0.85999999999999943</v>
      </c>
      <c r="U33" s="19"/>
      <c r="V33" s="19"/>
      <c r="W33" s="19">
        <v>6.86</v>
      </c>
      <c r="X33" s="19"/>
      <c r="Y33" s="19"/>
      <c r="Z33" s="98"/>
      <c r="AC33" s="190"/>
      <c r="AJ33" s="107"/>
      <c r="AK33" s="91"/>
      <c r="AL33" s="107"/>
      <c r="AM33" s="91"/>
      <c r="AN33" s="91"/>
      <c r="AO33" s="91"/>
      <c r="AP33" s="264"/>
      <c r="AR33" s="19" t="s">
        <v>125</v>
      </c>
      <c r="AS33" s="26">
        <v>6.1983471074380168</v>
      </c>
      <c r="AT33" s="27">
        <v>0</v>
      </c>
      <c r="AU33" s="27">
        <v>1.6</v>
      </c>
      <c r="AV33" s="19" t="s">
        <v>112</v>
      </c>
      <c r="AW33" s="19">
        <v>1</v>
      </c>
      <c r="AX33" s="19">
        <v>3</v>
      </c>
      <c r="AY33" s="19">
        <v>6</v>
      </c>
      <c r="AZ33" s="19">
        <v>61</v>
      </c>
      <c r="BA33" s="19">
        <v>51</v>
      </c>
      <c r="BB33" s="19" t="s">
        <v>8</v>
      </c>
      <c r="BC33" s="19" t="s">
        <v>14</v>
      </c>
      <c r="BD33" s="19">
        <v>0.85999999999999943</v>
      </c>
      <c r="BE33" s="19">
        <v>6.86</v>
      </c>
      <c r="BH33" s="31" t="s">
        <v>111</v>
      </c>
      <c r="BI33" s="32"/>
      <c r="BJ33" s="32"/>
      <c r="BK33" s="32"/>
      <c r="BL33" s="32"/>
      <c r="BM33" s="32"/>
      <c r="BN33" s="33"/>
      <c r="BP33" s="31" t="s">
        <v>111</v>
      </c>
      <c r="BQ33" s="32"/>
      <c r="BR33" s="32"/>
      <c r="BS33" s="32"/>
      <c r="BT33" s="32"/>
      <c r="BU33" s="32"/>
      <c r="BV33" s="33"/>
      <c r="BX33" s="31" t="s">
        <v>216</v>
      </c>
      <c r="BY33" s="32"/>
      <c r="BZ33" s="32"/>
      <c r="CA33" s="32"/>
      <c r="CB33" s="32"/>
      <c r="CC33" s="32"/>
      <c r="CD33" s="33"/>
      <c r="CF33" s="55" t="s">
        <v>204</v>
      </c>
      <c r="CG33" s="55" t="s">
        <v>114</v>
      </c>
      <c r="CH33" s="32" t="s">
        <v>111</v>
      </c>
      <c r="CI33" s="32"/>
      <c r="CJ33" s="32"/>
      <c r="CK33" s="32"/>
      <c r="CL33" s="32"/>
      <c r="CM33" s="32"/>
      <c r="CN33" s="32"/>
      <c r="CO33" s="32"/>
      <c r="CP33" s="33"/>
    </row>
    <row r="34" spans="1:94" x14ac:dyDescent="0.3">
      <c r="A34" s="20" t="s">
        <v>96</v>
      </c>
      <c r="B34" s="20" t="s">
        <v>128</v>
      </c>
      <c r="C34" s="20" t="s">
        <v>127</v>
      </c>
      <c r="D34" s="20">
        <v>1</v>
      </c>
      <c r="E34" s="20" t="s">
        <v>113</v>
      </c>
      <c r="F34" s="20">
        <v>1</v>
      </c>
      <c r="G34" s="20">
        <v>4</v>
      </c>
      <c r="H34" s="20">
        <v>5</v>
      </c>
      <c r="I34" s="20">
        <f>AVERAGE(G34:H34)</f>
        <v>4.5</v>
      </c>
      <c r="J34" s="20">
        <f>AVERAGE(G34:H36)</f>
        <v>5</v>
      </c>
      <c r="K34" s="20">
        <f>_xlfn.STDEV.S(G34:H36)</f>
        <v>1.2649110640673518</v>
      </c>
      <c r="L34" s="20">
        <v>64</v>
      </c>
      <c r="M34" s="20">
        <v>65</v>
      </c>
      <c r="N34" s="20">
        <f>AVERAGE(L34:M34)</f>
        <v>64.5</v>
      </c>
      <c r="O34" s="20">
        <f>AVERAGE(L34:M36)</f>
        <v>59</v>
      </c>
      <c r="P34" s="20">
        <f>_xlfn.STDEV.S(L34:M36)</f>
        <v>10.059821071967434</v>
      </c>
      <c r="Q34" s="20">
        <v>4</v>
      </c>
      <c r="R34" s="20">
        <v>4</v>
      </c>
      <c r="S34" s="20">
        <f>AVERAGE(Q34:R34)</f>
        <v>4</v>
      </c>
      <c r="T34" s="20">
        <v>1.7599999999999998</v>
      </c>
      <c r="U34" s="20">
        <f>AVERAGE(T34:T36)</f>
        <v>1.4599999999999997</v>
      </c>
      <c r="V34" s="20">
        <f>_xlfn.STDEV.S(T34:T36)</f>
        <v>0.29999999999999977</v>
      </c>
      <c r="W34" s="20">
        <v>10.86</v>
      </c>
      <c r="X34" s="20">
        <f>AVERAGE(W34:W36)</f>
        <v>9.9599999999999991</v>
      </c>
      <c r="Y34" s="20">
        <f>_xlfn.STDEV.S(W34:W36)</f>
        <v>0.90000000000000036</v>
      </c>
      <c r="Z34" s="98"/>
      <c r="AC34" s="190"/>
      <c r="AD34" s="198"/>
      <c r="AE34" s="199"/>
      <c r="AF34" s="253" t="s">
        <v>512</v>
      </c>
      <c r="AG34" s="254"/>
      <c r="AH34" s="254"/>
      <c r="AI34" s="255"/>
      <c r="AJ34" s="253" t="s">
        <v>513</v>
      </c>
      <c r="AK34" s="255"/>
      <c r="AL34" s="253" t="s">
        <v>514</v>
      </c>
      <c r="AM34" s="254"/>
      <c r="AN34" s="254"/>
      <c r="AP34" s="190"/>
      <c r="AR34" s="20" t="s">
        <v>96</v>
      </c>
      <c r="AS34" s="20">
        <v>20.454545454545453</v>
      </c>
      <c r="AT34" s="20">
        <v>7.2</v>
      </c>
      <c r="AU34" s="20">
        <v>0</v>
      </c>
      <c r="AV34" s="20" t="s">
        <v>113</v>
      </c>
      <c r="AW34" s="20">
        <v>1</v>
      </c>
      <c r="AX34" s="20">
        <v>4</v>
      </c>
      <c r="AY34" s="20">
        <v>5</v>
      </c>
      <c r="AZ34" s="20">
        <v>64</v>
      </c>
      <c r="BA34" s="20">
        <v>65</v>
      </c>
      <c r="BB34" s="20" t="s">
        <v>8</v>
      </c>
      <c r="BC34" s="20" t="s">
        <v>8</v>
      </c>
      <c r="BD34" s="20">
        <v>1.7599999999999998</v>
      </c>
      <c r="BE34" s="20">
        <v>10.86</v>
      </c>
      <c r="BH34" s="31" t="s">
        <v>111</v>
      </c>
      <c r="BI34" s="32"/>
      <c r="BJ34" s="32"/>
      <c r="BK34" s="32"/>
      <c r="BL34" s="32"/>
      <c r="BM34" s="32"/>
      <c r="BN34" s="33"/>
      <c r="BP34" s="31" t="s">
        <v>199</v>
      </c>
      <c r="BQ34" s="32"/>
      <c r="BR34" s="32"/>
      <c r="BS34" s="32"/>
      <c r="BT34" s="32"/>
      <c r="BU34" s="32"/>
      <c r="BV34" s="33"/>
      <c r="BX34" s="31" t="s">
        <v>111</v>
      </c>
      <c r="BY34" s="32"/>
      <c r="BZ34" s="32"/>
      <c r="CA34" s="32"/>
      <c r="CB34" s="32"/>
      <c r="CC34" s="32"/>
      <c r="CD34" s="33"/>
      <c r="CF34" s="55" t="s">
        <v>205</v>
      </c>
      <c r="CG34" s="55">
        <v>6</v>
      </c>
      <c r="CH34" s="32" t="s">
        <v>111</v>
      </c>
      <c r="CI34" s="32"/>
      <c r="CJ34" s="32"/>
      <c r="CK34" s="32"/>
      <c r="CL34" s="32"/>
      <c r="CM34" s="32"/>
      <c r="CN34" s="32"/>
      <c r="CO34" s="32"/>
      <c r="CP34" s="33"/>
    </row>
    <row r="35" spans="1:94" ht="15" thickBot="1" x14ac:dyDescent="0.35">
      <c r="A35" s="20" t="s">
        <v>96</v>
      </c>
      <c r="B35" s="20" t="s">
        <v>128</v>
      </c>
      <c r="C35" s="20" t="s">
        <v>127</v>
      </c>
      <c r="D35" s="20">
        <v>1</v>
      </c>
      <c r="E35" s="20" t="s">
        <v>113</v>
      </c>
      <c r="F35" s="20">
        <v>2</v>
      </c>
      <c r="G35" s="20">
        <v>4</v>
      </c>
      <c r="H35" s="20">
        <v>7</v>
      </c>
      <c r="I35" s="20">
        <f t="shared" ref="I35:I64" si="3">AVERAGE(G35:H35)</f>
        <v>5.5</v>
      </c>
      <c r="J35" s="20"/>
      <c r="K35" s="20"/>
      <c r="L35" s="20">
        <v>62</v>
      </c>
      <c r="M35" s="20">
        <v>59</v>
      </c>
      <c r="N35" s="20">
        <f t="shared" ref="N35:N64" si="4">AVERAGE(L35:M35)</f>
        <v>60.5</v>
      </c>
      <c r="O35" s="20"/>
      <c r="P35" s="20"/>
      <c r="Q35" s="20">
        <v>4</v>
      </c>
      <c r="R35" s="20">
        <v>3</v>
      </c>
      <c r="S35" s="20">
        <f t="shared" ref="S35:S64" si="5">AVERAGE(Q35:R35)</f>
        <v>3.5</v>
      </c>
      <c r="T35" s="20">
        <v>1.1599999999999993</v>
      </c>
      <c r="U35" s="20"/>
      <c r="V35" s="20"/>
      <c r="W35" s="20">
        <v>9.9600000000000009</v>
      </c>
      <c r="X35" s="20"/>
      <c r="Y35" s="20"/>
      <c r="Z35" s="98"/>
      <c r="AC35" s="190"/>
      <c r="AD35" s="200"/>
      <c r="AE35" s="201"/>
      <c r="AF35" s="202" t="s">
        <v>126</v>
      </c>
      <c r="AG35" s="202" t="s">
        <v>129</v>
      </c>
      <c r="AH35" s="202" t="s">
        <v>128</v>
      </c>
      <c r="AI35" s="202" t="s">
        <v>130</v>
      </c>
      <c r="AJ35" s="202" t="s">
        <v>127</v>
      </c>
      <c r="AK35" s="202" t="s">
        <v>126</v>
      </c>
      <c r="AL35" s="202" t="s">
        <v>126</v>
      </c>
      <c r="AM35" s="202" t="s">
        <v>129</v>
      </c>
      <c r="AN35" s="203" t="s">
        <v>130</v>
      </c>
      <c r="AO35" s="91"/>
      <c r="AP35" s="264"/>
      <c r="AQ35" s="91"/>
      <c r="AR35" s="20" t="s">
        <v>96</v>
      </c>
      <c r="AS35" s="20">
        <v>20.454545454545453</v>
      </c>
      <c r="AT35" s="20">
        <v>7.2</v>
      </c>
      <c r="AU35" s="20">
        <v>0</v>
      </c>
      <c r="AV35" s="20" t="s">
        <v>113</v>
      </c>
      <c r="AW35" s="20">
        <v>2</v>
      </c>
      <c r="AX35" s="20">
        <v>4</v>
      </c>
      <c r="AY35" s="20">
        <v>7</v>
      </c>
      <c r="AZ35" s="20">
        <v>62</v>
      </c>
      <c r="BA35" s="20">
        <v>59</v>
      </c>
      <c r="BB35" s="20" t="s">
        <v>8</v>
      </c>
      <c r="BC35" s="20" t="s">
        <v>12</v>
      </c>
      <c r="BD35" s="20">
        <v>1.1599999999999993</v>
      </c>
      <c r="BE35" s="20">
        <v>9.9600000000000009</v>
      </c>
      <c r="BH35" s="31" t="s">
        <v>152</v>
      </c>
      <c r="BI35" s="32"/>
      <c r="BJ35" s="32"/>
      <c r="BK35" s="32"/>
      <c r="BL35" s="32"/>
      <c r="BM35" s="32"/>
      <c r="BN35" s="33"/>
      <c r="BP35" s="31" t="s">
        <v>111</v>
      </c>
      <c r="BQ35" s="32"/>
      <c r="BR35" s="32"/>
      <c r="BS35" s="32"/>
      <c r="BT35" s="32"/>
      <c r="BU35" s="32"/>
      <c r="BV35" s="33"/>
      <c r="BX35" s="31"/>
      <c r="BY35" s="55" t="s">
        <v>117</v>
      </c>
      <c r="BZ35" s="55" t="s">
        <v>200</v>
      </c>
      <c r="CA35" s="55" t="s">
        <v>201</v>
      </c>
      <c r="CB35" s="55"/>
      <c r="CC35" s="32"/>
      <c r="CD35" s="33"/>
      <c r="CF35" s="55" t="s">
        <v>140</v>
      </c>
      <c r="CG35" s="55">
        <v>45</v>
      </c>
      <c r="CH35" s="32" t="s">
        <v>111</v>
      </c>
      <c r="CI35" s="32"/>
      <c r="CJ35" s="32"/>
      <c r="CK35" s="32"/>
      <c r="CL35" s="32"/>
      <c r="CM35" s="32"/>
      <c r="CN35" s="32"/>
      <c r="CO35" s="32"/>
      <c r="CP35" s="33"/>
    </row>
    <row r="36" spans="1:94" x14ac:dyDescent="0.3">
      <c r="A36" s="20" t="s">
        <v>96</v>
      </c>
      <c r="B36" s="20" t="s">
        <v>128</v>
      </c>
      <c r="C36" s="20" t="s">
        <v>127</v>
      </c>
      <c r="D36" s="20">
        <v>1</v>
      </c>
      <c r="E36" s="20" t="s">
        <v>113</v>
      </c>
      <c r="F36" s="20">
        <v>3</v>
      </c>
      <c r="G36" s="20">
        <v>4</v>
      </c>
      <c r="H36" s="20">
        <v>6</v>
      </c>
      <c r="I36" s="20">
        <f t="shared" si="3"/>
        <v>5</v>
      </c>
      <c r="J36" s="20"/>
      <c r="K36" s="20"/>
      <c r="L36" s="20">
        <v>39</v>
      </c>
      <c r="M36" s="20">
        <v>65</v>
      </c>
      <c r="N36" s="20">
        <f t="shared" si="4"/>
        <v>52</v>
      </c>
      <c r="O36" s="20"/>
      <c r="P36" s="20"/>
      <c r="Q36" s="20">
        <v>1</v>
      </c>
      <c r="R36" s="20">
        <v>4</v>
      </c>
      <c r="S36" s="20">
        <f t="shared" si="5"/>
        <v>2.5</v>
      </c>
      <c r="T36" s="20">
        <v>1.46</v>
      </c>
      <c r="U36" s="20"/>
      <c r="V36" s="20"/>
      <c r="W36" s="20">
        <v>9.0599999999999987</v>
      </c>
      <c r="X36" s="20"/>
      <c r="Y36" s="20"/>
      <c r="Z36" s="98"/>
      <c r="AC36" s="190"/>
      <c r="AD36" s="217" t="s">
        <v>509</v>
      </c>
      <c r="AE36" s="218" t="s">
        <v>686</v>
      </c>
      <c r="AF36" s="202" t="s">
        <v>650</v>
      </c>
      <c r="AG36" s="202" t="s">
        <v>651</v>
      </c>
      <c r="AH36" s="202" t="s">
        <v>652</v>
      </c>
      <c r="AI36" s="202" t="s">
        <v>653</v>
      </c>
      <c r="AJ36" s="202" t="s">
        <v>617</v>
      </c>
      <c r="AK36" s="202" t="s">
        <v>618</v>
      </c>
      <c r="AL36" s="202" t="s">
        <v>656</v>
      </c>
      <c r="AM36" s="202" t="s">
        <v>657</v>
      </c>
      <c r="AN36" s="203" t="s">
        <v>658</v>
      </c>
      <c r="AO36" s="91"/>
      <c r="AP36" s="264"/>
      <c r="AQ36" s="91"/>
      <c r="AR36" s="20" t="s">
        <v>96</v>
      </c>
      <c r="AS36" s="20">
        <v>20.454545454545453</v>
      </c>
      <c r="AT36" s="20">
        <v>7.2</v>
      </c>
      <c r="AU36" s="20">
        <v>0</v>
      </c>
      <c r="AV36" s="20" t="s">
        <v>113</v>
      </c>
      <c r="AW36" s="20">
        <v>3</v>
      </c>
      <c r="AX36" s="20">
        <v>4</v>
      </c>
      <c r="AY36" s="20">
        <v>6</v>
      </c>
      <c r="AZ36" s="20">
        <v>39</v>
      </c>
      <c r="BA36" s="20">
        <v>65</v>
      </c>
      <c r="BB36" s="20" t="s">
        <v>109</v>
      </c>
      <c r="BC36" s="20" t="s">
        <v>8</v>
      </c>
      <c r="BD36" s="20">
        <v>1.46</v>
      </c>
      <c r="BE36" s="20">
        <v>9.0599999999999987</v>
      </c>
      <c r="BH36" s="31" t="s">
        <v>153</v>
      </c>
      <c r="BI36" s="32"/>
      <c r="BJ36" s="32"/>
      <c r="BK36" s="32"/>
      <c r="BL36" s="32"/>
      <c r="BM36" s="32"/>
      <c r="BN36" s="33"/>
      <c r="BP36" s="31"/>
      <c r="BQ36" s="56" t="s">
        <v>117</v>
      </c>
      <c r="BR36" s="57" t="s">
        <v>200</v>
      </c>
      <c r="BS36" s="57" t="s">
        <v>201</v>
      </c>
      <c r="BT36" s="58"/>
      <c r="BU36" s="32"/>
      <c r="BV36" s="33"/>
      <c r="BX36" s="31"/>
      <c r="BY36" s="55"/>
      <c r="BZ36" s="55">
        <v>1.21</v>
      </c>
      <c r="CA36" s="55">
        <v>1.274</v>
      </c>
      <c r="CB36" s="55"/>
      <c r="CC36" s="32"/>
      <c r="CD36" s="33"/>
      <c r="CF36" s="55" t="s">
        <v>212</v>
      </c>
      <c r="CG36" s="55">
        <v>1.2729999999999999</v>
      </c>
      <c r="CH36" s="32" t="s">
        <v>111</v>
      </c>
      <c r="CI36" s="32"/>
      <c r="CJ36" s="32"/>
      <c r="CK36" s="32"/>
      <c r="CL36" s="32"/>
      <c r="CM36" s="32"/>
      <c r="CN36" s="32"/>
      <c r="CO36" s="32"/>
      <c r="CP36" s="33"/>
    </row>
    <row r="37" spans="1:94" x14ac:dyDescent="0.3">
      <c r="A37" s="20" t="s">
        <v>97</v>
      </c>
      <c r="B37" s="20" t="s">
        <v>129</v>
      </c>
      <c r="C37" s="20" t="s">
        <v>127</v>
      </c>
      <c r="D37" s="20">
        <v>2</v>
      </c>
      <c r="E37" s="20" t="s">
        <v>113</v>
      </c>
      <c r="F37" s="20">
        <v>1</v>
      </c>
      <c r="G37" s="20">
        <v>4</v>
      </c>
      <c r="H37" s="20">
        <v>4</v>
      </c>
      <c r="I37" s="20">
        <f t="shared" si="3"/>
        <v>4</v>
      </c>
      <c r="J37" s="20">
        <f>AVERAGE(G37:H39)</f>
        <v>5</v>
      </c>
      <c r="K37" s="20">
        <f>_xlfn.STDEV.S(G37:H39)</f>
        <v>1.0954451150103321</v>
      </c>
      <c r="L37" s="20">
        <v>59</v>
      </c>
      <c r="M37" s="20">
        <v>62</v>
      </c>
      <c r="N37" s="20">
        <f t="shared" si="4"/>
        <v>60.5</v>
      </c>
      <c r="O37" s="20">
        <f>AVERAGE(L37:M39)</f>
        <v>57</v>
      </c>
      <c r="P37" s="20">
        <f>_xlfn.STDEV.S(L37:M39)</f>
        <v>6.2609903369994111</v>
      </c>
      <c r="Q37" s="20">
        <v>4</v>
      </c>
      <c r="R37" s="20">
        <v>4</v>
      </c>
      <c r="S37" s="20">
        <f t="shared" si="5"/>
        <v>4</v>
      </c>
      <c r="T37" s="20">
        <v>1.3599999999999994</v>
      </c>
      <c r="U37" s="20">
        <f>AVERAGE(T37:T39)</f>
        <v>1.4266666666666661</v>
      </c>
      <c r="V37" s="20">
        <f>_xlfn.STDEV.S(T37:T39)</f>
        <v>0.11547005383792526</v>
      </c>
      <c r="W37" s="20">
        <v>10.059999999999999</v>
      </c>
      <c r="X37" s="20">
        <f>AVERAGE(W37:W39)</f>
        <v>9.5266666666666655</v>
      </c>
      <c r="Y37" s="20">
        <f>_xlfn.STDEV.S(W37:W39)</f>
        <v>0.47258156262526013</v>
      </c>
      <c r="Z37" s="98"/>
      <c r="AC37" s="190"/>
      <c r="AD37" s="219"/>
      <c r="AE37" s="252"/>
      <c r="AF37" s="260" t="s">
        <v>524</v>
      </c>
      <c r="AG37" s="207"/>
      <c r="AH37" s="207"/>
      <c r="AI37" s="207"/>
      <c r="AJ37" s="207" t="s">
        <v>654</v>
      </c>
      <c r="AK37" s="202"/>
      <c r="AL37" s="207" t="s">
        <v>655</v>
      </c>
      <c r="AM37" s="207"/>
      <c r="AN37" s="203"/>
      <c r="AO37" s="91"/>
      <c r="AP37" s="264"/>
      <c r="AQ37" s="91"/>
      <c r="AR37" s="20" t="s">
        <v>97</v>
      </c>
      <c r="AS37" s="20">
        <v>18.595041322314049</v>
      </c>
      <c r="AT37" s="20">
        <v>7.2</v>
      </c>
      <c r="AU37" s="20">
        <v>0</v>
      </c>
      <c r="AV37" s="20" t="s">
        <v>113</v>
      </c>
      <c r="AW37" s="20">
        <v>1</v>
      </c>
      <c r="AX37" s="20">
        <v>4</v>
      </c>
      <c r="AY37" s="20">
        <v>4</v>
      </c>
      <c r="AZ37" s="20">
        <v>59</v>
      </c>
      <c r="BA37" s="20">
        <v>62</v>
      </c>
      <c r="BB37" s="20" t="s">
        <v>8</v>
      </c>
      <c r="BC37" s="20" t="s">
        <v>8</v>
      </c>
      <c r="BD37" s="20">
        <v>1.3599999999999994</v>
      </c>
      <c r="BE37" s="20">
        <v>10.059999999999999</v>
      </c>
      <c r="BH37" s="31" t="s">
        <v>111</v>
      </c>
      <c r="BI37" s="32"/>
      <c r="BJ37" s="32"/>
      <c r="BK37" s="32"/>
      <c r="BL37" s="32"/>
      <c r="BM37" s="32"/>
      <c r="BN37" s="33"/>
      <c r="BP37" s="31"/>
      <c r="BQ37" s="59"/>
      <c r="BR37" s="55">
        <v>7.66</v>
      </c>
      <c r="BS37" s="55">
        <v>6.83</v>
      </c>
      <c r="BT37" s="60"/>
      <c r="BU37" s="32"/>
      <c r="BV37" s="33"/>
      <c r="BX37" s="31" t="s">
        <v>111</v>
      </c>
      <c r="BY37" s="55"/>
      <c r="BZ37" s="55"/>
      <c r="CA37" s="55"/>
      <c r="CB37" s="55"/>
      <c r="CC37" s="32"/>
      <c r="CD37" s="33"/>
      <c r="CF37" s="35" t="s">
        <v>111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7"/>
    </row>
    <row r="38" spans="1:94" x14ac:dyDescent="0.3">
      <c r="A38" s="20" t="s">
        <v>97</v>
      </c>
      <c r="B38" s="20" t="s">
        <v>129</v>
      </c>
      <c r="C38" s="20" t="s">
        <v>127</v>
      </c>
      <c r="D38" s="20">
        <v>2</v>
      </c>
      <c r="E38" s="20" t="s">
        <v>113</v>
      </c>
      <c r="F38" s="20">
        <v>2</v>
      </c>
      <c r="G38" s="20">
        <v>6</v>
      </c>
      <c r="H38" s="20">
        <v>6</v>
      </c>
      <c r="I38" s="20">
        <f t="shared" si="3"/>
        <v>6</v>
      </c>
      <c r="J38" s="20"/>
      <c r="K38" s="20"/>
      <c r="L38" s="20">
        <v>51</v>
      </c>
      <c r="M38" s="20">
        <v>52</v>
      </c>
      <c r="N38" s="20">
        <f t="shared" si="4"/>
        <v>51.5</v>
      </c>
      <c r="O38" s="20"/>
      <c r="P38" s="20"/>
      <c r="Q38" s="20">
        <v>2</v>
      </c>
      <c r="R38" s="20">
        <v>2</v>
      </c>
      <c r="S38" s="20">
        <f t="shared" si="5"/>
        <v>2</v>
      </c>
      <c r="T38" s="20">
        <v>1.3599999999999994</v>
      </c>
      <c r="U38" s="20"/>
      <c r="V38" s="20"/>
      <c r="W38" s="20">
        <v>9.16</v>
      </c>
      <c r="X38" s="20"/>
      <c r="Y38" s="20"/>
      <c r="Z38" s="98"/>
      <c r="AC38" s="190"/>
      <c r="AD38" s="219"/>
      <c r="AE38" s="257" t="s">
        <v>687</v>
      </c>
      <c r="AF38" s="202" t="s">
        <v>660</v>
      </c>
      <c r="AG38" s="202" t="s">
        <v>663</v>
      </c>
      <c r="AH38" s="202" t="s">
        <v>661</v>
      </c>
      <c r="AI38" s="202" t="s">
        <v>662</v>
      </c>
      <c r="AJ38" s="202" t="s">
        <v>641</v>
      </c>
      <c r="AK38" s="202" t="s">
        <v>664</v>
      </c>
      <c r="AL38" s="202" t="s">
        <v>663</v>
      </c>
      <c r="AM38" s="202" t="s">
        <v>666</v>
      </c>
      <c r="AN38" s="203" t="s">
        <v>666</v>
      </c>
      <c r="AP38" s="190"/>
      <c r="AQ38" s="7"/>
      <c r="AR38" s="20" t="s">
        <v>97</v>
      </c>
      <c r="AS38" s="20">
        <v>18.595041322314049</v>
      </c>
      <c r="AT38" s="20">
        <v>7.2</v>
      </c>
      <c r="AU38" s="20">
        <v>0</v>
      </c>
      <c r="AV38" s="20" t="s">
        <v>113</v>
      </c>
      <c r="AW38" s="20">
        <v>2</v>
      </c>
      <c r="AX38" s="20">
        <v>6</v>
      </c>
      <c r="AY38" s="20">
        <v>6</v>
      </c>
      <c r="AZ38" s="20">
        <v>51</v>
      </c>
      <c r="BA38" s="20">
        <v>52</v>
      </c>
      <c r="BB38" s="20" t="s">
        <v>14</v>
      </c>
      <c r="BC38" s="20" t="s">
        <v>14</v>
      </c>
      <c r="BD38" s="20">
        <v>1.3599999999999994</v>
      </c>
      <c r="BE38" s="20">
        <v>9.16</v>
      </c>
      <c r="BH38" s="31" t="s">
        <v>111</v>
      </c>
      <c r="BI38" s="32"/>
      <c r="BJ38" s="32"/>
      <c r="BK38" s="32"/>
      <c r="BL38" s="32"/>
      <c r="BM38" s="32"/>
      <c r="BN38" s="33"/>
      <c r="BP38" s="31" t="s">
        <v>111</v>
      </c>
      <c r="BQ38" s="59"/>
      <c r="BR38" s="55"/>
      <c r="BS38" s="55"/>
      <c r="BT38" s="60"/>
      <c r="BU38" s="32"/>
      <c r="BV38" s="33"/>
      <c r="BX38" s="31"/>
      <c r="BY38" s="55" t="s">
        <v>121</v>
      </c>
      <c r="BZ38" s="55">
        <v>0</v>
      </c>
      <c r="CA38" s="55">
        <v>1.6</v>
      </c>
      <c r="CB38" s="55">
        <v>7.07</v>
      </c>
      <c r="CC38" s="32">
        <v>14.14</v>
      </c>
      <c r="CD38" s="33"/>
    </row>
    <row r="39" spans="1:94" x14ac:dyDescent="0.3">
      <c r="A39" s="20" t="s">
        <v>97</v>
      </c>
      <c r="B39" s="20" t="s">
        <v>129</v>
      </c>
      <c r="C39" s="20" t="s">
        <v>127</v>
      </c>
      <c r="D39" s="20">
        <v>2</v>
      </c>
      <c r="E39" s="20" t="s">
        <v>113</v>
      </c>
      <c r="F39" s="20">
        <v>3</v>
      </c>
      <c r="G39" s="20">
        <v>4</v>
      </c>
      <c r="H39" s="20">
        <v>6</v>
      </c>
      <c r="I39" s="20">
        <f t="shared" si="3"/>
        <v>5</v>
      </c>
      <c r="J39" s="20"/>
      <c r="K39" s="20"/>
      <c r="L39" s="20">
        <v>66</v>
      </c>
      <c r="M39" s="20">
        <v>52</v>
      </c>
      <c r="N39" s="20">
        <f t="shared" si="4"/>
        <v>59</v>
      </c>
      <c r="O39" s="20"/>
      <c r="P39" s="20"/>
      <c r="Q39" s="20">
        <v>4</v>
      </c>
      <c r="R39" s="20">
        <v>2</v>
      </c>
      <c r="S39" s="20">
        <f t="shared" si="5"/>
        <v>3</v>
      </c>
      <c r="T39" s="20">
        <v>1.5599999999999996</v>
      </c>
      <c r="U39" s="20"/>
      <c r="V39" s="20"/>
      <c r="W39" s="20">
        <v>9.36</v>
      </c>
      <c r="X39" s="20"/>
      <c r="Y39" s="20"/>
      <c r="Z39" s="98"/>
      <c r="AC39" s="190"/>
      <c r="AD39" s="219"/>
      <c r="AE39" s="252"/>
      <c r="AF39" s="207" t="s">
        <v>659</v>
      </c>
      <c r="AG39" s="207"/>
      <c r="AH39" s="207"/>
      <c r="AI39" s="207"/>
      <c r="AJ39" s="207">
        <v>0.90200000000000002</v>
      </c>
      <c r="AK39" s="207"/>
      <c r="AL39" s="207" t="s">
        <v>665</v>
      </c>
      <c r="AM39" s="207"/>
      <c r="AN39" s="203"/>
      <c r="AP39" s="190"/>
      <c r="AQ39" s="7"/>
      <c r="AR39" s="20" t="s">
        <v>97</v>
      </c>
      <c r="AS39" s="20">
        <v>18.595041322314049</v>
      </c>
      <c r="AT39" s="20">
        <v>7.2</v>
      </c>
      <c r="AU39" s="20">
        <v>0</v>
      </c>
      <c r="AV39" s="20" t="s">
        <v>113</v>
      </c>
      <c r="AW39" s="20">
        <v>3</v>
      </c>
      <c r="AX39" s="20">
        <v>4</v>
      </c>
      <c r="AY39" s="20">
        <v>6</v>
      </c>
      <c r="AZ39" s="20">
        <v>66</v>
      </c>
      <c r="BA39" s="20">
        <v>52</v>
      </c>
      <c r="BB39" s="20" t="s">
        <v>8</v>
      </c>
      <c r="BC39" s="20" t="s">
        <v>14</v>
      </c>
      <c r="BD39" s="20">
        <v>1.5599999999999996</v>
      </c>
      <c r="BE39" s="20">
        <v>9.36</v>
      </c>
      <c r="BH39" s="31" t="s">
        <v>149</v>
      </c>
      <c r="BI39" s="32"/>
      <c r="BJ39" s="32"/>
      <c r="BK39" s="32"/>
      <c r="BL39" s="32"/>
      <c r="BM39" s="32"/>
      <c r="BN39" s="33"/>
      <c r="BP39" s="31"/>
      <c r="BQ39" s="59" t="s">
        <v>121</v>
      </c>
      <c r="BR39" s="55">
        <v>0</v>
      </c>
      <c r="BS39" s="55">
        <v>7.07</v>
      </c>
      <c r="BT39" s="60">
        <v>14.14</v>
      </c>
      <c r="BU39" s="32"/>
      <c r="BV39" s="33"/>
      <c r="BX39" s="31"/>
      <c r="BY39" s="55"/>
      <c r="BZ39" s="55">
        <v>1.3029999999999999</v>
      </c>
      <c r="CA39" s="55"/>
      <c r="CB39" s="55">
        <v>1.2909999999999999</v>
      </c>
      <c r="CC39" s="32">
        <v>1.1319999999999999</v>
      </c>
      <c r="CD39" s="33"/>
    </row>
    <row r="40" spans="1:94" x14ac:dyDescent="0.3">
      <c r="A40" s="20" t="s">
        <v>98</v>
      </c>
      <c r="B40" s="20" t="s">
        <v>126</v>
      </c>
      <c r="C40" s="20" t="s">
        <v>126</v>
      </c>
      <c r="D40" s="20">
        <v>3</v>
      </c>
      <c r="E40" s="20" t="s">
        <v>113</v>
      </c>
      <c r="F40" s="20">
        <v>1</v>
      </c>
      <c r="G40" s="20">
        <v>2</v>
      </c>
      <c r="H40" s="20">
        <v>2</v>
      </c>
      <c r="I40" s="20">
        <f t="shared" si="3"/>
        <v>2</v>
      </c>
      <c r="J40" s="20">
        <f>AVERAGE(G40:H42)</f>
        <v>2</v>
      </c>
      <c r="K40" s="20">
        <f>_xlfn.STDEV.S(G40:H42)</f>
        <v>0.89442719099991586</v>
      </c>
      <c r="L40" s="20">
        <v>57</v>
      </c>
      <c r="M40" s="20">
        <v>36</v>
      </c>
      <c r="N40" s="20">
        <f t="shared" si="4"/>
        <v>46.5</v>
      </c>
      <c r="O40" s="20">
        <f>AVERAGE(L40:M42)</f>
        <v>53.666666666666664</v>
      </c>
      <c r="P40" s="20">
        <f>_xlfn.STDEV.S(L40:M42)</f>
        <v>12.404300329589994</v>
      </c>
      <c r="Q40" s="20">
        <v>3</v>
      </c>
      <c r="R40" s="20">
        <v>1</v>
      </c>
      <c r="S40" s="20">
        <f t="shared" si="5"/>
        <v>2</v>
      </c>
      <c r="T40" s="20">
        <v>1.2599999999999998</v>
      </c>
      <c r="U40" s="20">
        <f>AVERAGE(T40:T42)</f>
        <v>1.2599999999999998</v>
      </c>
      <c r="V40" s="20">
        <f>_xlfn.STDEV.S(T40:T42)</f>
        <v>0</v>
      </c>
      <c r="W40" s="20">
        <v>3.3600000000000003</v>
      </c>
      <c r="X40" s="20">
        <f>AVERAGE(W40:W42)</f>
        <v>3.4599999999999995</v>
      </c>
      <c r="Y40" s="20">
        <f>_xlfn.STDEV.S(W40:W42)</f>
        <v>0.17320508075688712</v>
      </c>
      <c r="Z40" s="98"/>
      <c r="AC40" s="190"/>
      <c r="AD40" s="219"/>
      <c r="AE40" s="218" t="s">
        <v>688</v>
      </c>
      <c r="AF40" s="202" t="s">
        <v>667</v>
      </c>
      <c r="AG40" s="202" t="s">
        <v>668</v>
      </c>
      <c r="AH40" s="202" t="s">
        <v>669</v>
      </c>
      <c r="AI40" s="202" t="s">
        <v>670</v>
      </c>
      <c r="AJ40" s="202" t="s">
        <v>671</v>
      </c>
      <c r="AK40" s="202" t="s">
        <v>672</v>
      </c>
      <c r="AL40" s="202" t="s">
        <v>674</v>
      </c>
      <c r="AM40" s="202" t="s">
        <v>675</v>
      </c>
      <c r="AN40" s="203" t="s">
        <v>674</v>
      </c>
      <c r="AP40" s="264"/>
      <c r="AQ40" s="91"/>
      <c r="AR40" s="20" t="s">
        <v>98</v>
      </c>
      <c r="AS40" s="20">
        <v>0</v>
      </c>
      <c r="AT40" s="20">
        <v>0</v>
      </c>
      <c r="AU40" s="20">
        <v>0</v>
      </c>
      <c r="AV40" s="20" t="s">
        <v>113</v>
      </c>
      <c r="AW40" s="20">
        <v>1</v>
      </c>
      <c r="AX40" s="20">
        <v>2</v>
      </c>
      <c r="AY40" s="20">
        <v>2</v>
      </c>
      <c r="AZ40" s="20">
        <v>57</v>
      </c>
      <c r="BA40" s="20">
        <v>36</v>
      </c>
      <c r="BB40" s="20" t="s">
        <v>12</v>
      </c>
      <c r="BC40" s="20" t="s">
        <v>109</v>
      </c>
      <c r="BD40" s="20">
        <v>1.2599999999999998</v>
      </c>
      <c r="BE40" s="20">
        <v>3.3600000000000003</v>
      </c>
      <c r="BH40" s="31" t="s">
        <v>111</v>
      </c>
      <c r="BI40" s="32"/>
      <c r="BJ40" s="32"/>
      <c r="BK40" s="32"/>
      <c r="BL40" s="32"/>
      <c r="BM40" s="32"/>
      <c r="BN40" s="33"/>
      <c r="BP40" s="31"/>
      <c r="BQ40" s="59"/>
      <c r="BR40" s="55">
        <v>7.12</v>
      </c>
      <c r="BS40" s="55">
        <v>7.61</v>
      </c>
      <c r="BT40" s="60">
        <v>7</v>
      </c>
      <c r="BU40" s="32"/>
      <c r="BV40" s="33"/>
      <c r="BX40" s="31" t="s">
        <v>111</v>
      </c>
      <c r="BY40" s="55"/>
      <c r="BZ40" s="55"/>
      <c r="CA40" s="55"/>
      <c r="CB40" s="55"/>
      <c r="CC40" s="32"/>
      <c r="CD40" s="33"/>
      <c r="CF40" s="28" t="s">
        <v>188</v>
      </c>
      <c r="CG40" s="29"/>
      <c r="CH40" s="29"/>
      <c r="CI40" s="81" t="s">
        <v>407</v>
      </c>
      <c r="CJ40" s="80"/>
      <c r="CK40" s="29"/>
      <c r="CL40" s="29"/>
      <c r="CM40" s="29"/>
      <c r="CN40" s="29"/>
      <c r="CO40" s="29"/>
      <c r="CP40" s="30"/>
    </row>
    <row r="41" spans="1:94" x14ac:dyDescent="0.3">
      <c r="A41" s="20" t="s">
        <v>98</v>
      </c>
      <c r="B41" s="20" t="s">
        <v>126</v>
      </c>
      <c r="C41" s="20" t="s">
        <v>126</v>
      </c>
      <c r="D41" s="20">
        <v>3</v>
      </c>
      <c r="E41" s="20" t="s">
        <v>113</v>
      </c>
      <c r="F41" s="20">
        <v>2</v>
      </c>
      <c r="G41" s="20">
        <v>1</v>
      </c>
      <c r="H41" s="20">
        <v>3</v>
      </c>
      <c r="I41" s="20">
        <f t="shared" si="3"/>
        <v>2</v>
      </c>
      <c r="J41" s="20"/>
      <c r="K41" s="20"/>
      <c r="L41" s="20">
        <v>53</v>
      </c>
      <c r="M41" s="20">
        <v>54</v>
      </c>
      <c r="N41" s="20">
        <f t="shared" si="4"/>
        <v>53.5</v>
      </c>
      <c r="O41" s="20"/>
      <c r="P41" s="20"/>
      <c r="Q41" s="20">
        <v>2</v>
      </c>
      <c r="R41" s="20">
        <v>2</v>
      </c>
      <c r="S41" s="20">
        <f t="shared" si="5"/>
        <v>2</v>
      </c>
      <c r="T41" s="20">
        <v>1.2599999999999998</v>
      </c>
      <c r="U41" s="20"/>
      <c r="V41" s="20"/>
      <c r="W41" s="20">
        <v>3.3600000000000003</v>
      </c>
      <c r="X41" s="20"/>
      <c r="Y41" s="20"/>
      <c r="Z41" s="98"/>
      <c r="AC41" s="190"/>
      <c r="AD41" s="217"/>
      <c r="AE41" s="218"/>
      <c r="AF41" s="207" t="s">
        <v>524</v>
      </c>
      <c r="AG41" s="207"/>
      <c r="AH41" s="207"/>
      <c r="AI41" s="207"/>
      <c r="AJ41" s="207" t="s">
        <v>561</v>
      </c>
      <c r="AK41" s="207"/>
      <c r="AL41" s="207" t="s">
        <v>673</v>
      </c>
      <c r="AM41" s="207"/>
      <c r="AN41" s="208"/>
      <c r="AP41" s="264"/>
      <c r="AQ41" s="91"/>
      <c r="AR41" s="20" t="s">
        <v>98</v>
      </c>
      <c r="AS41" s="20">
        <v>0</v>
      </c>
      <c r="AT41" s="20">
        <v>0</v>
      </c>
      <c r="AU41" s="20">
        <v>0</v>
      </c>
      <c r="AV41" s="20" t="s">
        <v>113</v>
      </c>
      <c r="AW41" s="20">
        <v>2</v>
      </c>
      <c r="AX41" s="20">
        <v>1</v>
      </c>
      <c r="AY41" s="20">
        <v>3</v>
      </c>
      <c r="AZ41" s="20">
        <v>53</v>
      </c>
      <c r="BA41" s="20">
        <v>54</v>
      </c>
      <c r="BB41" s="20" t="s">
        <v>14</v>
      </c>
      <c r="BC41" s="20" t="s">
        <v>14</v>
      </c>
      <c r="BD41" s="20">
        <v>1.2599999999999998</v>
      </c>
      <c r="BE41" s="20">
        <v>3.3600000000000003</v>
      </c>
      <c r="BH41" s="31" t="s">
        <v>150</v>
      </c>
      <c r="BI41" s="32"/>
      <c r="BJ41" s="32"/>
      <c r="BK41" s="32"/>
      <c r="BL41" s="32"/>
      <c r="BM41" s="32"/>
      <c r="BN41" s="33"/>
      <c r="BP41" s="31" t="s">
        <v>111</v>
      </c>
      <c r="BQ41" s="59"/>
      <c r="BR41" s="55"/>
      <c r="BS41" s="55"/>
      <c r="BT41" s="60"/>
      <c r="BU41" s="32"/>
      <c r="BV41" s="33"/>
      <c r="BX41" s="31"/>
      <c r="BY41" s="55" t="s">
        <v>120</v>
      </c>
      <c r="BZ41" s="55">
        <v>0</v>
      </c>
      <c r="CA41" s="55">
        <v>0.8</v>
      </c>
      <c r="CB41" s="55">
        <v>7.2</v>
      </c>
      <c r="CC41" s="32"/>
      <c r="CD41" s="33"/>
      <c r="CF41" s="31" t="s">
        <v>111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3"/>
    </row>
    <row r="42" spans="1:94" x14ac:dyDescent="0.3">
      <c r="A42" s="20" t="s">
        <v>98</v>
      </c>
      <c r="B42" s="20" t="s">
        <v>126</v>
      </c>
      <c r="C42" s="20" t="s">
        <v>126</v>
      </c>
      <c r="D42" s="20">
        <v>3</v>
      </c>
      <c r="E42" s="20" t="s">
        <v>113</v>
      </c>
      <c r="F42" s="20">
        <v>3</v>
      </c>
      <c r="G42" s="20">
        <v>1</v>
      </c>
      <c r="H42" s="20">
        <v>3</v>
      </c>
      <c r="I42" s="20">
        <f t="shared" si="3"/>
        <v>2</v>
      </c>
      <c r="J42" s="20"/>
      <c r="K42" s="20"/>
      <c r="L42" s="20">
        <v>48</v>
      </c>
      <c r="M42" s="20">
        <v>74</v>
      </c>
      <c r="N42" s="20">
        <f t="shared" si="4"/>
        <v>61</v>
      </c>
      <c r="O42" s="20"/>
      <c r="P42" s="20"/>
      <c r="Q42" s="20">
        <v>2</v>
      </c>
      <c r="R42" s="20">
        <v>4</v>
      </c>
      <c r="S42" s="20">
        <f t="shared" si="5"/>
        <v>3</v>
      </c>
      <c r="T42" s="20">
        <v>1.2599999999999998</v>
      </c>
      <c r="U42" s="20"/>
      <c r="V42" s="20"/>
      <c r="W42" s="20">
        <v>3.6599999999999993</v>
      </c>
      <c r="X42" s="20"/>
      <c r="Y42" s="20"/>
      <c r="Z42" s="98"/>
      <c r="AC42" s="190"/>
      <c r="AD42" s="219"/>
      <c r="AE42" s="218" t="s">
        <v>689</v>
      </c>
      <c r="AF42" s="202" t="s">
        <v>677</v>
      </c>
      <c r="AG42" s="202" t="s">
        <v>678</v>
      </c>
      <c r="AH42" s="202" t="s">
        <v>679</v>
      </c>
      <c r="AI42" s="202" t="s">
        <v>680</v>
      </c>
      <c r="AJ42" s="202" t="s">
        <v>623</v>
      </c>
      <c r="AK42" s="202" t="s">
        <v>682</v>
      </c>
      <c r="AL42" s="202" t="s">
        <v>648</v>
      </c>
      <c r="AM42" s="202" t="s">
        <v>684</v>
      </c>
      <c r="AN42" s="203" t="s">
        <v>685</v>
      </c>
      <c r="AP42" s="264"/>
      <c r="AQ42" s="91"/>
      <c r="AR42" s="20" t="s">
        <v>98</v>
      </c>
      <c r="AS42" s="20">
        <v>0</v>
      </c>
      <c r="AT42" s="20">
        <v>0</v>
      </c>
      <c r="AU42" s="20">
        <v>0</v>
      </c>
      <c r="AV42" s="20" t="s">
        <v>113</v>
      </c>
      <c r="AW42" s="20">
        <v>3</v>
      </c>
      <c r="AX42" s="20">
        <v>1</v>
      </c>
      <c r="AY42" s="20">
        <v>3</v>
      </c>
      <c r="AZ42" s="20">
        <v>48</v>
      </c>
      <c r="BA42" s="20">
        <v>74</v>
      </c>
      <c r="BB42" s="20" t="s">
        <v>14</v>
      </c>
      <c r="BC42" s="20" t="s">
        <v>8</v>
      </c>
      <c r="BD42" s="20">
        <v>1.2599999999999998</v>
      </c>
      <c r="BE42" s="20">
        <v>3.6599999999999993</v>
      </c>
      <c r="BH42" s="31" t="s">
        <v>111</v>
      </c>
      <c r="BI42" s="32"/>
      <c r="BJ42" s="32"/>
      <c r="BK42" s="32"/>
      <c r="BL42" s="32"/>
      <c r="BM42" s="32"/>
      <c r="BN42" s="33"/>
      <c r="BP42" s="31"/>
      <c r="BQ42" s="59" t="s">
        <v>120</v>
      </c>
      <c r="BR42" s="55">
        <v>0</v>
      </c>
      <c r="BS42" s="55">
        <v>7.2</v>
      </c>
      <c r="BT42" s="60"/>
      <c r="BU42" s="32"/>
      <c r="BV42" s="33"/>
      <c r="BX42" s="31"/>
      <c r="BY42" s="55"/>
      <c r="BZ42" s="55">
        <v>1.06</v>
      </c>
      <c r="CA42" s="55"/>
      <c r="CB42" s="55">
        <v>1.333</v>
      </c>
      <c r="CC42" s="32"/>
      <c r="CD42" s="33"/>
      <c r="CF42" s="31" t="s">
        <v>215</v>
      </c>
      <c r="CG42" s="32"/>
      <c r="CH42" s="32"/>
      <c r="CI42" s="38" t="s">
        <v>227</v>
      </c>
      <c r="CJ42" s="32"/>
      <c r="CK42" s="32"/>
      <c r="CL42" s="32"/>
      <c r="CM42" s="32"/>
      <c r="CN42" s="32"/>
      <c r="CO42" s="32"/>
      <c r="CP42" s="33"/>
    </row>
    <row r="43" spans="1:94" x14ac:dyDescent="0.3">
      <c r="A43" s="20" t="s">
        <v>99</v>
      </c>
      <c r="B43" s="20" t="s">
        <v>128</v>
      </c>
      <c r="C43" s="20" t="s">
        <v>127</v>
      </c>
      <c r="D43" s="20">
        <v>4</v>
      </c>
      <c r="E43" s="20" t="s">
        <v>113</v>
      </c>
      <c r="F43" s="20">
        <v>1</v>
      </c>
      <c r="G43" s="20">
        <v>5</v>
      </c>
      <c r="H43" s="20">
        <v>3</v>
      </c>
      <c r="I43" s="20">
        <f t="shared" si="3"/>
        <v>4</v>
      </c>
      <c r="J43" s="20">
        <f>AVERAGE(G43:H45)</f>
        <v>5</v>
      </c>
      <c r="K43" s="20">
        <f>_xlfn.STDEV.S(G43:H45)</f>
        <v>1.7888543819998317</v>
      </c>
      <c r="L43" s="20">
        <v>42</v>
      </c>
      <c r="M43" s="20">
        <v>55</v>
      </c>
      <c r="N43" s="20">
        <f t="shared" si="4"/>
        <v>48.5</v>
      </c>
      <c r="O43" s="20">
        <f>AVERAGE(L43:M45)</f>
        <v>57.333333333333336</v>
      </c>
      <c r="P43" s="20">
        <f>_xlfn.STDEV.S(L43:M45)</f>
        <v>8.3346665600170482</v>
      </c>
      <c r="Q43" s="20">
        <v>1</v>
      </c>
      <c r="R43" s="20">
        <v>4</v>
      </c>
      <c r="S43" s="20">
        <f t="shared" si="5"/>
        <v>2.5</v>
      </c>
      <c r="T43" s="20">
        <v>1.0599999999999996</v>
      </c>
      <c r="U43" s="20">
        <f>AVERAGE(T43:T45)</f>
        <v>1.7266666666666663</v>
      </c>
      <c r="V43" s="20">
        <f>_xlfn.STDEV.S(T43:T45)</f>
        <v>0.83266639978645307</v>
      </c>
      <c r="W43" s="20">
        <v>8.759999999999998</v>
      </c>
      <c r="X43" s="20">
        <f>AVERAGE(W43:W45)</f>
        <v>10.193333333333333</v>
      </c>
      <c r="Y43" s="20">
        <f>_xlfn.STDEV.S(W43:W45)</f>
        <v>1.2662279942148464</v>
      </c>
      <c r="Z43" s="98"/>
      <c r="AC43" s="190"/>
      <c r="AD43" s="219"/>
      <c r="AE43" s="252"/>
      <c r="AF43" s="207" t="s">
        <v>676</v>
      </c>
      <c r="AG43" s="207"/>
      <c r="AH43" s="207"/>
      <c r="AI43" s="207"/>
      <c r="AJ43" s="207" t="s">
        <v>681</v>
      </c>
      <c r="AK43" s="207"/>
      <c r="AL43" s="207" t="s">
        <v>683</v>
      </c>
      <c r="AM43" s="207"/>
      <c r="AN43" s="208"/>
      <c r="AP43" s="264"/>
      <c r="AQ43" s="91"/>
      <c r="AR43" s="20" t="s">
        <v>99</v>
      </c>
      <c r="AS43" s="20">
        <v>20.454545454545453</v>
      </c>
      <c r="AT43" s="20">
        <v>7.2</v>
      </c>
      <c r="AU43" s="20">
        <v>7.0685834705770345</v>
      </c>
      <c r="AV43" s="20" t="s">
        <v>113</v>
      </c>
      <c r="AW43" s="20">
        <v>1</v>
      </c>
      <c r="AX43" s="20">
        <v>5</v>
      </c>
      <c r="AY43" s="20">
        <v>3</v>
      </c>
      <c r="AZ43" s="20">
        <v>42</v>
      </c>
      <c r="BA43" s="20">
        <v>55</v>
      </c>
      <c r="BB43" s="20" t="s">
        <v>109</v>
      </c>
      <c r="BC43" s="20" t="s">
        <v>8</v>
      </c>
      <c r="BD43" s="20">
        <v>1.0599999999999996</v>
      </c>
      <c r="BE43" s="20">
        <v>8.759999999999998</v>
      </c>
      <c r="BH43" s="31"/>
      <c r="BI43" s="32"/>
      <c r="BJ43" s="32" t="s">
        <v>151</v>
      </c>
      <c r="BK43" s="32"/>
      <c r="BL43" s="32"/>
      <c r="BM43" s="32"/>
      <c r="BN43" s="33"/>
      <c r="BP43" s="31"/>
      <c r="BQ43" s="59"/>
      <c r="BR43" s="55">
        <v>3.68</v>
      </c>
      <c r="BS43" s="55">
        <v>9.0299999999999994</v>
      </c>
      <c r="BT43" s="60"/>
      <c r="BU43" s="32"/>
      <c r="BV43" s="33"/>
      <c r="BX43" s="31"/>
      <c r="BY43" s="55" t="s">
        <v>202</v>
      </c>
      <c r="BZ43" s="55">
        <v>18</v>
      </c>
      <c r="CA43" s="55"/>
      <c r="CB43" s="55">
        <v>36</v>
      </c>
      <c r="CC43" s="32"/>
      <c r="CD43" s="33"/>
      <c r="CF43" s="31" t="s">
        <v>111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3"/>
    </row>
    <row r="44" spans="1:94" x14ac:dyDescent="0.3">
      <c r="A44" s="20" t="s">
        <v>99</v>
      </c>
      <c r="B44" s="20" t="s">
        <v>128</v>
      </c>
      <c r="C44" s="20" t="s">
        <v>127</v>
      </c>
      <c r="D44" s="20">
        <v>4</v>
      </c>
      <c r="E44" s="20" t="s">
        <v>113</v>
      </c>
      <c r="F44" s="20">
        <v>2</v>
      </c>
      <c r="G44" s="20">
        <v>4</v>
      </c>
      <c r="H44" s="20">
        <v>8</v>
      </c>
      <c r="I44" s="20">
        <f t="shared" si="3"/>
        <v>6</v>
      </c>
      <c r="J44" s="20"/>
      <c r="K44" s="20"/>
      <c r="L44" s="20">
        <v>59</v>
      </c>
      <c r="M44" s="20">
        <v>60</v>
      </c>
      <c r="N44" s="20">
        <f t="shared" si="4"/>
        <v>59.5</v>
      </c>
      <c r="O44" s="20"/>
      <c r="P44" s="20"/>
      <c r="Q44" s="20">
        <v>4</v>
      </c>
      <c r="R44" s="20">
        <v>4</v>
      </c>
      <c r="S44" s="20">
        <f t="shared" si="5"/>
        <v>4</v>
      </c>
      <c r="T44" s="20">
        <v>2.6599999999999993</v>
      </c>
      <c r="U44" s="20"/>
      <c r="V44" s="20"/>
      <c r="W44" s="20">
        <v>11.16</v>
      </c>
      <c r="X44" s="20"/>
      <c r="Y44" s="20"/>
      <c r="Z44" s="98"/>
      <c r="AA44" s="93"/>
      <c r="AC44" s="190"/>
      <c r="AD44" s="219"/>
      <c r="AE44" s="252" t="s">
        <v>690</v>
      </c>
      <c r="AF44" s="202" t="s">
        <v>693</v>
      </c>
      <c r="AG44" s="202" t="s">
        <v>694</v>
      </c>
      <c r="AH44" s="202" t="s">
        <v>695</v>
      </c>
      <c r="AI44" s="202" t="s">
        <v>693</v>
      </c>
      <c r="AJ44" s="202" t="s">
        <v>695</v>
      </c>
      <c r="AK44" s="202" t="s">
        <v>697</v>
      </c>
      <c r="AL44" s="202" t="s">
        <v>699</v>
      </c>
      <c r="AM44" s="265" t="s">
        <v>701</v>
      </c>
      <c r="AN44" s="203" t="s">
        <v>700</v>
      </c>
      <c r="AP44" s="264"/>
      <c r="AQ44" s="91"/>
      <c r="AR44" s="20" t="s">
        <v>99</v>
      </c>
      <c r="AS44" s="20">
        <v>20.454545454545453</v>
      </c>
      <c r="AT44" s="20">
        <v>7.2</v>
      </c>
      <c r="AU44" s="20">
        <v>7.0685834705770345</v>
      </c>
      <c r="AV44" s="20" t="s">
        <v>113</v>
      </c>
      <c r="AW44" s="20">
        <v>2</v>
      </c>
      <c r="AX44" s="20">
        <v>4</v>
      </c>
      <c r="AY44" s="20">
        <v>8</v>
      </c>
      <c r="AZ44" s="20">
        <v>59</v>
      </c>
      <c r="BA44" s="20">
        <v>60</v>
      </c>
      <c r="BB44" s="20" t="s">
        <v>8</v>
      </c>
      <c r="BC44" s="20" t="s">
        <v>8</v>
      </c>
      <c r="BD44" s="20">
        <v>2.6599999999999993</v>
      </c>
      <c r="BE44" s="20">
        <v>11.16</v>
      </c>
      <c r="BH44" s="31"/>
      <c r="BI44" s="32" t="s">
        <v>121</v>
      </c>
      <c r="BJ44" s="32" t="s">
        <v>111</v>
      </c>
      <c r="BK44" s="32"/>
      <c r="BL44" s="32"/>
      <c r="BM44" s="32"/>
      <c r="BN44" s="33"/>
      <c r="BP44" s="31"/>
      <c r="BQ44" s="59" t="s">
        <v>202</v>
      </c>
      <c r="BR44" s="55">
        <v>18</v>
      </c>
      <c r="BS44" s="55">
        <v>36</v>
      </c>
      <c r="BT44" s="60"/>
      <c r="BU44" s="32"/>
      <c r="BV44" s="33"/>
      <c r="BX44" s="31" t="s">
        <v>111</v>
      </c>
      <c r="BY44" s="55"/>
      <c r="BZ44" s="55"/>
      <c r="CA44" s="55"/>
      <c r="CB44" s="55"/>
      <c r="CC44" s="32"/>
      <c r="CD44" s="33"/>
      <c r="CF44" s="55" t="s">
        <v>190</v>
      </c>
      <c r="CG44" s="55" t="s">
        <v>140</v>
      </c>
      <c r="CH44" s="55" t="s">
        <v>141</v>
      </c>
      <c r="CI44" s="55" t="s">
        <v>142</v>
      </c>
      <c r="CJ44" s="55" t="s">
        <v>143</v>
      </c>
      <c r="CK44" s="55" t="s">
        <v>144</v>
      </c>
      <c r="CL44" s="32"/>
      <c r="CM44" s="32"/>
      <c r="CN44" s="32"/>
      <c r="CO44" s="32"/>
      <c r="CP44" s="33"/>
    </row>
    <row r="45" spans="1:94" x14ac:dyDescent="0.3">
      <c r="A45" s="20" t="s">
        <v>99</v>
      </c>
      <c r="B45" s="20" t="s">
        <v>128</v>
      </c>
      <c r="C45" s="20" t="s">
        <v>127</v>
      </c>
      <c r="D45" s="20">
        <v>4</v>
      </c>
      <c r="E45" s="20" t="s">
        <v>113</v>
      </c>
      <c r="F45" s="20">
        <v>3</v>
      </c>
      <c r="G45" s="20">
        <v>6</v>
      </c>
      <c r="H45" s="20">
        <v>4</v>
      </c>
      <c r="I45" s="20">
        <f t="shared" si="3"/>
        <v>5</v>
      </c>
      <c r="J45" s="20"/>
      <c r="K45" s="20"/>
      <c r="L45" s="20">
        <v>66</v>
      </c>
      <c r="M45" s="20">
        <v>62</v>
      </c>
      <c r="N45" s="20">
        <f t="shared" si="4"/>
        <v>64</v>
      </c>
      <c r="O45" s="20"/>
      <c r="P45" s="20"/>
      <c r="Q45" s="20">
        <v>4</v>
      </c>
      <c r="R45" s="20">
        <v>4</v>
      </c>
      <c r="S45" s="20">
        <f t="shared" si="5"/>
        <v>4</v>
      </c>
      <c r="T45" s="20">
        <v>1.46</v>
      </c>
      <c r="U45" s="20"/>
      <c r="V45" s="20"/>
      <c r="W45" s="20">
        <v>10.66</v>
      </c>
      <c r="X45" s="20"/>
      <c r="Y45" s="20"/>
      <c r="Z45" s="98"/>
      <c r="AC45" s="190"/>
      <c r="AD45" s="219"/>
      <c r="AE45" s="252"/>
      <c r="AF45" s="207" t="s">
        <v>692</v>
      </c>
      <c r="AG45" s="207"/>
      <c r="AH45" s="207"/>
      <c r="AI45" s="207"/>
      <c r="AJ45" s="207" t="s">
        <v>696</v>
      </c>
      <c r="AK45" s="207"/>
      <c r="AL45" s="207" t="s">
        <v>698</v>
      </c>
      <c r="AM45" s="207"/>
      <c r="AN45" s="208"/>
      <c r="AP45" s="190"/>
      <c r="AQ45" s="7"/>
      <c r="AR45" s="20" t="s">
        <v>99</v>
      </c>
      <c r="AS45" s="20">
        <v>20.454545454545453</v>
      </c>
      <c r="AT45" s="20">
        <v>7.2</v>
      </c>
      <c r="AU45" s="20">
        <v>7.0685834705770345</v>
      </c>
      <c r="AV45" s="20" t="s">
        <v>113</v>
      </c>
      <c r="AW45" s="20">
        <v>3</v>
      </c>
      <c r="AX45" s="20">
        <v>6</v>
      </c>
      <c r="AY45" s="20">
        <v>4</v>
      </c>
      <c r="AZ45" s="20">
        <v>66</v>
      </c>
      <c r="BA45" s="20">
        <v>62</v>
      </c>
      <c r="BB45" s="20" t="s">
        <v>8</v>
      </c>
      <c r="BC45" s="20" t="s">
        <v>8</v>
      </c>
      <c r="BD45" s="20">
        <v>1.46</v>
      </c>
      <c r="BE45" s="20">
        <v>10.66</v>
      </c>
      <c r="BH45" s="31"/>
      <c r="BI45" s="32">
        <v>0</v>
      </c>
      <c r="BJ45" s="32">
        <v>7.67</v>
      </c>
      <c r="BK45" s="32"/>
      <c r="BL45" s="32"/>
      <c r="BM45" s="32"/>
      <c r="BN45" s="33"/>
      <c r="BP45" s="31" t="s">
        <v>111</v>
      </c>
      <c r="BQ45" s="59"/>
      <c r="BR45" s="55"/>
      <c r="BS45" s="55"/>
      <c r="BT45" s="60"/>
      <c r="BU45" s="32"/>
      <c r="BV45" s="33"/>
      <c r="BX45" s="31"/>
      <c r="BY45" s="55" t="s">
        <v>137</v>
      </c>
      <c r="BZ45" s="55">
        <v>0</v>
      </c>
      <c r="CA45" s="55">
        <v>6.2</v>
      </c>
      <c r="CB45" s="55">
        <v>18.600000000000001</v>
      </c>
      <c r="CC45" s="32">
        <v>20.45</v>
      </c>
      <c r="CD45" s="33"/>
      <c r="CF45" s="55" t="s">
        <v>114</v>
      </c>
      <c r="CG45" s="55">
        <v>8</v>
      </c>
      <c r="CH45" s="55">
        <v>3.1457999999999999</v>
      </c>
      <c r="CI45" s="55">
        <v>0.39319999999999999</v>
      </c>
      <c r="CJ45" s="55">
        <v>1.58</v>
      </c>
      <c r="CK45" s="55">
        <v>0.157</v>
      </c>
      <c r="CL45" s="32"/>
      <c r="CM45" s="32"/>
      <c r="CN45" s="32"/>
      <c r="CO45" s="32"/>
      <c r="CP45" s="33"/>
    </row>
    <row r="46" spans="1:94" x14ac:dyDescent="0.3">
      <c r="A46" s="20" t="s">
        <v>100</v>
      </c>
      <c r="B46" s="20" t="s">
        <v>129</v>
      </c>
      <c r="C46" s="20" t="s">
        <v>127</v>
      </c>
      <c r="D46" s="20">
        <v>5</v>
      </c>
      <c r="E46" s="20" t="s">
        <v>113</v>
      </c>
      <c r="F46" s="20">
        <v>1</v>
      </c>
      <c r="G46" s="20">
        <v>10</v>
      </c>
      <c r="H46" s="20">
        <v>4</v>
      </c>
      <c r="I46" s="20">
        <f t="shared" si="3"/>
        <v>7</v>
      </c>
      <c r="J46" s="20">
        <f>AVERAGE(G46:H48)</f>
        <v>5.5</v>
      </c>
      <c r="K46" s="20">
        <f>_xlfn.STDEV.S(G46:H48)</f>
        <v>2.5099800796022267</v>
      </c>
      <c r="L46" s="20">
        <v>44</v>
      </c>
      <c r="M46" s="20">
        <v>58</v>
      </c>
      <c r="N46" s="20">
        <f t="shared" si="4"/>
        <v>51</v>
      </c>
      <c r="O46" s="20">
        <f>AVERAGE(L46:M48)</f>
        <v>61.5</v>
      </c>
      <c r="P46" s="20">
        <f>_xlfn.STDEV.S(L46:M48)</f>
        <v>9.8539332248600093</v>
      </c>
      <c r="Q46" s="20">
        <v>3</v>
      </c>
      <c r="R46" s="20">
        <v>4</v>
      </c>
      <c r="S46" s="20">
        <f t="shared" si="5"/>
        <v>3.5</v>
      </c>
      <c r="T46" s="20">
        <v>5.9999999999999609E-2</v>
      </c>
      <c r="U46" s="20">
        <f>AVERAGE(T46:T48)</f>
        <v>0.80999999999999961</v>
      </c>
      <c r="V46" s="20">
        <f>_xlfn.STDEV.S(T46:T48)</f>
        <v>0.65</v>
      </c>
      <c r="W46" s="20">
        <v>7.36</v>
      </c>
      <c r="X46" s="20">
        <f>AVERAGE(W46:W48)</f>
        <v>9.4933333333333341</v>
      </c>
      <c r="Y46" s="20">
        <f>_xlfn.STDEV.S(W46:W48)</f>
        <v>1.8903262505010408</v>
      </c>
      <c r="Z46" s="98"/>
      <c r="AC46" s="190"/>
      <c r="AD46" s="219"/>
      <c r="AE46" s="252" t="s">
        <v>691</v>
      </c>
      <c r="AF46" s="202" t="s">
        <v>699</v>
      </c>
      <c r="AG46" s="202" t="s">
        <v>703</v>
      </c>
      <c r="AH46" s="202" t="s">
        <v>704</v>
      </c>
      <c r="AI46" s="202" t="s">
        <v>705</v>
      </c>
      <c r="AJ46" s="202" t="s">
        <v>693</v>
      </c>
      <c r="AK46" s="202" t="s">
        <v>707</v>
      </c>
      <c r="AL46" s="202" t="s">
        <v>709</v>
      </c>
      <c r="AM46" s="202" t="s">
        <v>693</v>
      </c>
      <c r="AN46" s="203" t="s">
        <v>710</v>
      </c>
      <c r="AP46" s="264"/>
      <c r="AQ46" s="91"/>
      <c r="AR46" s="20" t="s">
        <v>100</v>
      </c>
      <c r="AS46" s="20">
        <v>18.595041322314049</v>
      </c>
      <c r="AT46" s="20">
        <v>7.2</v>
      </c>
      <c r="AU46" s="20">
        <v>7.0685834705770345</v>
      </c>
      <c r="AV46" s="20" t="s">
        <v>113</v>
      </c>
      <c r="AW46" s="20">
        <v>1</v>
      </c>
      <c r="AX46" s="20">
        <v>10</v>
      </c>
      <c r="AY46" s="20">
        <v>4</v>
      </c>
      <c r="AZ46" s="20">
        <v>44</v>
      </c>
      <c r="BA46" s="20">
        <v>58</v>
      </c>
      <c r="BB46" s="20" t="s">
        <v>12</v>
      </c>
      <c r="BC46" s="20" t="s">
        <v>8</v>
      </c>
      <c r="BD46" s="20">
        <v>5.9999999999999609E-2</v>
      </c>
      <c r="BE46" s="20">
        <v>7.36</v>
      </c>
      <c r="BH46" s="31"/>
      <c r="BI46" s="32">
        <v>1.6</v>
      </c>
      <c r="BJ46" s="32">
        <v>8.0749999999999993</v>
      </c>
      <c r="BK46" s="32"/>
      <c r="BL46" s="32"/>
      <c r="BM46" s="32"/>
      <c r="BN46" s="33"/>
      <c r="BP46" s="31"/>
      <c r="BQ46" s="59" t="s">
        <v>137</v>
      </c>
      <c r="BR46" s="55">
        <v>0</v>
      </c>
      <c r="BS46" s="55">
        <v>18.600000000000001</v>
      </c>
      <c r="BT46" s="60">
        <v>20.45</v>
      </c>
      <c r="BU46" s="32"/>
      <c r="BV46" s="33"/>
      <c r="BX46" s="31"/>
      <c r="BY46" s="32"/>
      <c r="BZ46" s="32">
        <v>1.242</v>
      </c>
      <c r="CA46" s="32"/>
      <c r="CB46" s="32">
        <v>1.216</v>
      </c>
      <c r="CC46" s="32">
        <v>1.2669999999999999</v>
      </c>
      <c r="CD46" s="33"/>
      <c r="CF46" s="55" t="s">
        <v>147</v>
      </c>
      <c r="CG46" s="55">
        <v>45</v>
      </c>
      <c r="CH46" s="55">
        <v>11.191800000000001</v>
      </c>
      <c r="CI46" s="55">
        <v>0.2487</v>
      </c>
      <c r="CJ46" s="55" t="s">
        <v>111</v>
      </c>
      <c r="CK46" s="55" t="s">
        <v>111</v>
      </c>
      <c r="CL46" s="32"/>
      <c r="CM46" s="32"/>
      <c r="CN46" s="32"/>
      <c r="CO46" s="32"/>
      <c r="CP46" s="33"/>
    </row>
    <row r="47" spans="1:94" ht="15" thickBot="1" x14ac:dyDescent="0.35">
      <c r="A47" s="20" t="s">
        <v>100</v>
      </c>
      <c r="B47" s="20" t="s">
        <v>129</v>
      </c>
      <c r="C47" s="20" t="s">
        <v>127</v>
      </c>
      <c r="D47" s="20">
        <v>5</v>
      </c>
      <c r="E47" s="20" t="s">
        <v>113</v>
      </c>
      <c r="F47" s="20">
        <v>2</v>
      </c>
      <c r="G47" s="20">
        <v>7</v>
      </c>
      <c r="H47" s="20">
        <v>4</v>
      </c>
      <c r="I47" s="20">
        <f t="shared" si="3"/>
        <v>5.5</v>
      </c>
      <c r="J47" s="20"/>
      <c r="K47" s="20"/>
      <c r="L47" s="20">
        <v>73</v>
      </c>
      <c r="M47" s="20">
        <v>65</v>
      </c>
      <c r="N47" s="20">
        <f t="shared" si="4"/>
        <v>69</v>
      </c>
      <c r="O47" s="20"/>
      <c r="P47" s="20"/>
      <c r="Q47" s="20">
        <v>4</v>
      </c>
      <c r="R47" s="20">
        <v>4</v>
      </c>
      <c r="S47" s="20">
        <f t="shared" si="5"/>
        <v>4</v>
      </c>
      <c r="T47" s="20">
        <v>1.1599999999999993</v>
      </c>
      <c r="U47" s="20"/>
      <c r="V47" s="20"/>
      <c r="W47" s="20">
        <v>10.96</v>
      </c>
      <c r="X47" s="20"/>
      <c r="Y47" s="20"/>
      <c r="Z47" s="98"/>
      <c r="AC47" s="190"/>
      <c r="AD47" s="219"/>
      <c r="AE47" s="252"/>
      <c r="AF47" s="207" t="s">
        <v>702</v>
      </c>
      <c r="AG47" s="207"/>
      <c r="AH47" s="207"/>
      <c r="AI47" s="207"/>
      <c r="AJ47" s="207" t="s">
        <v>706</v>
      </c>
      <c r="AK47" s="207"/>
      <c r="AL47" s="207" t="s">
        <v>708</v>
      </c>
      <c r="AM47" s="207"/>
      <c r="AN47" s="208"/>
      <c r="AP47" s="264"/>
      <c r="AQ47" s="91"/>
      <c r="AR47" s="20" t="s">
        <v>100</v>
      </c>
      <c r="AS47" s="20">
        <v>18.595041322314049</v>
      </c>
      <c r="AT47" s="20">
        <v>7.2</v>
      </c>
      <c r="AU47" s="20">
        <v>7.0685834705770345</v>
      </c>
      <c r="AV47" s="20" t="s">
        <v>113</v>
      </c>
      <c r="AW47" s="20">
        <v>2</v>
      </c>
      <c r="AX47" s="20">
        <v>7</v>
      </c>
      <c r="AY47" s="20">
        <v>4</v>
      </c>
      <c r="AZ47" s="20">
        <v>73</v>
      </c>
      <c r="BA47" s="20">
        <v>65</v>
      </c>
      <c r="BB47" s="20" t="s">
        <v>8</v>
      </c>
      <c r="BC47" s="20" t="s">
        <v>8</v>
      </c>
      <c r="BD47" s="20">
        <v>1.1599999999999993</v>
      </c>
      <c r="BE47" s="20">
        <v>10.96</v>
      </c>
      <c r="BH47" s="31"/>
      <c r="BI47" s="32">
        <v>7.07</v>
      </c>
      <c r="BJ47" s="32">
        <v>8.1159999999999997</v>
      </c>
      <c r="BK47" s="40" t="s">
        <v>182</v>
      </c>
      <c r="BM47" s="32"/>
      <c r="BN47" s="33"/>
      <c r="BP47" s="31"/>
      <c r="BQ47" s="61"/>
      <c r="BR47" s="62">
        <v>7.24</v>
      </c>
      <c r="BS47" s="62">
        <v>7.09</v>
      </c>
      <c r="BT47" s="63">
        <v>7.4</v>
      </c>
      <c r="BU47" s="32"/>
      <c r="BV47" s="33"/>
      <c r="BX47" s="31" t="s">
        <v>111</v>
      </c>
      <c r="BY47" s="32"/>
      <c r="BZ47" s="32"/>
      <c r="CA47" s="32"/>
      <c r="CB47" s="32"/>
      <c r="CC47" s="32"/>
      <c r="CD47" s="33"/>
      <c r="CF47" s="55" t="s">
        <v>148</v>
      </c>
      <c r="CG47" s="55">
        <v>53</v>
      </c>
      <c r="CH47" s="55">
        <v>14.3376</v>
      </c>
      <c r="CI47" s="55" t="s">
        <v>111</v>
      </c>
      <c r="CJ47" s="55" t="s">
        <v>111</v>
      </c>
      <c r="CK47" s="55" t="s">
        <v>111</v>
      </c>
      <c r="CL47" s="32"/>
      <c r="CM47" s="32"/>
      <c r="CN47" s="32"/>
      <c r="CO47" s="32"/>
      <c r="CP47" s="33"/>
    </row>
    <row r="48" spans="1:94" x14ac:dyDescent="0.3">
      <c r="A48" s="20" t="s">
        <v>100</v>
      </c>
      <c r="B48" s="20" t="s">
        <v>129</v>
      </c>
      <c r="C48" s="20" t="s">
        <v>127</v>
      </c>
      <c r="D48" s="20">
        <v>5</v>
      </c>
      <c r="E48" s="20" t="s">
        <v>113</v>
      </c>
      <c r="F48" s="20">
        <v>3</v>
      </c>
      <c r="G48" s="20">
        <v>4</v>
      </c>
      <c r="H48" s="20">
        <v>4</v>
      </c>
      <c r="I48" s="20">
        <f t="shared" si="3"/>
        <v>4</v>
      </c>
      <c r="J48" s="20"/>
      <c r="K48" s="20"/>
      <c r="L48" s="20">
        <v>63</v>
      </c>
      <c r="M48" s="20">
        <v>66</v>
      </c>
      <c r="N48" s="20">
        <f t="shared" si="4"/>
        <v>64.5</v>
      </c>
      <c r="O48" s="20"/>
      <c r="P48" s="20"/>
      <c r="Q48" s="20">
        <v>4</v>
      </c>
      <c r="R48" s="20">
        <v>4</v>
      </c>
      <c r="S48" s="20">
        <f t="shared" si="5"/>
        <v>4</v>
      </c>
      <c r="T48" s="20">
        <v>1.21</v>
      </c>
      <c r="U48" s="20"/>
      <c r="V48" s="20"/>
      <c r="W48" s="20">
        <v>10.16</v>
      </c>
      <c r="X48" s="20"/>
      <c r="Y48" s="20"/>
      <c r="Z48" s="98"/>
      <c r="AC48" s="190"/>
      <c r="AD48" s="215" t="s">
        <v>543</v>
      </c>
      <c r="AE48" s="215" t="s">
        <v>686</v>
      </c>
      <c r="AF48" s="202" t="s">
        <v>614</v>
      </c>
      <c r="AG48" s="202" t="s">
        <v>615</v>
      </c>
      <c r="AH48" s="202" t="s">
        <v>616</v>
      </c>
      <c r="AI48" s="202" t="s">
        <v>617</v>
      </c>
      <c r="AJ48" s="202" t="s">
        <v>615</v>
      </c>
      <c r="AK48" s="202" t="s">
        <v>618</v>
      </c>
      <c r="AL48" s="202">
        <v>4.2</v>
      </c>
      <c r="AM48" s="202">
        <v>4.3</v>
      </c>
      <c r="AN48" s="202">
        <v>4.0999999999999996</v>
      </c>
      <c r="AP48" s="264"/>
      <c r="AQ48" s="91"/>
      <c r="AR48" s="20" t="s">
        <v>100</v>
      </c>
      <c r="AS48" s="20">
        <v>18.595041322314049</v>
      </c>
      <c r="AT48" s="20">
        <v>7.2</v>
      </c>
      <c r="AU48" s="20">
        <v>7.0685834705770345</v>
      </c>
      <c r="AV48" s="20" t="s">
        <v>113</v>
      </c>
      <c r="AW48" s="20">
        <v>3</v>
      </c>
      <c r="AX48" s="20">
        <v>4</v>
      </c>
      <c r="AY48" s="20">
        <v>4</v>
      </c>
      <c r="AZ48" s="20">
        <v>63</v>
      </c>
      <c r="BA48" s="20">
        <v>66</v>
      </c>
      <c r="BB48" s="20" t="s">
        <v>8</v>
      </c>
      <c r="BC48" s="20" t="s">
        <v>8</v>
      </c>
      <c r="BD48" s="20">
        <v>1.21</v>
      </c>
      <c r="BE48" s="20">
        <v>10.16</v>
      </c>
      <c r="BH48" s="31"/>
      <c r="BI48" s="32">
        <v>14.14</v>
      </c>
      <c r="BJ48" s="32">
        <v>7.5670000000000002</v>
      </c>
      <c r="BK48" s="32"/>
      <c r="BL48" s="32">
        <f>BJ48+1.36</f>
        <v>8.9269999999999996</v>
      </c>
      <c r="BM48" s="32"/>
      <c r="BN48" s="33"/>
      <c r="BP48" s="31" t="s">
        <v>111</v>
      </c>
      <c r="BQ48" s="32"/>
      <c r="BR48" s="32"/>
      <c r="BS48" s="32"/>
      <c r="BT48" s="32"/>
      <c r="BU48" s="32"/>
      <c r="BV48" s="33"/>
      <c r="BX48" s="31"/>
      <c r="BY48" s="55" t="s">
        <v>117</v>
      </c>
      <c r="BZ48" s="55" t="s">
        <v>121</v>
      </c>
      <c r="CA48" s="55">
        <v>0</v>
      </c>
      <c r="CB48" s="55">
        <v>7.07</v>
      </c>
      <c r="CC48" s="32">
        <v>14.14</v>
      </c>
      <c r="CD48" s="33"/>
      <c r="CF48" s="31" t="s">
        <v>111</v>
      </c>
      <c r="CG48" s="32"/>
      <c r="CH48" s="32"/>
      <c r="CI48" s="32"/>
      <c r="CJ48" s="32"/>
      <c r="CK48" s="32"/>
      <c r="CL48" s="32"/>
      <c r="CM48" s="32"/>
      <c r="CN48" s="32"/>
      <c r="CO48" s="32"/>
      <c r="CP48" s="33"/>
    </row>
    <row r="49" spans="1:94" x14ac:dyDescent="0.3">
      <c r="A49" s="20" t="s">
        <v>101</v>
      </c>
      <c r="B49" s="20" t="s">
        <v>126</v>
      </c>
      <c r="C49" s="20" t="s">
        <v>126</v>
      </c>
      <c r="D49" s="20">
        <v>6</v>
      </c>
      <c r="E49" s="20" t="s">
        <v>113</v>
      </c>
      <c r="F49" s="20">
        <v>1</v>
      </c>
      <c r="G49" s="20">
        <v>3</v>
      </c>
      <c r="H49" s="20">
        <v>2</v>
      </c>
      <c r="I49" s="20">
        <f t="shared" si="3"/>
        <v>2.5</v>
      </c>
      <c r="J49" s="20">
        <f>AVERAGE(G49:H51)</f>
        <v>2.5</v>
      </c>
      <c r="K49" s="20">
        <f>_xlfn.STDEV.S(G49:H51)</f>
        <v>0.83666002653407556</v>
      </c>
      <c r="L49" s="20">
        <v>41</v>
      </c>
      <c r="M49" s="20">
        <v>41</v>
      </c>
      <c r="N49" s="20">
        <f t="shared" si="4"/>
        <v>41</v>
      </c>
      <c r="O49" s="20">
        <f>AVERAGE(L49:M51)</f>
        <v>50.666666666666664</v>
      </c>
      <c r="P49" s="20">
        <f>_xlfn.STDEV.S(L49:M51)</f>
        <v>10.519822558706339</v>
      </c>
      <c r="Q49" s="20">
        <v>1</v>
      </c>
      <c r="R49" s="20">
        <v>2</v>
      </c>
      <c r="S49" s="20">
        <f t="shared" si="5"/>
        <v>1.5</v>
      </c>
      <c r="T49" s="20">
        <v>1.3599999999999994</v>
      </c>
      <c r="U49" s="20">
        <f>AVERAGE(T49:T51)</f>
        <v>1.2266666666666663</v>
      </c>
      <c r="V49" s="20">
        <f>_xlfn.STDEV.S(T49:T51)</f>
        <v>0.61101009266077877</v>
      </c>
      <c r="W49" s="20">
        <v>4.0599999999999996</v>
      </c>
      <c r="X49" s="20">
        <f>AVERAGE(W49:W51)</f>
        <v>4.1933333333333325</v>
      </c>
      <c r="Y49" s="20">
        <f>_xlfn.STDEV.S(W49:W51)</f>
        <v>1.205542754668343</v>
      </c>
      <c r="Z49" s="98"/>
      <c r="AC49" s="190"/>
      <c r="AD49" s="258"/>
      <c r="AE49" s="258"/>
      <c r="AF49" s="207" t="s">
        <v>613</v>
      </c>
      <c r="AG49" s="207"/>
      <c r="AH49" s="207"/>
      <c r="AI49" s="207"/>
      <c r="AJ49" s="207" t="s">
        <v>524</v>
      </c>
      <c r="AK49" s="202"/>
      <c r="AL49" s="207" t="s">
        <v>619</v>
      </c>
      <c r="AM49" s="207"/>
      <c r="AN49" s="202"/>
      <c r="AP49" s="190"/>
      <c r="AR49" s="20" t="s">
        <v>101</v>
      </c>
      <c r="AS49" s="20">
        <v>0</v>
      </c>
      <c r="AT49" s="20">
        <v>0</v>
      </c>
      <c r="AU49" s="20">
        <v>7.0685834705770345</v>
      </c>
      <c r="AV49" s="20" t="s">
        <v>113</v>
      </c>
      <c r="AW49" s="20">
        <v>1</v>
      </c>
      <c r="AX49" s="20">
        <v>3</v>
      </c>
      <c r="AY49" s="20">
        <v>2</v>
      </c>
      <c r="AZ49" s="20">
        <v>41</v>
      </c>
      <c r="BA49" s="20">
        <v>41</v>
      </c>
      <c r="BB49" s="20" t="s">
        <v>109</v>
      </c>
      <c r="BC49" s="20" t="s">
        <v>14</v>
      </c>
      <c r="BD49" s="20">
        <v>1.3599999999999994</v>
      </c>
      <c r="BE49" s="20">
        <v>4.0599999999999996</v>
      </c>
      <c r="BH49" s="31" t="s">
        <v>111</v>
      </c>
      <c r="BI49" s="32"/>
      <c r="BJ49" s="32"/>
      <c r="BK49" s="32"/>
      <c r="BL49" s="32"/>
      <c r="BM49" s="32"/>
      <c r="BN49" s="33"/>
      <c r="BP49" s="31"/>
      <c r="BQ49" s="32" t="s">
        <v>117</v>
      </c>
      <c r="BR49" s="32" t="s">
        <v>121</v>
      </c>
      <c r="BS49" s="32">
        <v>0</v>
      </c>
      <c r="BT49" s="32">
        <v>7.07</v>
      </c>
      <c r="BU49" s="32">
        <v>14.14</v>
      </c>
      <c r="BV49" s="33"/>
      <c r="BX49" s="31"/>
      <c r="BY49" s="55" t="s">
        <v>113</v>
      </c>
      <c r="BZ49" s="55"/>
      <c r="CA49" s="55">
        <v>1.3819999999999999</v>
      </c>
      <c r="CB49" s="55">
        <v>1.254</v>
      </c>
      <c r="CC49" s="32">
        <v>0.99299999999999999</v>
      </c>
      <c r="CD49" s="33"/>
      <c r="CF49" s="31" t="s">
        <v>111</v>
      </c>
      <c r="CG49" s="32"/>
      <c r="CH49" s="32"/>
      <c r="CI49" s="32"/>
      <c r="CJ49" s="32"/>
      <c r="CK49" s="32"/>
      <c r="CL49" s="32"/>
      <c r="CM49" s="32"/>
      <c r="CN49" s="32"/>
      <c r="CO49" s="32"/>
      <c r="CP49" s="33"/>
    </row>
    <row r="50" spans="1:94" x14ac:dyDescent="0.3">
      <c r="A50" s="20" t="s">
        <v>101</v>
      </c>
      <c r="B50" s="20" t="s">
        <v>126</v>
      </c>
      <c r="C50" s="20" t="s">
        <v>126</v>
      </c>
      <c r="D50" s="20">
        <v>6</v>
      </c>
      <c r="E50" s="20" t="s">
        <v>113</v>
      </c>
      <c r="F50" s="20">
        <v>2</v>
      </c>
      <c r="G50" s="20">
        <v>3</v>
      </c>
      <c r="H50" s="20">
        <v>1</v>
      </c>
      <c r="I50" s="20">
        <f t="shared" si="3"/>
        <v>2</v>
      </c>
      <c r="J50" s="20"/>
      <c r="K50" s="20"/>
      <c r="L50" s="20">
        <v>45</v>
      </c>
      <c r="M50" s="20">
        <v>50</v>
      </c>
      <c r="N50" s="20">
        <f t="shared" si="4"/>
        <v>47.5</v>
      </c>
      <c r="O50" s="20"/>
      <c r="P50" s="20"/>
      <c r="Q50" s="20">
        <v>1</v>
      </c>
      <c r="R50" s="20">
        <v>2</v>
      </c>
      <c r="S50" s="20">
        <f t="shared" si="5"/>
        <v>1.5</v>
      </c>
      <c r="T50" s="20">
        <v>0.55999999999999961</v>
      </c>
      <c r="U50" s="20"/>
      <c r="V50" s="20"/>
      <c r="W50" s="20">
        <v>3.0599999999999996</v>
      </c>
      <c r="X50" s="20"/>
      <c r="Y50" s="20"/>
      <c r="Z50" s="98"/>
      <c r="AC50" s="190"/>
      <c r="AD50" s="258"/>
      <c r="AE50" s="215" t="s">
        <v>687</v>
      </c>
      <c r="AF50" s="201" t="s">
        <v>621</v>
      </c>
      <c r="AG50" s="201" t="s">
        <v>622</v>
      </c>
      <c r="AH50" s="201" t="s">
        <v>623</v>
      </c>
      <c r="AI50" s="201" t="s">
        <v>624</v>
      </c>
      <c r="AJ50" s="201" t="s">
        <v>622</v>
      </c>
      <c r="AK50" s="201" t="s">
        <v>625</v>
      </c>
      <c r="AL50" s="201" t="s">
        <v>627</v>
      </c>
      <c r="AM50" s="201" t="s">
        <v>628</v>
      </c>
      <c r="AN50" s="201" t="s">
        <v>629</v>
      </c>
      <c r="AP50" s="190"/>
      <c r="AR50" s="20" t="s">
        <v>101</v>
      </c>
      <c r="AS50" s="20">
        <v>0</v>
      </c>
      <c r="AT50" s="20">
        <v>0</v>
      </c>
      <c r="AU50" s="20">
        <v>7.0685834705770345</v>
      </c>
      <c r="AV50" s="20" t="s">
        <v>113</v>
      </c>
      <c r="AW50" s="20">
        <v>2</v>
      </c>
      <c r="AX50" s="20">
        <v>3</v>
      </c>
      <c r="AY50" s="20">
        <v>1</v>
      </c>
      <c r="AZ50" s="20">
        <v>45</v>
      </c>
      <c r="BA50" s="20">
        <v>50</v>
      </c>
      <c r="BB50" s="20" t="s">
        <v>109</v>
      </c>
      <c r="BC50" s="20" t="s">
        <v>14</v>
      </c>
      <c r="BD50" s="20">
        <v>0.55999999999999961</v>
      </c>
      <c r="BE50" s="20">
        <v>3.0599999999999996</v>
      </c>
      <c r="BH50" s="31" t="s">
        <v>111</v>
      </c>
      <c r="BI50" s="32"/>
      <c r="BJ50" s="32"/>
      <c r="BK50" s="32"/>
      <c r="BL50" s="32"/>
      <c r="BM50" s="32"/>
      <c r="BN50" s="33"/>
      <c r="BP50" s="31"/>
      <c r="BQ50" s="32" t="s">
        <v>113</v>
      </c>
      <c r="BR50" s="32"/>
      <c r="BS50" s="32">
        <v>7.65</v>
      </c>
      <c r="BT50" s="32">
        <v>7.96</v>
      </c>
      <c r="BU50" s="32">
        <v>7.37</v>
      </c>
      <c r="BV50" s="33"/>
      <c r="BX50" s="31"/>
      <c r="BY50" s="55" t="s">
        <v>112</v>
      </c>
      <c r="BZ50" s="55"/>
      <c r="CA50" s="55">
        <v>1.2230000000000001</v>
      </c>
      <c r="CB50" s="55">
        <v>1.327</v>
      </c>
      <c r="CC50" s="32">
        <v>1.2709999999999999</v>
      </c>
      <c r="CD50" s="33"/>
      <c r="CF50" s="31" t="s">
        <v>198</v>
      </c>
      <c r="CG50" s="32"/>
      <c r="CH50" s="32"/>
      <c r="CI50" s="32"/>
      <c r="CJ50" s="32"/>
      <c r="CK50" s="32"/>
      <c r="CL50" s="32"/>
      <c r="CM50" s="32"/>
      <c r="CN50" s="32"/>
      <c r="CO50" s="32"/>
      <c r="CP50" s="33"/>
    </row>
    <row r="51" spans="1:94" x14ac:dyDescent="0.3">
      <c r="A51" s="20" t="s">
        <v>101</v>
      </c>
      <c r="B51" s="20"/>
      <c r="C51" s="20"/>
      <c r="D51" s="20">
        <v>6</v>
      </c>
      <c r="E51" s="20" t="s">
        <v>113</v>
      </c>
      <c r="F51" s="20">
        <v>3</v>
      </c>
      <c r="G51" s="20">
        <v>3</v>
      </c>
      <c r="H51" s="20">
        <v>3</v>
      </c>
      <c r="I51" s="20">
        <f t="shared" si="3"/>
        <v>3</v>
      </c>
      <c r="J51" s="20"/>
      <c r="K51" s="20"/>
      <c r="L51" s="20">
        <v>62</v>
      </c>
      <c r="M51" s="20">
        <v>65</v>
      </c>
      <c r="N51" s="20">
        <f t="shared" si="4"/>
        <v>63.5</v>
      </c>
      <c r="O51" s="20"/>
      <c r="P51" s="20"/>
      <c r="Q51" s="20">
        <v>3</v>
      </c>
      <c r="R51" s="20">
        <v>3</v>
      </c>
      <c r="S51" s="20">
        <f t="shared" si="5"/>
        <v>3</v>
      </c>
      <c r="T51" s="20">
        <v>1.7599999999999998</v>
      </c>
      <c r="U51" s="20"/>
      <c r="V51" s="20"/>
      <c r="W51" s="20">
        <v>5.46</v>
      </c>
      <c r="X51" s="20"/>
      <c r="Y51" s="20"/>
      <c r="Z51" s="98"/>
      <c r="AC51" s="190"/>
      <c r="AD51" s="215"/>
      <c r="AE51" s="258"/>
      <c r="AF51" s="220" t="s">
        <v>620</v>
      </c>
      <c r="AG51" s="220"/>
      <c r="AH51" s="220"/>
      <c r="AI51" s="220"/>
      <c r="AJ51" s="207" t="s">
        <v>561</v>
      </c>
      <c r="AK51" s="220"/>
      <c r="AL51" s="220" t="s">
        <v>626</v>
      </c>
      <c r="AM51" s="220"/>
      <c r="AN51" s="201"/>
      <c r="AP51" s="190"/>
      <c r="AR51" s="20" t="s">
        <v>101</v>
      </c>
      <c r="AS51" s="20">
        <v>0</v>
      </c>
      <c r="AT51" s="20">
        <v>0</v>
      </c>
      <c r="AU51" s="20">
        <v>7.0685834705770345</v>
      </c>
      <c r="AV51" s="20" t="s">
        <v>113</v>
      </c>
      <c r="AW51" s="20">
        <v>3</v>
      </c>
      <c r="AX51" s="20">
        <v>3</v>
      </c>
      <c r="AY51" s="20">
        <v>3</v>
      </c>
      <c r="AZ51" s="20">
        <v>62</v>
      </c>
      <c r="BA51" s="20">
        <v>65</v>
      </c>
      <c r="BB51" s="20" t="s">
        <v>12</v>
      </c>
      <c r="BC51" s="20" t="s">
        <v>12</v>
      </c>
      <c r="BD51" s="20">
        <v>1.7599999999999998</v>
      </c>
      <c r="BE51" s="20">
        <v>5.46</v>
      </c>
      <c r="BH51" s="31"/>
      <c r="BI51" s="32" t="s">
        <v>154</v>
      </c>
      <c r="BK51" s="32"/>
      <c r="BL51" s="32"/>
      <c r="BM51" s="32">
        <v>0.33839999999999998</v>
      </c>
      <c r="BN51" s="33"/>
      <c r="BP51" s="31"/>
      <c r="BQ51" s="32" t="s">
        <v>112</v>
      </c>
      <c r="BR51" s="32"/>
      <c r="BS51" s="32">
        <v>6.58</v>
      </c>
      <c r="BT51" s="32">
        <v>7.26</v>
      </c>
      <c r="BU51" s="32">
        <v>6.64</v>
      </c>
      <c r="BV51" s="33"/>
      <c r="BX51" s="31" t="s">
        <v>111</v>
      </c>
      <c r="BY51" s="55"/>
      <c r="BZ51" s="55"/>
      <c r="CA51" s="55"/>
      <c r="CB51" s="55"/>
      <c r="CC51" s="32"/>
      <c r="CD51" s="33"/>
      <c r="CF51" s="31" t="s">
        <v>111</v>
      </c>
      <c r="CG51" s="32"/>
      <c r="CH51" s="32"/>
      <c r="CI51" s="32"/>
      <c r="CJ51" s="32"/>
      <c r="CK51" s="32"/>
      <c r="CL51" s="32"/>
      <c r="CM51" s="32"/>
      <c r="CN51" s="32"/>
      <c r="CO51" s="32"/>
      <c r="CP51" s="33"/>
    </row>
    <row r="52" spans="1:94" x14ac:dyDescent="0.3">
      <c r="A52" s="20" t="s">
        <v>102</v>
      </c>
      <c r="B52" s="20" t="s">
        <v>128</v>
      </c>
      <c r="C52" s="20" t="s">
        <v>127</v>
      </c>
      <c r="D52" s="20">
        <v>7</v>
      </c>
      <c r="E52" s="20" t="s">
        <v>113</v>
      </c>
      <c r="F52" s="20">
        <v>1</v>
      </c>
      <c r="G52" s="20">
        <v>6</v>
      </c>
      <c r="H52" s="20">
        <v>5</v>
      </c>
      <c r="I52" s="20">
        <f t="shared" si="3"/>
        <v>5.5</v>
      </c>
      <c r="J52" s="20">
        <f>AVERAGE(G52:H54)</f>
        <v>4.333333333333333</v>
      </c>
      <c r="K52" s="20">
        <f>_xlfn.STDEV.S(G52:H54)</f>
        <v>1.3662601021279461</v>
      </c>
      <c r="L52" s="20">
        <v>64</v>
      </c>
      <c r="M52" s="20">
        <v>40</v>
      </c>
      <c r="N52" s="20">
        <f t="shared" si="4"/>
        <v>52</v>
      </c>
      <c r="O52" s="20">
        <f>AVERAGE(L52:M54)</f>
        <v>57.666666666666664</v>
      </c>
      <c r="P52" s="20">
        <f>_xlfn.STDEV.S(L52:M54)</f>
        <v>12.46862729680643</v>
      </c>
      <c r="Q52" s="20">
        <v>3</v>
      </c>
      <c r="R52" s="20">
        <v>1</v>
      </c>
      <c r="S52" s="20">
        <f t="shared" si="5"/>
        <v>2</v>
      </c>
      <c r="T52" s="20">
        <v>1.1599999999999993</v>
      </c>
      <c r="U52" s="20">
        <f>AVERAGE(T52:T54)</f>
        <v>0.95999999999999941</v>
      </c>
      <c r="V52" s="20">
        <f>_xlfn.STDEV.S(T52:T54)</f>
        <v>0.26457513110645958</v>
      </c>
      <c r="W52" s="20">
        <v>9.5599999999999987</v>
      </c>
      <c r="X52" s="20">
        <f>AVERAGE(W52:W54)</f>
        <v>9.36</v>
      </c>
      <c r="Y52" s="20">
        <f>_xlfn.STDEV.S(W52:W54)</f>
        <v>0.43588989435406744</v>
      </c>
      <c r="Z52" s="98"/>
      <c r="AC52" s="190"/>
      <c r="AD52" s="258"/>
      <c r="AE52" s="215" t="s">
        <v>688</v>
      </c>
      <c r="AF52" s="8" t="s">
        <v>630</v>
      </c>
      <c r="AG52" s="8" t="s">
        <v>631</v>
      </c>
      <c r="AH52" s="8" t="s">
        <v>632</v>
      </c>
      <c r="AI52" s="8" t="s">
        <v>633</v>
      </c>
      <c r="AJ52" s="8" t="s">
        <v>634</v>
      </c>
      <c r="AK52" s="8" t="s">
        <v>635</v>
      </c>
      <c r="AL52" s="8" t="s">
        <v>637</v>
      </c>
      <c r="AM52" s="8" t="s">
        <v>638</v>
      </c>
      <c r="AN52" s="8" t="s">
        <v>637</v>
      </c>
      <c r="AP52" s="190"/>
      <c r="AR52" s="20" t="s">
        <v>102</v>
      </c>
      <c r="AS52" s="20">
        <v>20.454545454545453</v>
      </c>
      <c r="AT52" s="20">
        <v>7.2</v>
      </c>
      <c r="AU52" s="20">
        <v>14.137166941154069</v>
      </c>
      <c r="AV52" s="20" t="s">
        <v>113</v>
      </c>
      <c r="AW52" s="20">
        <v>1</v>
      </c>
      <c r="AX52" s="20">
        <v>6</v>
      </c>
      <c r="AY52" s="20">
        <v>5</v>
      </c>
      <c r="AZ52" s="20">
        <v>64</v>
      </c>
      <c r="BA52" s="20">
        <v>40</v>
      </c>
      <c r="BB52" s="20" t="s">
        <v>12</v>
      </c>
      <c r="BC52" s="20" t="s">
        <v>109</v>
      </c>
      <c r="BD52" s="20">
        <v>1.1599999999999993</v>
      </c>
      <c r="BE52" s="20">
        <v>9.5599999999999987</v>
      </c>
      <c r="BH52" s="31"/>
      <c r="BI52" s="32" t="s">
        <v>155</v>
      </c>
      <c r="BK52" s="32"/>
      <c r="BL52" s="32"/>
      <c r="BM52" s="32">
        <v>0.50619999999999998</v>
      </c>
      <c r="BN52" s="33"/>
      <c r="BP52" s="31" t="s">
        <v>111</v>
      </c>
      <c r="BQ52" s="32"/>
      <c r="BR52" s="32"/>
      <c r="BS52" s="32"/>
      <c r="BT52" s="32"/>
      <c r="BU52" s="32"/>
      <c r="BV52" s="33"/>
      <c r="BX52" s="31"/>
      <c r="BY52" s="55" t="s">
        <v>117</v>
      </c>
      <c r="BZ52" s="55" t="s">
        <v>120</v>
      </c>
      <c r="CA52" s="55">
        <v>0</v>
      </c>
      <c r="CB52" s="55">
        <v>7.2</v>
      </c>
      <c r="CC52" s="32"/>
      <c r="CD52" s="33"/>
      <c r="CF52" s="31" t="s">
        <v>215</v>
      </c>
      <c r="CG52" s="32"/>
      <c r="CH52" s="32"/>
      <c r="CI52" s="32"/>
      <c r="CJ52" s="32"/>
      <c r="CK52" s="32"/>
      <c r="CL52" s="32"/>
      <c r="CM52" s="32"/>
      <c r="CN52" s="32"/>
      <c r="CO52" s="32"/>
      <c r="CP52" s="33"/>
    </row>
    <row r="53" spans="1:94" x14ac:dyDescent="0.3">
      <c r="A53" s="20" t="s">
        <v>102</v>
      </c>
      <c r="B53" s="20" t="s">
        <v>128</v>
      </c>
      <c r="C53" s="20" t="s">
        <v>127</v>
      </c>
      <c r="D53" s="20">
        <v>7</v>
      </c>
      <c r="E53" s="20" t="s">
        <v>113</v>
      </c>
      <c r="F53" s="20">
        <v>2</v>
      </c>
      <c r="G53" s="20">
        <v>2</v>
      </c>
      <c r="H53" s="20">
        <v>5</v>
      </c>
      <c r="I53" s="20">
        <f t="shared" si="3"/>
        <v>3.5</v>
      </c>
      <c r="J53" s="20"/>
      <c r="K53" s="20"/>
      <c r="L53" s="20">
        <v>55</v>
      </c>
      <c r="M53" s="20">
        <v>70</v>
      </c>
      <c r="N53" s="20">
        <f t="shared" si="4"/>
        <v>62.5</v>
      </c>
      <c r="O53" s="20"/>
      <c r="P53" s="20"/>
      <c r="Q53" s="20">
        <v>3</v>
      </c>
      <c r="R53" s="20">
        <v>4</v>
      </c>
      <c r="S53" s="20">
        <f t="shared" si="5"/>
        <v>3.5</v>
      </c>
      <c r="T53" s="20">
        <v>0.65999999999999925</v>
      </c>
      <c r="U53" s="20"/>
      <c r="V53" s="20"/>
      <c r="W53" s="20">
        <v>8.86</v>
      </c>
      <c r="X53" s="20"/>
      <c r="Y53" s="20"/>
      <c r="Z53" s="98"/>
      <c r="AC53" s="190"/>
      <c r="AD53" s="258"/>
      <c r="AE53" s="258"/>
      <c r="AF53" s="260" t="s">
        <v>524</v>
      </c>
      <c r="AG53" s="260"/>
      <c r="AH53" s="260"/>
      <c r="AI53" s="261"/>
      <c r="AJ53" s="262" t="s">
        <v>523</v>
      </c>
      <c r="AK53" s="261"/>
      <c r="AL53" s="262" t="s">
        <v>636</v>
      </c>
      <c r="AM53" s="261"/>
      <c r="AN53" s="261"/>
      <c r="AP53" s="190"/>
      <c r="AR53" s="20" t="s">
        <v>102</v>
      </c>
      <c r="AS53" s="20">
        <v>20.454545454545453</v>
      </c>
      <c r="AT53" s="20">
        <v>7.2</v>
      </c>
      <c r="AU53" s="20">
        <v>14.137166941154069</v>
      </c>
      <c r="AV53" s="20" t="s">
        <v>113</v>
      </c>
      <c r="AW53" s="20">
        <v>2</v>
      </c>
      <c r="AX53" s="20">
        <v>2</v>
      </c>
      <c r="AY53" s="20">
        <v>5</v>
      </c>
      <c r="AZ53" s="20">
        <v>55</v>
      </c>
      <c r="BA53" s="20">
        <v>70</v>
      </c>
      <c r="BB53" s="20" t="s">
        <v>12</v>
      </c>
      <c r="BC53" s="20" t="s">
        <v>8</v>
      </c>
      <c r="BD53" s="20">
        <v>0.65999999999999925</v>
      </c>
      <c r="BE53" s="20">
        <v>8.86</v>
      </c>
      <c r="BH53" s="31"/>
      <c r="BI53" s="32" t="s">
        <v>156</v>
      </c>
      <c r="BK53" s="32"/>
      <c r="BL53" s="32"/>
      <c r="BM53" s="32">
        <v>0.67210000000000003</v>
      </c>
      <c r="BN53" s="33"/>
      <c r="BP53" s="31"/>
      <c r="BQ53" s="32" t="s">
        <v>117</v>
      </c>
      <c r="BR53" s="32" t="s">
        <v>120</v>
      </c>
      <c r="BS53" s="32">
        <v>0</v>
      </c>
      <c r="BT53" s="32">
        <v>7.2</v>
      </c>
      <c r="BU53" s="32"/>
      <c r="BV53" s="33"/>
      <c r="BX53" s="31"/>
      <c r="BY53" s="55" t="s">
        <v>113</v>
      </c>
      <c r="BZ53" s="55"/>
      <c r="CA53" s="55">
        <v>1.1930000000000001</v>
      </c>
      <c r="CB53" s="55">
        <v>1.218</v>
      </c>
      <c r="CC53" s="32"/>
      <c r="CD53" s="33"/>
      <c r="CF53" s="31" t="s">
        <v>111</v>
      </c>
      <c r="CG53" s="32"/>
      <c r="CH53" s="32"/>
      <c r="CI53" s="32"/>
      <c r="CJ53" s="32"/>
      <c r="CK53" s="32"/>
      <c r="CL53" s="32"/>
      <c r="CM53" s="32"/>
      <c r="CN53" s="32"/>
      <c r="CO53" s="32"/>
      <c r="CP53" s="33"/>
    </row>
    <row r="54" spans="1:94" x14ac:dyDescent="0.3">
      <c r="A54" s="20" t="s">
        <v>102</v>
      </c>
      <c r="B54" s="20"/>
      <c r="C54" s="20"/>
      <c r="D54" s="20">
        <v>7</v>
      </c>
      <c r="E54" s="20" t="s">
        <v>113</v>
      </c>
      <c r="F54" s="20">
        <v>3</v>
      </c>
      <c r="G54" s="20">
        <v>4</v>
      </c>
      <c r="H54" s="20">
        <v>4</v>
      </c>
      <c r="I54" s="20">
        <f t="shared" si="3"/>
        <v>4</v>
      </c>
      <c r="J54" s="20"/>
      <c r="K54" s="20"/>
      <c r="L54" s="20">
        <v>70</v>
      </c>
      <c r="M54" s="20">
        <v>47</v>
      </c>
      <c r="N54" s="20">
        <f t="shared" si="4"/>
        <v>58.5</v>
      </c>
      <c r="O54" s="20"/>
      <c r="P54" s="20"/>
      <c r="Q54" s="20">
        <v>4</v>
      </c>
      <c r="R54" s="20">
        <v>2</v>
      </c>
      <c r="S54" s="20">
        <f t="shared" si="5"/>
        <v>3</v>
      </c>
      <c r="T54" s="20">
        <v>1.0599999999999996</v>
      </c>
      <c r="U54" s="20"/>
      <c r="V54" s="20"/>
      <c r="W54" s="20">
        <v>9.66</v>
      </c>
      <c r="X54" s="20"/>
      <c r="Y54" s="20"/>
      <c r="Z54" s="98"/>
      <c r="AB54" s="7"/>
      <c r="AC54" s="263"/>
      <c r="AD54" s="259"/>
      <c r="AE54" s="215" t="s">
        <v>689</v>
      </c>
      <c r="AF54" s="8" t="s">
        <v>640</v>
      </c>
      <c r="AG54" s="8" t="s">
        <v>641</v>
      </c>
      <c r="AH54" s="8" t="s">
        <v>642</v>
      </c>
      <c r="AI54" s="8" t="s">
        <v>643</v>
      </c>
      <c r="AJ54" s="8" t="s">
        <v>645</v>
      </c>
      <c r="AK54" s="8" t="s">
        <v>646</v>
      </c>
      <c r="AL54" s="8" t="s">
        <v>648</v>
      </c>
      <c r="AM54" s="8" t="s">
        <v>648</v>
      </c>
      <c r="AN54" s="8" t="s">
        <v>649</v>
      </c>
      <c r="AP54" s="190"/>
      <c r="AR54" s="20" t="s">
        <v>102</v>
      </c>
      <c r="AS54" s="20">
        <v>20.454545454545453</v>
      </c>
      <c r="AT54" s="20">
        <v>7.2</v>
      </c>
      <c r="AU54" s="20">
        <v>14.137166941154069</v>
      </c>
      <c r="AV54" s="20" t="s">
        <v>113</v>
      </c>
      <c r="AW54" s="20">
        <v>3</v>
      </c>
      <c r="AX54" s="20">
        <v>4</v>
      </c>
      <c r="AY54" s="20">
        <v>4</v>
      </c>
      <c r="AZ54" s="20">
        <v>70</v>
      </c>
      <c r="BA54" s="20">
        <v>47</v>
      </c>
      <c r="BB54" s="20" t="s">
        <v>8</v>
      </c>
      <c r="BC54" s="20" t="s">
        <v>14</v>
      </c>
      <c r="BD54" s="20">
        <v>1.0599999999999996</v>
      </c>
      <c r="BE54" s="20">
        <v>9.66</v>
      </c>
      <c r="BH54" s="31"/>
      <c r="BI54" s="32" t="s">
        <v>157</v>
      </c>
      <c r="BK54" s="32"/>
      <c r="BL54" s="32"/>
      <c r="BM54" s="32">
        <v>0.68600000000000005</v>
      </c>
      <c r="BN54" s="33"/>
      <c r="BP54" s="31"/>
      <c r="BQ54" s="32" t="s">
        <v>113</v>
      </c>
      <c r="BR54" s="32"/>
      <c r="BS54" s="32">
        <v>3.74</v>
      </c>
      <c r="BT54" s="32">
        <v>9.6199999999999992</v>
      </c>
      <c r="BU54" s="32"/>
      <c r="BV54" s="33"/>
      <c r="BX54" s="31"/>
      <c r="BY54" s="55"/>
      <c r="BZ54" s="55" t="s">
        <v>202</v>
      </c>
      <c r="CA54" s="55">
        <v>9</v>
      </c>
      <c r="CB54" s="55">
        <v>18</v>
      </c>
      <c r="CC54" s="32"/>
      <c r="CD54" s="33"/>
      <c r="CF54" s="31" t="s">
        <v>216</v>
      </c>
      <c r="CG54" s="32"/>
      <c r="CH54" s="32"/>
      <c r="CI54" s="32"/>
      <c r="CJ54" s="32"/>
      <c r="CK54" s="32"/>
      <c r="CL54" s="32"/>
      <c r="CM54" s="32"/>
      <c r="CN54" s="32"/>
      <c r="CO54" s="32"/>
      <c r="CP54" s="33"/>
    </row>
    <row r="55" spans="1:94" x14ac:dyDescent="0.3">
      <c r="A55" s="20" t="s">
        <v>103</v>
      </c>
      <c r="B55" s="20" t="s">
        <v>129</v>
      </c>
      <c r="C55" s="20" t="s">
        <v>127</v>
      </c>
      <c r="D55" s="20">
        <v>8</v>
      </c>
      <c r="E55" s="20" t="s">
        <v>113</v>
      </c>
      <c r="F55" s="20">
        <v>1</v>
      </c>
      <c r="G55" s="20">
        <v>4</v>
      </c>
      <c r="H55" s="20">
        <v>4</v>
      </c>
      <c r="I55" s="20">
        <f>AVERAGE(G55:H55)</f>
        <v>4</v>
      </c>
      <c r="J55" s="20">
        <f>AVERAGE(G55:H57)</f>
        <v>4.333333333333333</v>
      </c>
      <c r="K55" s="20">
        <f>_xlfn.STDEV.S(G55:H57)</f>
        <v>1.3662601021279461</v>
      </c>
      <c r="L55" s="20">
        <v>70</v>
      </c>
      <c r="M55" s="20">
        <v>63</v>
      </c>
      <c r="N55" s="20">
        <f t="shared" si="4"/>
        <v>66.5</v>
      </c>
      <c r="O55" s="20">
        <f>AVERAGE(L55:M57)</f>
        <v>64.166666666666671</v>
      </c>
      <c r="P55" s="20">
        <f>_xlfn.STDEV.S(L55:M57)</f>
        <v>7.0828431202919084</v>
      </c>
      <c r="Q55" s="20">
        <v>4</v>
      </c>
      <c r="R55" s="20">
        <v>4</v>
      </c>
      <c r="S55" s="20">
        <f t="shared" si="5"/>
        <v>4</v>
      </c>
      <c r="T55" s="20">
        <v>0.25999999999999979</v>
      </c>
      <c r="U55" s="20">
        <f>AVERAGE(T55:T57)</f>
        <v>0.92666666666666642</v>
      </c>
      <c r="V55" s="20">
        <f>_xlfn.STDEV.S(T55:T57)</f>
        <v>0.61101009266077866</v>
      </c>
      <c r="W55" s="20">
        <v>10.16</v>
      </c>
      <c r="X55" s="20">
        <f>AVERAGE(W55:W57)</f>
        <v>9.1933333333333334</v>
      </c>
      <c r="Y55" s="20">
        <f>_xlfn.STDEV.S(W55:W57)</f>
        <v>1.2662279942148407</v>
      </c>
      <c r="Z55" s="98"/>
      <c r="AC55" s="263"/>
      <c r="AD55" s="258"/>
      <c r="AE55" s="258"/>
      <c r="AF55" s="207" t="s">
        <v>639</v>
      </c>
      <c r="AG55" s="207"/>
      <c r="AH55" s="207"/>
      <c r="AI55" s="207"/>
      <c r="AJ55" s="207" t="s">
        <v>644</v>
      </c>
      <c r="AK55" s="207"/>
      <c r="AL55" s="207" t="s">
        <v>647</v>
      </c>
      <c r="AM55" s="207"/>
      <c r="AN55" s="208"/>
      <c r="AP55" s="263"/>
      <c r="AR55" s="20" t="s">
        <v>103</v>
      </c>
      <c r="AS55" s="20">
        <v>18.595041322314049</v>
      </c>
      <c r="AT55" s="20">
        <v>7.2</v>
      </c>
      <c r="AU55" s="20">
        <v>14.137166941154069</v>
      </c>
      <c r="AV55" s="20" t="s">
        <v>113</v>
      </c>
      <c r="AW55" s="20">
        <v>1</v>
      </c>
      <c r="AX55" s="20">
        <v>4</v>
      </c>
      <c r="AY55" s="20">
        <v>4</v>
      </c>
      <c r="AZ55" s="20">
        <v>70</v>
      </c>
      <c r="BA55" s="20">
        <v>63</v>
      </c>
      <c r="BB55" s="20" t="s">
        <v>8</v>
      </c>
      <c r="BC55" s="20" t="s">
        <v>8</v>
      </c>
      <c r="BD55" s="20">
        <v>0.25999999999999979</v>
      </c>
      <c r="BE55" s="20">
        <v>10.16</v>
      </c>
      <c r="BH55" s="31"/>
      <c r="BI55" s="32" t="s">
        <v>158</v>
      </c>
      <c r="BK55" s="32"/>
      <c r="BL55" s="32"/>
      <c r="BM55" s="32">
        <v>1.0269999999999999</v>
      </c>
      <c r="BN55" s="33"/>
      <c r="BP55" s="31"/>
      <c r="BQ55" s="32"/>
      <c r="BR55" s="32" t="s">
        <v>202</v>
      </c>
      <c r="BS55" s="32">
        <v>9</v>
      </c>
      <c r="BT55" s="32">
        <v>18</v>
      </c>
      <c r="BU55" s="32"/>
      <c r="BV55" s="33"/>
      <c r="BX55" s="31"/>
      <c r="BY55" s="55" t="s">
        <v>112</v>
      </c>
      <c r="BZ55" s="55"/>
      <c r="CA55" s="55">
        <v>0.92700000000000005</v>
      </c>
      <c r="CB55" s="55">
        <v>1.4470000000000001</v>
      </c>
      <c r="CC55" s="32"/>
      <c r="CD55" s="33"/>
      <c r="CF55" s="31" t="s">
        <v>111</v>
      </c>
      <c r="CG55" s="32"/>
      <c r="CH55" s="32"/>
      <c r="CI55" s="32"/>
      <c r="CJ55" s="32"/>
      <c r="CK55" s="32"/>
      <c r="CL55" s="32"/>
      <c r="CM55" s="32"/>
      <c r="CN55" s="32"/>
      <c r="CO55" s="32"/>
      <c r="CP55" s="33"/>
    </row>
    <row r="56" spans="1:94" x14ac:dyDescent="0.3">
      <c r="A56" s="20" t="s">
        <v>103</v>
      </c>
      <c r="B56" s="20" t="s">
        <v>129</v>
      </c>
      <c r="C56" s="20" t="s">
        <v>127</v>
      </c>
      <c r="D56" s="20">
        <v>8</v>
      </c>
      <c r="E56" s="20" t="s">
        <v>113</v>
      </c>
      <c r="F56" s="20">
        <v>2</v>
      </c>
      <c r="G56" s="20">
        <v>4</v>
      </c>
      <c r="H56" s="20">
        <v>7</v>
      </c>
      <c r="I56" s="20">
        <f t="shared" si="3"/>
        <v>5.5</v>
      </c>
      <c r="J56" s="20"/>
      <c r="K56" s="20"/>
      <c r="L56" s="20">
        <v>64</v>
      </c>
      <c r="M56" s="20">
        <v>51</v>
      </c>
      <c r="N56" s="20">
        <f t="shared" si="4"/>
        <v>57.5</v>
      </c>
      <c r="O56" s="20"/>
      <c r="P56" s="20"/>
      <c r="Q56" s="20">
        <v>4</v>
      </c>
      <c r="R56" s="20">
        <v>2</v>
      </c>
      <c r="S56" s="20">
        <f t="shared" si="5"/>
        <v>3</v>
      </c>
      <c r="T56" s="20">
        <v>1.46</v>
      </c>
      <c r="U56" s="20"/>
      <c r="V56" s="20"/>
      <c r="W56" s="20">
        <v>7.7599999999999989</v>
      </c>
      <c r="X56" s="20"/>
      <c r="Y56" s="20"/>
      <c r="Z56" s="98"/>
      <c r="AC56" s="263"/>
      <c r="AD56" s="258"/>
      <c r="AE56" s="258" t="s">
        <v>690</v>
      </c>
      <c r="AF56" s="202" t="s">
        <v>712</v>
      </c>
      <c r="AG56" s="202" t="s">
        <v>694</v>
      </c>
      <c r="AH56" s="202" t="s">
        <v>713</v>
      </c>
      <c r="AI56" s="202" t="s">
        <v>699</v>
      </c>
      <c r="AJ56" s="202" t="s">
        <v>697</v>
      </c>
      <c r="AK56" s="202" t="s">
        <v>715</v>
      </c>
      <c r="AL56" s="202" t="s">
        <v>717</v>
      </c>
      <c r="AM56" s="202" t="s">
        <v>718</v>
      </c>
      <c r="AN56" s="202" t="s">
        <v>697</v>
      </c>
      <c r="AP56" s="263"/>
      <c r="AR56" s="20" t="s">
        <v>103</v>
      </c>
      <c r="AS56" s="20">
        <v>18.595041322314049</v>
      </c>
      <c r="AT56" s="20">
        <v>7.2</v>
      </c>
      <c r="AU56" s="20">
        <v>14.137166941154069</v>
      </c>
      <c r="AV56" s="20" t="s">
        <v>113</v>
      </c>
      <c r="AW56" s="20">
        <v>2</v>
      </c>
      <c r="AX56" s="20">
        <v>4</v>
      </c>
      <c r="AY56" s="20">
        <v>7</v>
      </c>
      <c r="AZ56" s="20">
        <v>64</v>
      </c>
      <c r="BA56" s="20">
        <v>51</v>
      </c>
      <c r="BB56" s="20" t="s">
        <v>8</v>
      </c>
      <c r="BC56" s="20" t="s">
        <v>14</v>
      </c>
      <c r="BD56" s="20">
        <v>1.46</v>
      </c>
      <c r="BE56" s="20">
        <v>7.7599999999999989</v>
      </c>
      <c r="BH56" s="31"/>
      <c r="BI56" s="32" t="s">
        <v>159</v>
      </c>
      <c r="BK56" s="32"/>
      <c r="BL56" s="32"/>
      <c r="BM56" s="32">
        <v>1.363</v>
      </c>
      <c r="BN56" s="33"/>
      <c r="BP56" s="31"/>
      <c r="BQ56" s="32" t="s">
        <v>112</v>
      </c>
      <c r="BR56" s="32"/>
      <c r="BS56" s="32">
        <v>3.62</v>
      </c>
      <c r="BT56" s="32">
        <v>8.43</v>
      </c>
      <c r="BU56" s="32"/>
      <c r="BV56" s="33"/>
      <c r="BX56" s="31"/>
      <c r="BY56" s="55"/>
      <c r="BZ56" s="55" t="s">
        <v>202</v>
      </c>
      <c r="CA56" s="55">
        <v>9</v>
      </c>
      <c r="CB56" s="55">
        <v>18</v>
      </c>
      <c r="CC56" s="32"/>
      <c r="CD56" s="33"/>
      <c r="CF56" s="31"/>
      <c r="CG56" s="55" t="s">
        <v>114</v>
      </c>
      <c r="CH56" s="55" t="s">
        <v>218</v>
      </c>
      <c r="CI56" s="55" t="s">
        <v>219</v>
      </c>
      <c r="CJ56" s="55" t="s">
        <v>220</v>
      </c>
      <c r="CK56" s="55" t="s">
        <v>221</v>
      </c>
      <c r="CL56" s="55" t="s">
        <v>222</v>
      </c>
      <c r="CM56" s="55" t="s">
        <v>223</v>
      </c>
      <c r="CN56" s="55" t="s">
        <v>224</v>
      </c>
      <c r="CO56" s="55" t="s">
        <v>225</v>
      </c>
      <c r="CP56" s="55" t="s">
        <v>226</v>
      </c>
    </row>
    <row r="57" spans="1:94" x14ac:dyDescent="0.3">
      <c r="A57" s="20" t="s">
        <v>103</v>
      </c>
      <c r="B57" s="20"/>
      <c r="C57" s="20"/>
      <c r="D57" s="20">
        <v>8</v>
      </c>
      <c r="E57" s="20" t="s">
        <v>113</v>
      </c>
      <c r="F57" s="20">
        <v>3</v>
      </c>
      <c r="G57" s="20">
        <v>4</v>
      </c>
      <c r="H57" s="20">
        <v>3</v>
      </c>
      <c r="I57" s="20">
        <f t="shared" si="3"/>
        <v>3.5</v>
      </c>
      <c r="J57" s="20"/>
      <c r="K57" s="20"/>
      <c r="L57" s="20">
        <v>67</v>
      </c>
      <c r="M57" s="20">
        <v>70</v>
      </c>
      <c r="N57" s="20">
        <f t="shared" si="4"/>
        <v>68.5</v>
      </c>
      <c r="O57" s="20"/>
      <c r="P57" s="20"/>
      <c r="Q57" s="20">
        <v>4</v>
      </c>
      <c r="R57" s="20">
        <v>4</v>
      </c>
      <c r="S57" s="20">
        <f t="shared" si="5"/>
        <v>4</v>
      </c>
      <c r="T57" s="20">
        <v>1.0599999999999996</v>
      </c>
      <c r="U57" s="20"/>
      <c r="V57" s="20"/>
      <c r="W57" s="20">
        <v>9.66</v>
      </c>
      <c r="X57" s="20"/>
      <c r="Y57" s="20"/>
      <c r="Z57" s="98"/>
      <c r="AC57" s="263"/>
      <c r="AD57" s="258"/>
      <c r="AE57" s="258"/>
      <c r="AF57" s="207" t="s">
        <v>711</v>
      </c>
      <c r="AG57" s="207"/>
      <c r="AH57" s="207"/>
      <c r="AI57" s="207"/>
      <c r="AJ57" s="207" t="s">
        <v>714</v>
      </c>
      <c r="AK57" s="207"/>
      <c r="AL57" s="207" t="s">
        <v>716</v>
      </c>
      <c r="AM57" s="207"/>
      <c r="AN57" s="207"/>
      <c r="AP57" s="263"/>
      <c r="AR57" s="20" t="s">
        <v>103</v>
      </c>
      <c r="AS57" s="20">
        <v>18.595041322314049</v>
      </c>
      <c r="AT57" s="20">
        <v>7.2</v>
      </c>
      <c r="AU57" s="20">
        <v>14.137166941154069</v>
      </c>
      <c r="AV57" s="20" t="s">
        <v>113</v>
      </c>
      <c r="AW57" s="20">
        <v>3</v>
      </c>
      <c r="AX57" s="20">
        <v>4</v>
      </c>
      <c r="AY57" s="20">
        <v>3</v>
      </c>
      <c r="AZ57" s="20">
        <v>67</v>
      </c>
      <c r="BA57" s="20">
        <v>70</v>
      </c>
      <c r="BB57" s="20" t="s">
        <v>8</v>
      </c>
      <c r="BC57" s="20" t="s">
        <v>8</v>
      </c>
      <c r="BD57" s="20">
        <v>1.0599999999999996</v>
      </c>
      <c r="BE57" s="20">
        <v>9.66</v>
      </c>
      <c r="BH57" s="31" t="s">
        <v>111</v>
      </c>
      <c r="BI57" s="32"/>
      <c r="BJ57" s="32"/>
      <c r="BK57" s="32"/>
      <c r="BL57" s="32"/>
      <c r="BM57" s="32"/>
      <c r="BN57" s="33"/>
      <c r="BP57" s="31"/>
      <c r="BQ57" s="32"/>
      <c r="BR57" s="32" t="s">
        <v>202</v>
      </c>
      <c r="BS57" s="32">
        <v>9</v>
      </c>
      <c r="BT57" s="32">
        <v>18</v>
      </c>
      <c r="BU57" s="32"/>
      <c r="BV57" s="33"/>
      <c r="BX57" s="31" t="s">
        <v>111</v>
      </c>
      <c r="BY57" s="55"/>
      <c r="BZ57" s="55"/>
      <c r="CA57" s="55"/>
      <c r="CB57" s="55"/>
      <c r="CC57" s="32"/>
      <c r="CD57" s="33"/>
      <c r="CF57" s="31"/>
      <c r="CG57" s="55"/>
      <c r="CH57" s="55">
        <v>1.3720000000000001</v>
      </c>
      <c r="CI57" s="55">
        <v>1.4430000000000001</v>
      </c>
      <c r="CJ57" s="55">
        <v>1.093</v>
      </c>
      <c r="CK57" s="55">
        <v>1.7270000000000001</v>
      </c>
      <c r="CL57" s="55">
        <v>1.0680000000000001</v>
      </c>
      <c r="CM57" s="55">
        <v>1.077</v>
      </c>
      <c r="CN57" s="55">
        <v>0.97699999999999998</v>
      </c>
      <c r="CO57" s="55">
        <v>1.41</v>
      </c>
      <c r="CP57" s="55">
        <v>1.01</v>
      </c>
    </row>
    <row r="58" spans="1:94" x14ac:dyDescent="0.3">
      <c r="A58" s="20" t="s">
        <v>104</v>
      </c>
      <c r="B58" s="20" t="s">
        <v>126</v>
      </c>
      <c r="C58" s="20" t="s">
        <v>126</v>
      </c>
      <c r="D58" s="20">
        <v>9</v>
      </c>
      <c r="E58" s="20" t="s">
        <v>113</v>
      </c>
      <c r="F58" s="20">
        <v>1</v>
      </c>
      <c r="G58" s="20">
        <v>3</v>
      </c>
      <c r="H58" s="20">
        <v>2</v>
      </c>
      <c r="I58" s="20">
        <f t="shared" si="3"/>
        <v>2.5</v>
      </c>
      <c r="J58" s="20">
        <f>AVERAGE(G58:H60)</f>
        <v>2.3333333333333335</v>
      </c>
      <c r="K58" s="20">
        <f>_xlfn.STDEV.S(G58:H60)</f>
        <v>0.51639777949432275</v>
      </c>
      <c r="L58" s="20">
        <v>65</v>
      </c>
      <c r="M58" s="20">
        <v>63</v>
      </c>
      <c r="N58" s="20">
        <f t="shared" si="4"/>
        <v>64</v>
      </c>
      <c r="O58" s="20">
        <f>AVERAGE(L58:M60)</f>
        <v>59.5</v>
      </c>
      <c r="P58" s="20">
        <f>_xlfn.STDEV.S(L58:M60)</f>
        <v>13.501851724856113</v>
      </c>
      <c r="Q58" s="20">
        <v>3</v>
      </c>
      <c r="R58" s="20">
        <v>3</v>
      </c>
      <c r="S58" s="20">
        <f t="shared" si="5"/>
        <v>3</v>
      </c>
      <c r="T58" s="20">
        <v>0.85999999999999943</v>
      </c>
      <c r="U58" s="20">
        <f>AVERAGE(T58:T60)</f>
        <v>1.0933333333333328</v>
      </c>
      <c r="V58" s="20">
        <f>_xlfn.STDEV.S(T58:T60)</f>
        <v>0.20816659994661407</v>
      </c>
      <c r="W58" s="20">
        <v>3.3600000000000003</v>
      </c>
      <c r="X58" s="20">
        <f>AVERAGE(W58:W60)</f>
        <v>3.56</v>
      </c>
      <c r="Y58" s="20">
        <f>_xlfn.STDEV.S(W58:W60)</f>
        <v>0.72111025509279758</v>
      </c>
      <c r="Z58" s="98"/>
      <c r="AC58" s="263"/>
      <c r="AD58" s="258"/>
      <c r="AE58" s="258" t="s">
        <v>691</v>
      </c>
      <c r="AF58" s="202" t="s">
        <v>720</v>
      </c>
      <c r="AG58" s="202" t="s">
        <v>697</v>
      </c>
      <c r="AH58" s="202" t="s">
        <v>697</v>
      </c>
      <c r="AI58" s="202" t="s">
        <v>701</v>
      </c>
      <c r="AJ58" s="202" t="s">
        <v>695</v>
      </c>
      <c r="AK58" s="202" t="s">
        <v>722</v>
      </c>
      <c r="AL58" s="202" t="s">
        <v>717</v>
      </c>
      <c r="AM58" s="202" t="s">
        <v>695</v>
      </c>
      <c r="AN58" s="202" t="s">
        <v>724</v>
      </c>
      <c r="AP58" s="263"/>
      <c r="AR58" s="20" t="s">
        <v>104</v>
      </c>
      <c r="AS58" s="20">
        <v>0</v>
      </c>
      <c r="AT58" s="20">
        <v>0</v>
      </c>
      <c r="AU58" s="20">
        <v>14.137166941154069</v>
      </c>
      <c r="AV58" s="20" t="s">
        <v>113</v>
      </c>
      <c r="AW58" s="20">
        <v>1</v>
      </c>
      <c r="AX58" s="20">
        <v>3</v>
      </c>
      <c r="AY58" s="20">
        <v>2</v>
      </c>
      <c r="AZ58" s="20">
        <v>65</v>
      </c>
      <c r="BA58" s="20">
        <v>63</v>
      </c>
      <c r="BB58" s="20" t="s">
        <v>12</v>
      </c>
      <c r="BC58" s="20" t="s">
        <v>12</v>
      </c>
      <c r="BD58" s="20">
        <v>0.85999999999999943</v>
      </c>
      <c r="BE58" s="20">
        <v>3.3600000000000003</v>
      </c>
      <c r="BH58" s="35" t="s">
        <v>111</v>
      </c>
      <c r="BI58" s="36"/>
      <c r="BJ58" s="36"/>
      <c r="BK58" s="36"/>
      <c r="BL58" s="36"/>
      <c r="BM58" s="36"/>
      <c r="BN58" s="37"/>
      <c r="BP58" s="31" t="s">
        <v>111</v>
      </c>
      <c r="BQ58" s="32"/>
      <c r="BR58" s="32"/>
      <c r="BS58" s="32"/>
      <c r="BT58" s="32"/>
      <c r="BU58" s="32"/>
      <c r="BV58" s="33"/>
      <c r="BX58" s="31"/>
      <c r="BY58" s="55" t="s">
        <v>121</v>
      </c>
      <c r="BZ58" s="55" t="s">
        <v>120</v>
      </c>
      <c r="CA58" s="55">
        <v>0</v>
      </c>
      <c r="CB58" s="55">
        <v>7.2</v>
      </c>
      <c r="CC58" s="32"/>
      <c r="CD58" s="33"/>
      <c r="CF58" s="31"/>
      <c r="CG58" s="32" t="s">
        <v>111</v>
      </c>
      <c r="CH58" s="32"/>
      <c r="CI58" s="32"/>
      <c r="CJ58" s="32"/>
      <c r="CK58" s="32"/>
      <c r="CL58" s="32"/>
      <c r="CM58" s="32"/>
      <c r="CN58" s="32"/>
      <c r="CO58" s="32"/>
      <c r="CP58" s="33"/>
    </row>
    <row r="59" spans="1:94" x14ac:dyDescent="0.3">
      <c r="A59" s="20" t="s">
        <v>104</v>
      </c>
      <c r="B59" s="20" t="s">
        <v>126</v>
      </c>
      <c r="C59" s="20" t="s">
        <v>126</v>
      </c>
      <c r="D59" s="20">
        <v>9</v>
      </c>
      <c r="E59" s="20" t="s">
        <v>113</v>
      </c>
      <c r="F59" s="20">
        <v>2</v>
      </c>
      <c r="G59" s="20">
        <v>2</v>
      </c>
      <c r="H59" s="20">
        <v>2</v>
      </c>
      <c r="I59" s="20">
        <f t="shared" si="3"/>
        <v>2</v>
      </c>
      <c r="J59" s="20"/>
      <c r="K59" s="20"/>
      <c r="L59" s="20">
        <v>67</v>
      </c>
      <c r="M59" s="20">
        <v>33</v>
      </c>
      <c r="N59" s="20">
        <f t="shared" si="4"/>
        <v>50</v>
      </c>
      <c r="O59" s="20"/>
      <c r="P59" s="20"/>
      <c r="Q59" s="20">
        <v>3</v>
      </c>
      <c r="R59" s="20">
        <v>1</v>
      </c>
      <c r="S59" s="20">
        <f t="shared" si="5"/>
        <v>2</v>
      </c>
      <c r="T59" s="20">
        <v>1.1599999999999993</v>
      </c>
      <c r="U59" s="20"/>
      <c r="V59" s="20"/>
      <c r="W59" s="20">
        <v>2.96</v>
      </c>
      <c r="X59" s="20"/>
      <c r="Y59" s="20"/>
      <c r="Z59" s="98"/>
      <c r="AC59" s="263"/>
      <c r="AD59" s="258"/>
      <c r="AE59" s="266"/>
      <c r="AF59" s="261" t="s">
        <v>719</v>
      </c>
      <c r="AG59" s="261"/>
      <c r="AH59" s="261"/>
      <c r="AI59" s="261"/>
      <c r="AJ59" s="261" t="s">
        <v>721</v>
      </c>
      <c r="AK59" s="261"/>
      <c r="AL59" s="261" t="s">
        <v>723</v>
      </c>
      <c r="AM59" s="261"/>
      <c r="AN59" s="261"/>
      <c r="AP59" s="263"/>
      <c r="AR59" s="20" t="s">
        <v>104</v>
      </c>
      <c r="AS59" s="20">
        <v>0</v>
      </c>
      <c r="AT59" s="20">
        <v>0</v>
      </c>
      <c r="AU59" s="20">
        <v>14.137166941154069</v>
      </c>
      <c r="AV59" s="20" t="s">
        <v>113</v>
      </c>
      <c r="AW59" s="20">
        <v>2</v>
      </c>
      <c r="AX59" s="20">
        <v>2</v>
      </c>
      <c r="AY59" s="20">
        <v>2</v>
      </c>
      <c r="AZ59" s="20">
        <v>67</v>
      </c>
      <c r="BA59" s="20">
        <v>33</v>
      </c>
      <c r="BB59" s="20" t="s">
        <v>12</v>
      </c>
      <c r="BC59" s="20" t="s">
        <v>109</v>
      </c>
      <c r="BD59" s="20">
        <v>1.1599999999999993</v>
      </c>
      <c r="BE59" s="20">
        <v>2.96</v>
      </c>
      <c r="BH59" s="31" t="s">
        <v>149</v>
      </c>
      <c r="BI59" s="32"/>
      <c r="BJ59" s="32"/>
      <c r="BK59" s="32"/>
      <c r="BL59" s="32"/>
      <c r="BM59" s="32"/>
      <c r="BN59" s="33"/>
      <c r="BP59" s="31"/>
      <c r="BQ59" s="32" t="s">
        <v>121</v>
      </c>
      <c r="BR59" s="32" t="s">
        <v>120</v>
      </c>
      <c r="BS59" s="32">
        <v>0</v>
      </c>
      <c r="BT59" s="32">
        <v>7.2</v>
      </c>
      <c r="BU59" s="32"/>
      <c r="BV59" s="33"/>
      <c r="BX59" s="31"/>
      <c r="BY59" s="55">
        <v>0</v>
      </c>
      <c r="BZ59" s="55"/>
      <c r="CA59" s="55">
        <v>1.093</v>
      </c>
      <c r="CB59" s="55">
        <v>1.407</v>
      </c>
      <c r="CC59" s="32"/>
      <c r="CD59" s="33"/>
      <c r="CF59" s="31" t="s">
        <v>111</v>
      </c>
      <c r="CG59" s="32"/>
      <c r="CH59" s="32"/>
      <c r="CI59" s="32"/>
      <c r="CJ59" s="32"/>
      <c r="CK59" s="32"/>
      <c r="CL59" s="32"/>
      <c r="CM59" s="32"/>
      <c r="CN59" s="32"/>
      <c r="CO59" s="32"/>
      <c r="CP59" s="33"/>
    </row>
    <row r="60" spans="1:94" x14ac:dyDescent="0.3">
      <c r="A60" s="20" t="s">
        <v>104</v>
      </c>
      <c r="B60" s="20" t="s">
        <v>126</v>
      </c>
      <c r="C60" s="20" t="s">
        <v>126</v>
      </c>
      <c r="D60" s="20">
        <v>9</v>
      </c>
      <c r="E60" s="20" t="s">
        <v>113</v>
      </c>
      <c r="F60" s="20">
        <v>3</v>
      </c>
      <c r="G60" s="20">
        <v>3</v>
      </c>
      <c r="H60" s="20">
        <v>2</v>
      </c>
      <c r="I60" s="20">
        <f t="shared" si="3"/>
        <v>2.5</v>
      </c>
      <c r="J60" s="20"/>
      <c r="K60" s="20"/>
      <c r="L60" s="20">
        <v>70</v>
      </c>
      <c r="M60" s="20">
        <v>59</v>
      </c>
      <c r="N60" s="20">
        <f t="shared" si="4"/>
        <v>64.5</v>
      </c>
      <c r="O60" s="20"/>
      <c r="P60" s="20"/>
      <c r="Q60" s="20">
        <v>4</v>
      </c>
      <c r="R60" s="20">
        <v>3</v>
      </c>
      <c r="S60" s="20">
        <f t="shared" si="5"/>
        <v>3.5</v>
      </c>
      <c r="T60" s="20">
        <v>1.2599999999999998</v>
      </c>
      <c r="U60" s="20"/>
      <c r="V60" s="20"/>
      <c r="W60" s="20">
        <v>4.3600000000000003</v>
      </c>
      <c r="X60" s="20"/>
      <c r="Y60" s="20"/>
      <c r="Z60" s="98"/>
      <c r="AC60" s="263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263"/>
      <c r="AR60" s="20" t="s">
        <v>104</v>
      </c>
      <c r="AS60" s="20">
        <v>0</v>
      </c>
      <c r="AT60" s="20">
        <v>0</v>
      </c>
      <c r="AU60" s="20">
        <v>14.137166941154069</v>
      </c>
      <c r="AV60" s="20" t="s">
        <v>113</v>
      </c>
      <c r="AW60" s="20">
        <v>3</v>
      </c>
      <c r="AX60" s="20">
        <v>3</v>
      </c>
      <c r="AY60" s="20">
        <v>2</v>
      </c>
      <c r="AZ60" s="20">
        <v>70</v>
      </c>
      <c r="BA60" s="20">
        <v>59</v>
      </c>
      <c r="BB60" s="20" t="s">
        <v>8</v>
      </c>
      <c r="BC60" s="20" t="s">
        <v>12</v>
      </c>
      <c r="BD60" s="20">
        <v>1.2599999999999998</v>
      </c>
      <c r="BE60" s="20">
        <v>4.3600000000000003</v>
      </c>
      <c r="BH60" s="31" t="s">
        <v>111</v>
      </c>
      <c r="BI60" s="32"/>
      <c r="BJ60" s="32"/>
      <c r="BK60" s="32"/>
      <c r="BL60" s="32"/>
      <c r="BM60" s="32"/>
      <c r="BN60" s="33"/>
      <c r="BP60" s="31"/>
      <c r="BQ60" s="32">
        <v>0</v>
      </c>
      <c r="BR60" s="32"/>
      <c r="BS60" s="32">
        <v>3.59</v>
      </c>
      <c r="BT60" s="32">
        <v>8.8800000000000008</v>
      </c>
      <c r="BU60" s="32"/>
      <c r="BV60" s="33"/>
      <c r="BX60" s="31"/>
      <c r="BY60" s="32"/>
      <c r="BZ60" s="32" t="s">
        <v>202</v>
      </c>
      <c r="CA60" s="32">
        <v>6</v>
      </c>
      <c r="CB60" s="32">
        <v>12</v>
      </c>
      <c r="CC60" s="32"/>
      <c r="CD60" s="33"/>
      <c r="CF60" s="31" t="s">
        <v>111</v>
      </c>
      <c r="CG60" s="32"/>
      <c r="CH60" s="32"/>
      <c r="CI60" s="32"/>
      <c r="CJ60" s="32"/>
      <c r="CK60" s="32"/>
      <c r="CL60" s="32"/>
      <c r="CM60" s="32"/>
      <c r="CN60" s="32"/>
      <c r="CO60" s="32"/>
      <c r="CP60" s="33"/>
    </row>
    <row r="61" spans="1:94" x14ac:dyDescent="0.3">
      <c r="A61" s="20" t="s">
        <v>122</v>
      </c>
      <c r="B61" s="20" t="s">
        <v>130</v>
      </c>
      <c r="C61" s="20" t="s">
        <v>126</v>
      </c>
      <c r="D61" s="20" t="s">
        <v>474</v>
      </c>
      <c r="E61" s="20" t="s">
        <v>113</v>
      </c>
      <c r="F61" s="20">
        <v>1</v>
      </c>
      <c r="G61" s="20">
        <v>4</v>
      </c>
      <c r="H61" s="20">
        <v>4</v>
      </c>
      <c r="I61" s="20">
        <f t="shared" si="3"/>
        <v>4</v>
      </c>
      <c r="J61" s="20"/>
      <c r="K61" s="20"/>
      <c r="L61" s="20">
        <v>73</v>
      </c>
      <c r="M61" s="20">
        <v>70</v>
      </c>
      <c r="N61" s="20">
        <f t="shared" si="4"/>
        <v>71.5</v>
      </c>
      <c r="O61" s="20"/>
      <c r="P61" s="20"/>
      <c r="Q61" s="20">
        <v>4</v>
      </c>
      <c r="R61" s="20">
        <v>4</v>
      </c>
      <c r="S61" s="20">
        <f t="shared" si="5"/>
        <v>4</v>
      </c>
      <c r="T61" s="20">
        <v>1.0599999999999996</v>
      </c>
      <c r="U61" s="20"/>
      <c r="V61" s="20"/>
      <c r="W61" s="20">
        <v>8.4600000000000009</v>
      </c>
      <c r="X61" s="20"/>
      <c r="Y61" s="20"/>
      <c r="Z61" s="98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R61" s="20" t="s">
        <v>122</v>
      </c>
      <c r="AS61" s="20">
        <v>6.1983471074380168</v>
      </c>
      <c r="AT61" s="20">
        <v>0</v>
      </c>
      <c r="AU61" s="20">
        <v>0</v>
      </c>
      <c r="AV61" s="20" t="s">
        <v>113</v>
      </c>
      <c r="AW61" s="20">
        <v>1</v>
      </c>
      <c r="AX61" s="20">
        <v>4</v>
      </c>
      <c r="AY61" s="20">
        <v>4</v>
      </c>
      <c r="AZ61" s="20">
        <v>73</v>
      </c>
      <c r="BA61" s="20">
        <v>70</v>
      </c>
      <c r="BB61" s="20" t="s">
        <v>8</v>
      </c>
      <c r="BC61" s="20" t="s">
        <v>8</v>
      </c>
      <c r="BD61" s="20">
        <v>1.0599999999999996</v>
      </c>
      <c r="BE61" s="20">
        <v>8.4600000000000009</v>
      </c>
      <c r="BH61" s="86" t="s">
        <v>150</v>
      </c>
      <c r="BI61" s="85"/>
      <c r="BJ61" s="85"/>
      <c r="BK61" s="32"/>
      <c r="BL61" s="32"/>
      <c r="BM61" s="32"/>
      <c r="BN61" s="33"/>
      <c r="BP61" s="31"/>
      <c r="BQ61" s="32"/>
      <c r="BR61" s="32" t="s">
        <v>202</v>
      </c>
      <c r="BS61" s="32">
        <v>6</v>
      </c>
      <c r="BT61" s="32">
        <v>12</v>
      </c>
      <c r="BU61" s="32"/>
      <c r="BV61" s="33"/>
      <c r="BX61" s="31"/>
      <c r="BY61" s="32">
        <v>7.07</v>
      </c>
      <c r="BZ61" s="32"/>
      <c r="CA61" s="32">
        <v>1.077</v>
      </c>
      <c r="CB61" s="32">
        <v>1.397</v>
      </c>
      <c r="CC61" s="32"/>
      <c r="CD61" s="33"/>
      <c r="CF61" s="31" t="s">
        <v>203</v>
      </c>
      <c r="CG61" s="32"/>
      <c r="CH61" s="32"/>
      <c r="CI61" s="32"/>
      <c r="CJ61" s="32"/>
      <c r="CK61" s="32"/>
      <c r="CL61" s="32"/>
      <c r="CM61" s="32"/>
      <c r="CN61" s="32"/>
      <c r="CO61" s="32"/>
      <c r="CP61" s="33"/>
    </row>
    <row r="62" spans="1:94" x14ac:dyDescent="0.3">
      <c r="A62" s="20" t="s">
        <v>123</v>
      </c>
      <c r="B62" s="20" t="s">
        <v>130</v>
      </c>
      <c r="C62" s="20" t="s">
        <v>127</v>
      </c>
      <c r="D62" s="20" t="s">
        <v>475</v>
      </c>
      <c r="E62" s="20" t="s">
        <v>113</v>
      </c>
      <c r="F62" s="20">
        <v>1</v>
      </c>
      <c r="G62" s="20">
        <v>4</v>
      </c>
      <c r="H62" s="20">
        <v>6</v>
      </c>
      <c r="I62" s="20">
        <f t="shared" si="3"/>
        <v>5</v>
      </c>
      <c r="J62" s="20"/>
      <c r="K62" s="20"/>
      <c r="L62" s="20">
        <v>64</v>
      </c>
      <c r="M62" s="20">
        <v>63</v>
      </c>
      <c r="N62" s="20">
        <f t="shared" si="4"/>
        <v>63.5</v>
      </c>
      <c r="O62" s="20"/>
      <c r="P62" s="20"/>
      <c r="Q62" s="20">
        <v>4</v>
      </c>
      <c r="R62" s="20">
        <v>4</v>
      </c>
      <c r="S62" s="20">
        <f t="shared" si="5"/>
        <v>4</v>
      </c>
      <c r="T62" s="20">
        <v>1.0599999999999996</v>
      </c>
      <c r="U62" s="20"/>
      <c r="V62" s="20"/>
      <c r="W62" s="20">
        <v>9.259999999999998</v>
      </c>
      <c r="X62" s="20"/>
      <c r="Y62" s="20"/>
      <c r="Z62" s="98"/>
      <c r="AR62" s="20" t="s">
        <v>123</v>
      </c>
      <c r="AS62" s="20">
        <v>6.1983471074380168</v>
      </c>
      <c r="AT62" s="20">
        <v>0.8</v>
      </c>
      <c r="AU62" s="20">
        <v>0</v>
      </c>
      <c r="AV62" s="20" t="s">
        <v>113</v>
      </c>
      <c r="AW62" s="20">
        <v>1</v>
      </c>
      <c r="AX62" s="20">
        <v>4</v>
      </c>
      <c r="AY62" s="20">
        <v>6</v>
      </c>
      <c r="AZ62" s="20">
        <v>64</v>
      </c>
      <c r="BA62" s="20">
        <v>63</v>
      </c>
      <c r="BB62" s="20" t="s">
        <v>8</v>
      </c>
      <c r="BC62" s="20" t="s">
        <v>8</v>
      </c>
      <c r="BD62" s="20">
        <v>1.0599999999999996</v>
      </c>
      <c r="BE62" s="20">
        <v>9.259999999999998</v>
      </c>
      <c r="BH62" s="31" t="s">
        <v>111</v>
      </c>
      <c r="BI62" s="32"/>
      <c r="BJ62" s="32"/>
      <c r="BK62" s="32"/>
      <c r="BL62" s="32"/>
      <c r="BM62" s="32"/>
      <c r="BN62" s="33"/>
      <c r="BP62" s="31"/>
      <c r="BQ62" s="32">
        <v>7.07</v>
      </c>
      <c r="BR62" s="32"/>
      <c r="BS62" s="32">
        <v>4.21</v>
      </c>
      <c r="BT62" s="32">
        <v>9.31</v>
      </c>
      <c r="BU62" s="32"/>
      <c r="BV62" s="33"/>
      <c r="BX62" s="31"/>
      <c r="BY62" s="32"/>
      <c r="BZ62" s="32" t="s">
        <v>202</v>
      </c>
      <c r="CA62" s="32">
        <v>6</v>
      </c>
      <c r="CB62" s="32">
        <v>12</v>
      </c>
      <c r="CC62" s="32"/>
      <c r="CD62" s="33"/>
      <c r="CF62" s="31" t="s">
        <v>111</v>
      </c>
      <c r="CG62" s="32"/>
      <c r="CH62" s="32"/>
      <c r="CI62" s="32"/>
      <c r="CJ62" s="32"/>
      <c r="CK62" s="32"/>
      <c r="CL62" s="32"/>
      <c r="CM62" s="32"/>
      <c r="CN62" s="32"/>
      <c r="CO62" s="32"/>
      <c r="CP62" s="33"/>
    </row>
    <row r="63" spans="1:94" x14ac:dyDescent="0.3">
      <c r="A63" s="20" t="s">
        <v>124</v>
      </c>
      <c r="B63" s="20" t="s">
        <v>130</v>
      </c>
      <c r="C63" s="20" t="s">
        <v>127</v>
      </c>
      <c r="D63" s="20" t="s">
        <v>476</v>
      </c>
      <c r="E63" s="20" t="s">
        <v>113</v>
      </c>
      <c r="F63" s="20">
        <v>1</v>
      </c>
      <c r="G63" s="20">
        <v>7</v>
      </c>
      <c r="H63" s="20">
        <v>4</v>
      </c>
      <c r="I63" s="20">
        <f t="shared" si="3"/>
        <v>5.5</v>
      </c>
      <c r="J63" s="20"/>
      <c r="K63" s="20"/>
      <c r="L63" s="20">
        <v>47</v>
      </c>
      <c r="M63" s="20">
        <v>62</v>
      </c>
      <c r="N63" s="20">
        <f t="shared" si="4"/>
        <v>54.5</v>
      </c>
      <c r="O63" s="20"/>
      <c r="P63" s="20"/>
      <c r="Q63" s="20">
        <v>1</v>
      </c>
      <c r="R63" s="20">
        <v>4</v>
      </c>
      <c r="S63" s="20">
        <f t="shared" si="5"/>
        <v>2.5</v>
      </c>
      <c r="T63" s="20">
        <v>1.0599999999999996</v>
      </c>
      <c r="U63" s="20"/>
      <c r="V63" s="20"/>
      <c r="W63" s="20">
        <v>9.4600000000000009</v>
      </c>
      <c r="X63" s="20"/>
      <c r="Y63" s="20"/>
      <c r="Z63" s="98"/>
      <c r="AE63" s="117"/>
      <c r="AR63" s="20" t="s">
        <v>124</v>
      </c>
      <c r="AS63" s="20">
        <v>6.1983471074380168</v>
      </c>
      <c r="AT63" s="20">
        <v>0.8</v>
      </c>
      <c r="AU63" s="20">
        <v>1.6</v>
      </c>
      <c r="AV63" s="20" t="s">
        <v>113</v>
      </c>
      <c r="AW63" s="20">
        <v>1</v>
      </c>
      <c r="AX63" s="20">
        <v>7</v>
      </c>
      <c r="AY63" s="20">
        <v>4</v>
      </c>
      <c r="AZ63" s="20">
        <v>47</v>
      </c>
      <c r="BA63" s="20">
        <v>62</v>
      </c>
      <c r="BB63" s="20" t="s">
        <v>109</v>
      </c>
      <c r="BC63" s="20" t="s">
        <v>8</v>
      </c>
      <c r="BD63" s="20">
        <v>1.0599999999999996</v>
      </c>
      <c r="BE63" s="20">
        <v>9.4600000000000009</v>
      </c>
      <c r="BH63" s="31"/>
      <c r="BI63" s="32"/>
      <c r="BJ63" s="32" t="s">
        <v>151</v>
      </c>
      <c r="BK63" s="32"/>
      <c r="BL63" s="32"/>
      <c r="BM63" s="32"/>
      <c r="BN63" s="33"/>
      <c r="BP63" s="31"/>
      <c r="BQ63" s="32"/>
      <c r="BR63" s="32" t="s">
        <v>202</v>
      </c>
      <c r="BS63" s="32">
        <v>6</v>
      </c>
      <c r="BT63" s="32">
        <v>12</v>
      </c>
      <c r="BU63" s="32"/>
      <c r="BV63" s="33"/>
      <c r="BX63" s="31"/>
      <c r="BY63" s="32">
        <v>14.14</v>
      </c>
      <c r="BZ63" s="32"/>
      <c r="CA63" s="32">
        <v>1.01</v>
      </c>
      <c r="CB63" s="32">
        <v>1.1930000000000001</v>
      </c>
      <c r="CC63" s="32"/>
      <c r="CD63" s="33"/>
      <c r="CF63" s="55" t="s">
        <v>204</v>
      </c>
      <c r="CG63" s="55" t="s">
        <v>114</v>
      </c>
      <c r="CH63" s="32" t="s">
        <v>111</v>
      </c>
      <c r="CI63" s="32"/>
      <c r="CJ63" s="32"/>
      <c r="CK63" s="32"/>
      <c r="CL63" s="32"/>
      <c r="CM63" s="32"/>
      <c r="CN63" s="32"/>
      <c r="CO63" s="32"/>
      <c r="CP63" s="33"/>
    </row>
    <row r="64" spans="1:94" x14ac:dyDescent="0.3">
      <c r="A64" s="20" t="s">
        <v>125</v>
      </c>
      <c r="B64" s="20" t="s">
        <v>130</v>
      </c>
      <c r="C64" s="20" t="s">
        <v>126</v>
      </c>
      <c r="D64" s="20" t="s">
        <v>477</v>
      </c>
      <c r="E64" s="20" t="s">
        <v>113</v>
      </c>
      <c r="F64" s="20">
        <v>1</v>
      </c>
      <c r="G64" s="20">
        <v>4</v>
      </c>
      <c r="H64" s="20">
        <v>4</v>
      </c>
      <c r="I64" s="20">
        <f t="shared" si="3"/>
        <v>4</v>
      </c>
      <c r="J64" s="20"/>
      <c r="K64" s="20"/>
      <c r="L64" s="20">
        <v>67</v>
      </c>
      <c r="M64" s="20">
        <v>69</v>
      </c>
      <c r="N64" s="20">
        <f t="shared" si="4"/>
        <v>68</v>
      </c>
      <c r="O64" s="20"/>
      <c r="P64" s="20"/>
      <c r="Q64" s="20">
        <v>4</v>
      </c>
      <c r="R64" s="20">
        <v>4</v>
      </c>
      <c r="S64" s="20">
        <f t="shared" si="5"/>
        <v>4</v>
      </c>
      <c r="T64" s="20">
        <v>0.55999999999999961</v>
      </c>
      <c r="U64" s="20"/>
      <c r="V64" s="20"/>
      <c r="W64" s="20">
        <v>9.0599999999999987</v>
      </c>
      <c r="X64" s="20"/>
      <c r="Y64" s="20"/>
      <c r="Z64" s="98"/>
      <c r="AE64" s="117"/>
      <c r="AR64" s="20" t="s">
        <v>125</v>
      </c>
      <c r="AS64" s="20">
        <v>6.1983471074380168</v>
      </c>
      <c r="AT64" s="20">
        <v>0</v>
      </c>
      <c r="AU64" s="20">
        <v>1.6</v>
      </c>
      <c r="AV64" s="20" t="s">
        <v>113</v>
      </c>
      <c r="AW64" s="20">
        <v>1</v>
      </c>
      <c r="AX64" s="20">
        <v>4</v>
      </c>
      <c r="AY64" s="20">
        <v>4</v>
      </c>
      <c r="AZ64" s="20">
        <v>67</v>
      </c>
      <c r="BA64" s="20">
        <v>69</v>
      </c>
      <c r="BB64" s="20" t="s">
        <v>8</v>
      </c>
      <c r="BC64" s="20" t="s">
        <v>8</v>
      </c>
      <c r="BD64" s="20">
        <v>0.55999999999999961</v>
      </c>
      <c r="BE64" s="20">
        <v>9.0599999999999987</v>
      </c>
      <c r="BH64" s="31"/>
      <c r="BI64" s="32" t="s">
        <v>120</v>
      </c>
      <c r="BJ64" s="32" t="s">
        <v>111</v>
      </c>
      <c r="BK64" s="32"/>
      <c r="BL64" s="32"/>
      <c r="BM64" s="32"/>
      <c r="BN64" s="33"/>
      <c r="BP64" s="31"/>
      <c r="BQ64" s="32">
        <v>14.14</v>
      </c>
      <c r="BR64" s="32"/>
      <c r="BS64" s="32">
        <v>3.23</v>
      </c>
      <c r="BT64" s="32">
        <v>8.89</v>
      </c>
      <c r="BU64" s="32"/>
      <c r="BV64" s="33"/>
      <c r="BX64" s="31"/>
      <c r="BY64" s="32"/>
      <c r="BZ64" s="32" t="s">
        <v>202</v>
      </c>
      <c r="CA64" s="32">
        <v>6</v>
      </c>
      <c r="CB64" s="32">
        <v>12</v>
      </c>
      <c r="CC64" s="32"/>
      <c r="CD64" s="33"/>
      <c r="CF64" s="55" t="s">
        <v>205</v>
      </c>
      <c r="CG64" s="55">
        <v>6</v>
      </c>
      <c r="CH64" s="32" t="s">
        <v>111</v>
      </c>
      <c r="CI64" s="32"/>
      <c r="CJ64" s="32"/>
      <c r="CK64" s="32"/>
      <c r="CL64" s="32"/>
      <c r="CM64" s="32"/>
      <c r="CN64" s="32"/>
      <c r="CO64" s="32"/>
      <c r="CP64" s="33"/>
    </row>
    <row r="65" spans="17:94" x14ac:dyDescent="0.3">
      <c r="AE65" s="117"/>
      <c r="BH65" s="31"/>
      <c r="BI65" s="32">
        <v>0</v>
      </c>
      <c r="BJ65" s="32">
        <v>4.3620000000000001</v>
      </c>
      <c r="BK65" s="32"/>
      <c r="BL65" s="39" t="s">
        <v>181</v>
      </c>
      <c r="BM65" s="32"/>
      <c r="BN65" s="33"/>
      <c r="BP65" s="31"/>
      <c r="BQ65" s="32"/>
      <c r="BR65" s="32" t="s">
        <v>202</v>
      </c>
      <c r="BS65" s="32">
        <v>6</v>
      </c>
      <c r="BT65" s="32">
        <v>12</v>
      </c>
      <c r="BU65" s="32"/>
      <c r="BV65" s="33"/>
      <c r="BX65" s="35" t="s">
        <v>111</v>
      </c>
      <c r="BY65" s="36"/>
      <c r="BZ65" s="36"/>
      <c r="CA65" s="36"/>
      <c r="CB65" s="36"/>
      <c r="CC65" s="36"/>
      <c r="CD65" s="37"/>
      <c r="CF65" s="55" t="s">
        <v>140</v>
      </c>
      <c r="CG65" s="55">
        <v>45</v>
      </c>
      <c r="CH65" s="32" t="s">
        <v>111</v>
      </c>
      <c r="CI65" s="32"/>
      <c r="CJ65" s="32"/>
      <c r="CK65" s="32"/>
      <c r="CL65" s="32"/>
      <c r="CM65" s="32"/>
      <c r="CN65" s="32"/>
      <c r="CO65" s="32"/>
      <c r="CP65" s="33"/>
    </row>
    <row r="66" spans="17:94" ht="15" thickBot="1" x14ac:dyDescent="0.35">
      <c r="AE66" s="117"/>
      <c r="BH66" s="31"/>
      <c r="BI66" s="32">
        <v>0.8</v>
      </c>
      <c r="BJ66" s="32">
        <v>8.4979999999999993</v>
      </c>
      <c r="BK66" s="32"/>
      <c r="BL66" s="32"/>
      <c r="BM66" s="32"/>
      <c r="BN66" s="33"/>
      <c r="BP66" s="35" t="s">
        <v>111</v>
      </c>
      <c r="BQ66" s="32"/>
      <c r="BR66" s="32"/>
      <c r="BS66" s="32"/>
      <c r="BT66" s="32"/>
      <c r="BU66" s="32"/>
      <c r="BV66" s="37"/>
      <c r="BX66" s="31"/>
      <c r="BY66" s="55" t="s">
        <v>117</v>
      </c>
      <c r="BZ66" s="55" t="s">
        <v>137</v>
      </c>
      <c r="CA66" s="55">
        <v>0</v>
      </c>
      <c r="CB66" s="55">
        <v>18.600000000000001</v>
      </c>
      <c r="CC66" s="55">
        <v>20.45</v>
      </c>
      <c r="CD66" s="33"/>
      <c r="CF66" s="55" t="s">
        <v>207</v>
      </c>
      <c r="CG66" s="55">
        <v>0.28789999999999999</v>
      </c>
      <c r="CH66" s="32" t="s">
        <v>111</v>
      </c>
      <c r="CI66" s="32"/>
      <c r="CJ66" s="32"/>
      <c r="CK66" s="32"/>
      <c r="CL66" s="32"/>
      <c r="CM66" s="32"/>
      <c r="CN66" s="32"/>
      <c r="CO66" s="32"/>
      <c r="CP66" s="33"/>
    </row>
    <row r="67" spans="17:94" x14ac:dyDescent="0.3">
      <c r="W67" s="98"/>
      <c r="X67" s="98"/>
      <c r="Y67" s="98"/>
      <c r="Z67" s="98"/>
      <c r="BH67" s="31"/>
      <c r="BI67" s="32">
        <v>7.2</v>
      </c>
      <c r="BJ67" s="32">
        <v>9.016</v>
      </c>
      <c r="BK67" s="32"/>
      <c r="BL67" s="32"/>
      <c r="BM67" s="32"/>
      <c r="BN67" s="33"/>
      <c r="BP67" s="31"/>
      <c r="BQ67" s="56" t="s">
        <v>117</v>
      </c>
      <c r="BR67" s="57" t="s">
        <v>137</v>
      </c>
      <c r="BS67" s="57">
        <v>0</v>
      </c>
      <c r="BT67" s="57">
        <v>18.600000000000001</v>
      </c>
      <c r="BU67" s="58">
        <v>20.45</v>
      </c>
      <c r="BV67" s="33"/>
      <c r="BX67" s="31"/>
      <c r="BY67" s="55" t="s">
        <v>113</v>
      </c>
      <c r="BZ67" s="55"/>
      <c r="CA67" s="55">
        <v>1.21</v>
      </c>
      <c r="CB67" s="55">
        <v>1.046</v>
      </c>
      <c r="CC67" s="55">
        <v>1.3740000000000001</v>
      </c>
      <c r="CD67" s="33"/>
      <c r="CF67" s="31" t="s">
        <v>111</v>
      </c>
      <c r="CG67" s="32"/>
      <c r="CH67" s="32"/>
      <c r="CI67" s="32"/>
      <c r="CJ67" s="32"/>
      <c r="CK67" s="32"/>
      <c r="CL67" s="32"/>
      <c r="CM67" s="32"/>
      <c r="CN67" s="32"/>
      <c r="CO67" s="32"/>
      <c r="CP67" s="33"/>
    </row>
    <row r="68" spans="17:94" x14ac:dyDescent="0.3">
      <c r="Q68" s="38" t="s">
        <v>461</v>
      </c>
      <c r="R68" s="91"/>
      <c r="S68" s="112"/>
      <c r="T68" s="121"/>
      <c r="U68" s="123"/>
      <c r="V68" s="123"/>
      <c r="W68" s="144"/>
      <c r="X68" s="98"/>
      <c r="Y68" s="98"/>
      <c r="Z68" s="98"/>
      <c r="BH68" s="31" t="s">
        <v>111</v>
      </c>
      <c r="BI68" s="32"/>
      <c r="BJ68" s="32"/>
      <c r="BK68" s="32"/>
      <c r="BL68" s="32"/>
      <c r="BM68" s="32"/>
      <c r="BN68" s="33"/>
      <c r="BP68" s="31"/>
      <c r="BQ68" s="59" t="s">
        <v>113</v>
      </c>
      <c r="BR68" s="55"/>
      <c r="BS68" s="55">
        <v>7.66</v>
      </c>
      <c r="BT68" s="55">
        <v>7.44</v>
      </c>
      <c r="BU68" s="60">
        <v>7.88</v>
      </c>
      <c r="BV68" s="33"/>
      <c r="BX68" s="31"/>
      <c r="BY68" s="55" t="s">
        <v>112</v>
      </c>
      <c r="BZ68" s="55"/>
      <c r="CA68" s="55">
        <v>1.274</v>
      </c>
      <c r="CB68" s="55">
        <v>1.3859999999999999</v>
      </c>
      <c r="CC68" s="55">
        <v>1.161</v>
      </c>
      <c r="CD68" s="33"/>
      <c r="CF68" s="31" t="s">
        <v>111</v>
      </c>
      <c r="CG68" s="32"/>
      <c r="CH68" s="32"/>
      <c r="CI68" s="32"/>
      <c r="CJ68" s="32"/>
      <c r="CK68" s="32"/>
      <c r="CL68" s="32"/>
      <c r="CM68" s="32"/>
      <c r="CN68" s="32"/>
      <c r="CO68" s="32"/>
      <c r="CP68" s="33"/>
    </row>
    <row r="69" spans="17:94" x14ac:dyDescent="0.3">
      <c r="Q69" s="91" t="s">
        <v>424</v>
      </c>
      <c r="R69" s="122"/>
      <c r="S69" s="122"/>
      <c r="T69" s="7" t="s">
        <v>425</v>
      </c>
      <c r="V69" s="122" t="s">
        <v>460</v>
      </c>
      <c r="W69" s="145"/>
      <c r="X69" s="98"/>
      <c r="Y69" s="98"/>
      <c r="Z69" s="98"/>
      <c r="BH69" s="31" t="s">
        <v>111</v>
      </c>
      <c r="BI69" s="32"/>
      <c r="BJ69" s="32"/>
      <c r="BK69" s="32"/>
      <c r="BL69" s="32"/>
      <c r="BM69" s="32"/>
      <c r="BN69" s="33"/>
      <c r="BP69" s="31"/>
      <c r="BQ69" s="59" t="s">
        <v>112</v>
      </c>
      <c r="BR69" s="55"/>
      <c r="BS69" s="55">
        <v>6.83</v>
      </c>
      <c r="BT69" s="55">
        <v>6.73</v>
      </c>
      <c r="BU69" s="60">
        <v>6.92</v>
      </c>
      <c r="BV69" s="33"/>
      <c r="BX69" s="31" t="s">
        <v>111</v>
      </c>
      <c r="BY69" s="55"/>
      <c r="BZ69" s="55"/>
      <c r="CA69" s="55"/>
      <c r="CB69" s="55"/>
      <c r="CC69" s="55"/>
      <c r="CD69" s="33"/>
      <c r="CF69" s="31" t="s">
        <v>111</v>
      </c>
      <c r="CG69" s="32"/>
      <c r="CH69" s="32"/>
      <c r="CI69" s="32"/>
      <c r="CJ69" s="32"/>
      <c r="CK69" s="32"/>
      <c r="CL69" s="32"/>
      <c r="CM69" s="32"/>
      <c r="CN69" s="32"/>
      <c r="CO69" s="32"/>
      <c r="CP69" s="33"/>
    </row>
    <row r="70" spans="17:94" x14ac:dyDescent="0.3">
      <c r="Q70" s="19" t="s">
        <v>124</v>
      </c>
      <c r="R70" s="89" t="s">
        <v>445</v>
      </c>
      <c r="S70" s="89"/>
      <c r="T70" s="19" t="s">
        <v>101</v>
      </c>
      <c r="U70" s="89" t="s">
        <v>439</v>
      </c>
      <c r="V70" s="89" t="s">
        <v>103</v>
      </c>
      <c r="W70" s="98"/>
      <c r="X70" s="98"/>
      <c r="Y70" s="98"/>
      <c r="Z70" s="98"/>
      <c r="BH70" s="31"/>
      <c r="BI70" s="32" t="s">
        <v>154</v>
      </c>
      <c r="BJ70" s="32">
        <v>0.28560000000000002</v>
      </c>
      <c r="BK70" s="32"/>
      <c r="BL70" s="32"/>
      <c r="BM70" s="32"/>
      <c r="BN70" s="33"/>
      <c r="BP70" s="31" t="s">
        <v>111</v>
      </c>
      <c r="BQ70" s="59"/>
      <c r="BR70" s="55"/>
      <c r="BS70" s="55"/>
      <c r="BT70" s="55"/>
      <c r="BU70" s="60"/>
      <c r="BV70" s="33"/>
      <c r="BX70" s="31"/>
      <c r="BY70" s="55" t="s">
        <v>121</v>
      </c>
      <c r="BZ70" s="55" t="s">
        <v>137</v>
      </c>
      <c r="CA70" s="55">
        <v>0</v>
      </c>
      <c r="CB70" s="55">
        <v>18.600000000000001</v>
      </c>
      <c r="CC70" s="55">
        <v>20.45</v>
      </c>
      <c r="CD70" s="33"/>
      <c r="CF70" s="31" t="s">
        <v>211</v>
      </c>
      <c r="CG70" s="32"/>
      <c r="CH70" s="32"/>
      <c r="CI70" s="32"/>
      <c r="CJ70" s="32"/>
      <c r="CK70" s="32"/>
      <c r="CL70" s="32"/>
      <c r="CM70" s="32"/>
      <c r="CN70" s="32"/>
      <c r="CO70" s="32"/>
      <c r="CP70" s="33"/>
    </row>
    <row r="71" spans="17:94" x14ac:dyDescent="0.3">
      <c r="Q71" s="19" t="s">
        <v>123</v>
      </c>
      <c r="R71" s="89" t="s">
        <v>444</v>
      </c>
      <c r="S71" s="89"/>
      <c r="T71" s="19" t="s">
        <v>104</v>
      </c>
      <c r="U71" s="89" t="s">
        <v>442</v>
      </c>
      <c r="V71" s="89" t="s">
        <v>99</v>
      </c>
      <c r="W71" s="98"/>
      <c r="X71" s="98"/>
      <c r="Y71" s="98"/>
      <c r="Z71" s="98"/>
      <c r="BH71" s="31"/>
      <c r="BI71" s="32" t="s">
        <v>155</v>
      </c>
      <c r="BJ71" s="32">
        <v>0.53300000000000003</v>
      </c>
      <c r="BK71" s="32"/>
      <c r="BL71" s="32"/>
      <c r="BM71" s="32"/>
      <c r="BN71" s="33"/>
      <c r="BP71" s="31"/>
      <c r="BQ71" s="59" t="s">
        <v>121</v>
      </c>
      <c r="BR71" s="55" t="s">
        <v>137</v>
      </c>
      <c r="BS71" s="55">
        <v>0</v>
      </c>
      <c r="BT71" s="55">
        <v>18.600000000000001</v>
      </c>
      <c r="BU71" s="60">
        <v>20.45</v>
      </c>
      <c r="BV71" s="33"/>
      <c r="BX71" s="31"/>
      <c r="BY71" s="55">
        <v>0</v>
      </c>
      <c r="BZ71" s="55"/>
      <c r="CA71" s="55">
        <v>1.3029999999999999</v>
      </c>
      <c r="CB71" s="55">
        <v>1.339</v>
      </c>
      <c r="CC71" s="55">
        <v>1.2669999999999999</v>
      </c>
      <c r="CD71" s="33"/>
      <c r="CF71" s="31" t="s">
        <v>111</v>
      </c>
      <c r="CG71" s="32"/>
      <c r="CH71" s="32"/>
      <c r="CI71" s="32"/>
      <c r="CJ71" s="32"/>
      <c r="CK71" s="32"/>
      <c r="CL71" s="32"/>
      <c r="CM71" s="32"/>
      <c r="CN71" s="32"/>
      <c r="CO71" s="32"/>
      <c r="CP71" s="33"/>
    </row>
    <row r="72" spans="17:94" x14ac:dyDescent="0.3">
      <c r="Q72" s="19" t="s">
        <v>103</v>
      </c>
      <c r="R72" s="89" t="s">
        <v>441</v>
      </c>
      <c r="S72" s="89"/>
      <c r="T72" s="19" t="s">
        <v>98</v>
      </c>
      <c r="U72" s="89" t="s">
        <v>436</v>
      </c>
      <c r="V72" s="89" t="s">
        <v>97</v>
      </c>
      <c r="W72" s="98"/>
      <c r="X72" s="98"/>
      <c r="Y72" s="98"/>
      <c r="Z72" s="98"/>
      <c r="BH72" s="31"/>
      <c r="BI72" s="32" t="s">
        <v>156</v>
      </c>
      <c r="BJ72" s="32">
        <v>0.66520000000000001</v>
      </c>
      <c r="BK72" s="32"/>
      <c r="BL72" s="32"/>
      <c r="BM72" s="32"/>
      <c r="BN72" s="33"/>
      <c r="BP72" s="31"/>
      <c r="BQ72" s="59">
        <v>0</v>
      </c>
      <c r="BR72" s="55"/>
      <c r="BS72" s="55">
        <v>7.12</v>
      </c>
      <c r="BT72" s="55">
        <v>6.75</v>
      </c>
      <c r="BU72" s="60">
        <v>7.48</v>
      </c>
      <c r="BV72" s="33"/>
      <c r="BX72" s="31"/>
      <c r="BY72" s="55">
        <v>7.07</v>
      </c>
      <c r="BZ72" s="55"/>
      <c r="CA72" s="55">
        <v>1.2909999999999999</v>
      </c>
      <c r="CB72" s="55">
        <v>0.96099999999999997</v>
      </c>
      <c r="CC72" s="55">
        <v>1.62</v>
      </c>
      <c r="CD72" s="33"/>
      <c r="CF72" s="55" t="s">
        <v>204</v>
      </c>
      <c r="CG72" s="55" t="s">
        <v>114</v>
      </c>
      <c r="CH72" s="32" t="s">
        <v>111</v>
      </c>
      <c r="CI72" s="32"/>
      <c r="CJ72" s="32"/>
      <c r="CK72" s="32"/>
      <c r="CL72" s="32"/>
      <c r="CM72" s="32"/>
      <c r="CN72" s="32"/>
      <c r="CO72" s="32"/>
      <c r="CP72" s="33"/>
    </row>
    <row r="73" spans="17:94" x14ac:dyDescent="0.3">
      <c r="Q73" s="19" t="s">
        <v>99</v>
      </c>
      <c r="R73" s="89" t="s">
        <v>437</v>
      </c>
      <c r="S73" s="89"/>
      <c r="T73" s="19" t="s">
        <v>99</v>
      </c>
      <c r="U73" s="89" t="s">
        <v>437</v>
      </c>
      <c r="V73" s="122"/>
      <c r="W73" s="145"/>
      <c r="X73" s="98"/>
      <c r="Y73" s="98"/>
      <c r="Z73" s="98"/>
      <c r="BH73" s="31"/>
      <c r="BI73" s="32" t="s">
        <v>157</v>
      </c>
      <c r="BJ73" s="32">
        <v>0.57899999999999996</v>
      </c>
      <c r="BK73" s="32"/>
      <c r="BL73" s="32"/>
      <c r="BM73" s="32"/>
      <c r="BN73" s="33"/>
      <c r="BP73" s="31"/>
      <c r="BQ73" s="59">
        <v>7.07</v>
      </c>
      <c r="BR73" s="55"/>
      <c r="BS73" s="55">
        <v>7.61</v>
      </c>
      <c r="BT73" s="55">
        <v>7.41</v>
      </c>
      <c r="BU73" s="60">
        <v>7.81</v>
      </c>
      <c r="BV73" s="33"/>
      <c r="BX73" s="31"/>
      <c r="BY73" s="55">
        <v>14.14</v>
      </c>
      <c r="BZ73" s="55"/>
      <c r="CA73" s="55">
        <v>1.1319999999999999</v>
      </c>
      <c r="CB73" s="55">
        <v>1.349</v>
      </c>
      <c r="CC73" s="55">
        <v>0.91600000000000004</v>
      </c>
      <c r="CD73" s="33"/>
      <c r="CF73" s="55" t="s">
        <v>205</v>
      </c>
      <c r="CG73" s="55">
        <v>6</v>
      </c>
      <c r="CH73" s="32" t="s">
        <v>111</v>
      </c>
      <c r="CI73" s="32"/>
      <c r="CJ73" s="32"/>
      <c r="CK73" s="32"/>
      <c r="CL73" s="32"/>
      <c r="CM73" s="32"/>
      <c r="CN73" s="32"/>
      <c r="CO73" s="32"/>
      <c r="CP73" s="33"/>
    </row>
    <row r="74" spans="17:94" ht="15" thickBot="1" x14ac:dyDescent="0.35">
      <c r="Q74" s="19" t="s">
        <v>100</v>
      </c>
      <c r="R74" s="89" t="s">
        <v>438</v>
      </c>
      <c r="S74" s="120"/>
      <c r="T74" s="91"/>
      <c r="U74" s="91"/>
      <c r="V74" s="122"/>
      <c r="W74" s="145"/>
      <c r="X74" s="98"/>
      <c r="Y74" s="98"/>
      <c r="Z74" s="98"/>
      <c r="BH74" s="31"/>
      <c r="BI74" s="32" t="s">
        <v>158</v>
      </c>
      <c r="BJ74" s="32">
        <v>1.081</v>
      </c>
      <c r="BK74" s="32"/>
      <c r="BL74" s="32"/>
      <c r="BM74" s="32"/>
      <c r="BN74" s="33"/>
      <c r="BP74" s="31"/>
      <c r="BQ74" s="61">
        <v>14.14</v>
      </c>
      <c r="BR74" s="62"/>
      <c r="BS74" s="62">
        <v>7</v>
      </c>
      <c r="BT74" s="62">
        <v>7.1</v>
      </c>
      <c r="BU74" s="63">
        <v>6.9</v>
      </c>
      <c r="BV74" s="33"/>
      <c r="BX74" s="31" t="s">
        <v>111</v>
      </c>
      <c r="BY74" s="32"/>
      <c r="BZ74" s="32"/>
      <c r="CA74" s="32"/>
      <c r="CB74" s="32"/>
      <c r="CC74" s="32"/>
      <c r="CD74" s="33"/>
      <c r="CF74" s="55" t="s">
        <v>140</v>
      </c>
      <c r="CG74" s="55">
        <v>45</v>
      </c>
      <c r="CH74" s="32" t="s">
        <v>111</v>
      </c>
      <c r="CI74" s="32"/>
      <c r="CJ74" s="32"/>
      <c r="CK74" s="32"/>
      <c r="CL74" s="32"/>
      <c r="CM74" s="32"/>
      <c r="CN74" s="32"/>
      <c r="CO74" s="32"/>
      <c r="CP74" s="33"/>
    </row>
    <row r="75" spans="17:94" ht="15" thickBot="1" x14ac:dyDescent="0.35">
      <c r="Q75" s="122"/>
      <c r="R75" s="91"/>
      <c r="S75" s="112"/>
      <c r="T75" s="91"/>
      <c r="U75" s="91"/>
      <c r="V75" s="117"/>
      <c r="W75" s="145"/>
      <c r="X75" s="98"/>
      <c r="Y75" s="98"/>
      <c r="Z75" s="98"/>
      <c r="BH75" s="31"/>
      <c r="BI75" s="32" t="s">
        <v>159</v>
      </c>
      <c r="BJ75" s="32">
        <v>1.349</v>
      </c>
      <c r="BK75" s="32"/>
      <c r="BL75" s="32"/>
      <c r="BM75" s="32"/>
      <c r="BN75" s="33"/>
      <c r="BP75" s="31" t="s">
        <v>111</v>
      </c>
      <c r="BQ75" s="32"/>
      <c r="BR75" s="32"/>
      <c r="BS75" s="32"/>
      <c r="BT75" s="32"/>
      <c r="BU75" s="32"/>
      <c r="BV75" s="33"/>
      <c r="BX75" s="31"/>
      <c r="BY75" s="32" t="s">
        <v>117</v>
      </c>
      <c r="BZ75" s="32" t="s">
        <v>121</v>
      </c>
      <c r="CA75" s="32" t="s">
        <v>120</v>
      </c>
      <c r="CB75" s="32">
        <v>0</v>
      </c>
      <c r="CC75" s="32">
        <v>7.2</v>
      </c>
      <c r="CD75" s="33"/>
      <c r="CF75" s="55" t="s">
        <v>212</v>
      </c>
      <c r="CG75" s="55">
        <v>0.57989999999999997</v>
      </c>
      <c r="CH75" s="32" t="s">
        <v>111</v>
      </c>
      <c r="CI75" s="32"/>
      <c r="CJ75" s="32"/>
      <c r="CK75" s="32"/>
      <c r="CL75" s="32"/>
      <c r="CM75" s="32"/>
      <c r="CN75" s="32"/>
      <c r="CO75" s="32"/>
      <c r="CP75" s="33"/>
    </row>
    <row r="76" spans="17:94" x14ac:dyDescent="0.3">
      <c r="Q76" s="19" t="s">
        <v>101</v>
      </c>
      <c r="R76" s="89" t="s">
        <v>439</v>
      </c>
      <c r="S76" s="89"/>
      <c r="T76" s="19" t="s">
        <v>122</v>
      </c>
      <c r="U76" s="89" t="s">
        <v>443</v>
      </c>
      <c r="V76" s="89" t="s">
        <v>104</v>
      </c>
      <c r="W76" s="98"/>
      <c r="X76" s="98"/>
      <c r="Y76" s="98"/>
      <c r="Z76" s="98"/>
      <c r="BH76" s="31" t="s">
        <v>111</v>
      </c>
      <c r="BI76" s="32"/>
      <c r="BJ76" s="32"/>
      <c r="BK76" s="32"/>
      <c r="BL76" s="32"/>
      <c r="BM76" s="32"/>
      <c r="BN76" s="33"/>
      <c r="BP76" s="31"/>
      <c r="BQ76" s="56" t="s">
        <v>117</v>
      </c>
      <c r="BR76" s="57" t="s">
        <v>121</v>
      </c>
      <c r="BS76" s="57" t="s">
        <v>120</v>
      </c>
      <c r="BT76" s="57">
        <v>0</v>
      </c>
      <c r="BU76" s="58">
        <v>7.2</v>
      </c>
      <c r="BV76" s="33"/>
      <c r="BX76" s="31"/>
      <c r="BY76" s="32" t="s">
        <v>113</v>
      </c>
      <c r="BZ76" s="32">
        <v>0</v>
      </c>
      <c r="CA76" s="32"/>
      <c r="CB76" s="32">
        <v>1.26</v>
      </c>
      <c r="CC76" s="32">
        <v>1.4430000000000001</v>
      </c>
      <c r="CD76" s="33"/>
      <c r="CF76" s="31"/>
      <c r="CG76" s="32"/>
      <c r="CH76" s="32"/>
      <c r="CI76" s="32"/>
      <c r="CJ76" s="32"/>
      <c r="CK76" s="32"/>
      <c r="CL76" s="32"/>
      <c r="CM76" s="32"/>
      <c r="CN76" s="32"/>
      <c r="CO76" s="32"/>
      <c r="CP76" s="33"/>
    </row>
    <row r="77" spans="17:94" ht="15" thickBot="1" x14ac:dyDescent="0.35">
      <c r="Q77" s="19" t="s">
        <v>104</v>
      </c>
      <c r="R77" s="89" t="s">
        <v>442</v>
      </c>
      <c r="S77" s="143"/>
      <c r="T77" s="118" t="s">
        <v>123</v>
      </c>
      <c r="U77" s="119" t="s">
        <v>444</v>
      </c>
      <c r="V77" s="89" t="s">
        <v>98</v>
      </c>
      <c r="W77" s="98"/>
      <c r="X77" s="98"/>
      <c r="Y77" s="98"/>
      <c r="Z77" s="98"/>
      <c r="BH77" s="31" t="s">
        <v>111</v>
      </c>
      <c r="BI77" s="32"/>
      <c r="BJ77" s="32"/>
      <c r="BK77" s="32"/>
      <c r="BL77" s="32"/>
      <c r="BM77" s="32"/>
      <c r="BN77" s="33"/>
      <c r="BP77" s="31"/>
      <c r="BQ77" s="59" t="s">
        <v>113</v>
      </c>
      <c r="BR77" s="55">
        <v>0</v>
      </c>
      <c r="BS77" s="55"/>
      <c r="BT77" s="55">
        <v>3.46</v>
      </c>
      <c r="BU77" s="60">
        <v>9.74</v>
      </c>
      <c r="BV77" s="33"/>
      <c r="BX77" s="31"/>
      <c r="BY77" s="32"/>
      <c r="BZ77" s="32"/>
      <c r="CA77" s="32" t="s">
        <v>202</v>
      </c>
      <c r="CB77" s="32">
        <v>3</v>
      </c>
      <c r="CC77" s="32">
        <v>6</v>
      </c>
      <c r="CD77" s="33"/>
      <c r="CF77" s="35"/>
      <c r="CG77" s="36"/>
      <c r="CH77" s="36"/>
      <c r="CI77" s="36"/>
      <c r="CJ77" s="36"/>
      <c r="CK77" s="36"/>
      <c r="CL77" s="36"/>
      <c r="CM77" s="36"/>
      <c r="CN77" s="36"/>
      <c r="CO77" s="36"/>
      <c r="CP77" s="37"/>
    </row>
    <row r="78" spans="17:94" ht="15" thickBot="1" x14ac:dyDescent="0.35">
      <c r="Q78" s="118" t="s">
        <v>98</v>
      </c>
      <c r="R78" s="119" t="s">
        <v>436</v>
      </c>
      <c r="S78" s="120"/>
      <c r="V78" s="89" t="s">
        <v>125</v>
      </c>
      <c r="W78" s="98"/>
      <c r="X78" s="98"/>
      <c r="Y78" s="98"/>
      <c r="Z78" s="98"/>
      <c r="BH78" s="31" t="s">
        <v>149</v>
      </c>
      <c r="BI78" s="32"/>
      <c r="BJ78" s="32"/>
      <c r="BK78" s="32"/>
      <c r="BL78" s="32"/>
      <c r="BM78" s="32"/>
      <c r="BN78" s="33"/>
      <c r="BP78" s="31"/>
      <c r="BQ78" s="59"/>
      <c r="BR78" s="55"/>
      <c r="BS78" s="55" t="s">
        <v>202</v>
      </c>
      <c r="BT78" s="55">
        <v>3</v>
      </c>
      <c r="BU78" s="60">
        <v>6</v>
      </c>
      <c r="BV78" s="33"/>
      <c r="BX78" s="31"/>
      <c r="BY78" s="32"/>
      <c r="BZ78" s="32">
        <v>7.07</v>
      </c>
      <c r="CA78" s="32"/>
      <c r="CB78" s="32">
        <v>1.2270000000000001</v>
      </c>
      <c r="CC78" s="32">
        <v>1.268</v>
      </c>
      <c r="CD78" s="33"/>
    </row>
    <row r="79" spans="17:94" x14ac:dyDescent="0.3">
      <c r="Q79" s="122"/>
      <c r="R79" s="91"/>
      <c r="S79" s="112"/>
      <c r="V79" s="122"/>
      <c r="W79" s="145"/>
      <c r="X79" s="98"/>
      <c r="Y79" s="98"/>
      <c r="Z79" s="98"/>
      <c r="BH79" s="31" t="s">
        <v>111</v>
      </c>
      <c r="BI79" s="32"/>
      <c r="BJ79" s="32"/>
      <c r="BK79" s="32"/>
      <c r="BL79" s="32"/>
      <c r="BM79" s="32"/>
      <c r="BN79" s="33"/>
      <c r="BP79" s="31"/>
      <c r="BQ79" s="59"/>
      <c r="BR79" s="55">
        <v>7.07</v>
      </c>
      <c r="BS79" s="55"/>
      <c r="BT79" s="55">
        <v>4.1900000000000004</v>
      </c>
      <c r="BU79" s="60">
        <v>9.84</v>
      </c>
      <c r="BV79" s="33"/>
      <c r="BX79" s="31"/>
      <c r="BY79" s="32"/>
      <c r="BZ79" s="32"/>
      <c r="CA79" s="32" t="s">
        <v>202</v>
      </c>
      <c r="CB79" s="32">
        <v>3</v>
      </c>
      <c r="CC79" s="32">
        <v>6</v>
      </c>
      <c r="CD79" s="33"/>
    </row>
    <row r="80" spans="17:94" x14ac:dyDescent="0.3">
      <c r="Q80" s="122"/>
      <c r="R80" s="91"/>
      <c r="S80" s="112"/>
      <c r="V80" s="122"/>
      <c r="W80" s="145"/>
      <c r="X80" s="98"/>
      <c r="Y80" s="98"/>
      <c r="Z80" s="98"/>
      <c r="AB80" s="7"/>
      <c r="BH80" s="31" t="s">
        <v>150</v>
      </c>
      <c r="BI80" s="32"/>
      <c r="BJ80" s="32"/>
      <c r="BK80" s="32"/>
      <c r="BL80" s="32"/>
      <c r="BM80" s="32"/>
      <c r="BN80" s="33"/>
      <c r="BP80" s="31"/>
      <c r="BQ80" s="59"/>
      <c r="BR80" s="55"/>
      <c r="BS80" s="55" t="s">
        <v>202</v>
      </c>
      <c r="BT80" s="55">
        <v>3</v>
      </c>
      <c r="BU80" s="60">
        <v>6</v>
      </c>
      <c r="BV80" s="33"/>
      <c r="BX80" s="31"/>
      <c r="BY80" s="32"/>
      <c r="BZ80" s="32">
        <v>14.14</v>
      </c>
      <c r="CA80" s="32"/>
      <c r="CB80" s="32">
        <v>1.093</v>
      </c>
      <c r="CC80" s="32">
        <v>0.94299999999999995</v>
      </c>
      <c r="CD80" s="33"/>
    </row>
    <row r="81" spans="17:82" x14ac:dyDescent="0.3">
      <c r="Q81" s="20" t="s">
        <v>100</v>
      </c>
      <c r="R81" s="90" t="s">
        <v>451</v>
      </c>
      <c r="S81" s="90"/>
      <c r="T81" s="20" t="s">
        <v>122</v>
      </c>
      <c r="U81" s="90" t="s">
        <v>456</v>
      </c>
      <c r="V81" s="90" t="s">
        <v>99</v>
      </c>
      <c r="W81" s="98"/>
      <c r="X81" s="98"/>
      <c r="Y81" s="98"/>
      <c r="Z81" s="98"/>
      <c r="AB81" s="7"/>
      <c r="BH81" s="31" t="s">
        <v>111</v>
      </c>
      <c r="BI81" s="32"/>
      <c r="BJ81" s="32"/>
      <c r="BK81" s="32"/>
      <c r="BL81" s="32"/>
      <c r="BM81" s="32"/>
      <c r="BN81" s="33"/>
      <c r="BP81" s="31"/>
      <c r="BQ81" s="59"/>
      <c r="BR81" s="55">
        <v>14.14</v>
      </c>
      <c r="BS81" s="55"/>
      <c r="BT81" s="55">
        <v>3.56</v>
      </c>
      <c r="BU81" s="60">
        <v>9.2799999999999994</v>
      </c>
      <c r="BV81" s="33"/>
      <c r="BX81" s="31"/>
      <c r="BY81" s="32"/>
      <c r="BZ81" s="32"/>
      <c r="CA81" s="32" t="s">
        <v>202</v>
      </c>
      <c r="CB81" s="32">
        <v>3</v>
      </c>
      <c r="CC81" s="32">
        <v>6</v>
      </c>
      <c r="CD81" s="33"/>
    </row>
    <row r="82" spans="17:82" x14ac:dyDescent="0.3">
      <c r="Q82" s="20" t="s">
        <v>124</v>
      </c>
      <c r="R82" s="90" t="s">
        <v>458</v>
      </c>
      <c r="S82" s="90"/>
      <c r="T82" s="20" t="s">
        <v>125</v>
      </c>
      <c r="U82" s="90" t="s">
        <v>459</v>
      </c>
      <c r="V82" s="90" t="s">
        <v>96</v>
      </c>
      <c r="W82" s="98"/>
      <c r="X82" s="98"/>
      <c r="Y82" s="98"/>
      <c r="Z82" s="98"/>
      <c r="AB82" s="7"/>
      <c r="BH82" s="31"/>
      <c r="BI82" s="32"/>
      <c r="BJ82" s="32" t="s">
        <v>151</v>
      </c>
      <c r="BK82" s="32"/>
      <c r="BL82" s="32"/>
      <c r="BM82" s="32"/>
      <c r="BN82" s="33"/>
      <c r="BP82" s="31"/>
      <c r="BQ82" s="59"/>
      <c r="BR82" s="55"/>
      <c r="BS82" s="55" t="s">
        <v>202</v>
      </c>
      <c r="BT82" s="55">
        <v>3</v>
      </c>
      <c r="BU82" s="60">
        <v>6</v>
      </c>
      <c r="BV82" s="33"/>
      <c r="BX82" s="31"/>
      <c r="BY82" s="32" t="s">
        <v>112</v>
      </c>
      <c r="BZ82" s="32">
        <v>0</v>
      </c>
      <c r="CA82" s="32"/>
      <c r="CB82" s="32">
        <v>0.92700000000000005</v>
      </c>
      <c r="CC82" s="32">
        <v>1.3720000000000001</v>
      </c>
      <c r="CD82" s="33"/>
    </row>
    <row r="83" spans="17:82" x14ac:dyDescent="0.3">
      <c r="Q83" s="20" t="s">
        <v>96</v>
      </c>
      <c r="R83" s="90" t="s">
        <v>447</v>
      </c>
      <c r="S83" s="90"/>
      <c r="T83" s="20" t="s">
        <v>103</v>
      </c>
      <c r="U83" s="90" t="s">
        <v>454</v>
      </c>
      <c r="V83" s="122"/>
      <c r="W83" s="145"/>
      <c r="X83" s="98"/>
      <c r="Y83" s="98"/>
      <c r="Z83" s="98"/>
      <c r="AB83" s="7"/>
      <c r="BH83" s="31"/>
      <c r="BI83" s="32" t="s">
        <v>137</v>
      </c>
      <c r="BJ83" s="32" t="s">
        <v>111</v>
      </c>
      <c r="BK83" s="32"/>
      <c r="BL83" s="32"/>
      <c r="BM83" s="32"/>
      <c r="BN83" s="33"/>
      <c r="BP83" s="31"/>
      <c r="BQ83" s="59" t="s">
        <v>112</v>
      </c>
      <c r="BR83" s="55">
        <v>0</v>
      </c>
      <c r="BS83" s="55"/>
      <c r="BT83" s="55">
        <v>3.73</v>
      </c>
      <c r="BU83" s="60">
        <v>8.01</v>
      </c>
      <c r="BV83" s="33"/>
      <c r="BX83" s="31"/>
      <c r="BY83" s="32"/>
      <c r="BZ83" s="32"/>
      <c r="CA83" s="32" t="s">
        <v>202</v>
      </c>
      <c r="CB83" s="32">
        <v>3</v>
      </c>
      <c r="CC83" s="32">
        <v>6</v>
      </c>
      <c r="CD83" s="33"/>
    </row>
    <row r="84" spans="17:82" x14ac:dyDescent="0.3">
      <c r="Q84" s="20" t="s">
        <v>97</v>
      </c>
      <c r="R84" s="90" t="s">
        <v>448</v>
      </c>
      <c r="S84" s="142"/>
      <c r="T84" s="91"/>
      <c r="U84" s="91"/>
      <c r="V84" s="122"/>
      <c r="W84" s="145"/>
      <c r="X84" s="98"/>
      <c r="Y84" s="98"/>
      <c r="Z84" s="98"/>
      <c r="AB84" s="7"/>
      <c r="BH84" s="31"/>
      <c r="BI84" s="32">
        <v>0</v>
      </c>
      <c r="BJ84" s="32">
        <v>3.6709999999999998</v>
      </c>
      <c r="BK84" s="32"/>
      <c r="BL84" s="32"/>
      <c r="BM84" s="32"/>
      <c r="BN84" s="33"/>
      <c r="BP84" s="31"/>
      <c r="BQ84" s="59"/>
      <c r="BR84" s="55"/>
      <c r="BS84" s="55" t="s">
        <v>202</v>
      </c>
      <c r="BT84" s="55">
        <v>3</v>
      </c>
      <c r="BU84" s="60">
        <v>6</v>
      </c>
      <c r="BV84" s="33"/>
      <c r="BX84" s="31"/>
      <c r="BY84" s="32"/>
      <c r="BZ84" s="32">
        <v>7.07</v>
      </c>
      <c r="CA84" s="32"/>
      <c r="CB84" s="32">
        <v>0.92700000000000005</v>
      </c>
      <c r="CC84" s="32">
        <v>1.5269999999999999</v>
      </c>
      <c r="CD84" s="33"/>
    </row>
    <row r="85" spans="17:82" x14ac:dyDescent="0.3">
      <c r="Q85" s="20" t="s">
        <v>99</v>
      </c>
      <c r="R85" s="90" t="s">
        <v>450</v>
      </c>
      <c r="S85" s="142"/>
      <c r="T85" s="91"/>
      <c r="U85" s="91"/>
      <c r="V85" s="122"/>
      <c r="W85" s="145"/>
      <c r="X85" s="145"/>
      <c r="Y85" s="98"/>
      <c r="Z85" s="98"/>
      <c r="AB85" s="7"/>
      <c r="BH85" s="31"/>
      <c r="BI85" s="32">
        <v>6.2</v>
      </c>
      <c r="BJ85" s="32">
        <v>7.9349999999999996</v>
      </c>
      <c r="BK85" s="39" t="s">
        <v>183</v>
      </c>
      <c r="BL85" s="32"/>
      <c r="BM85" s="32"/>
      <c r="BN85" s="33"/>
      <c r="BP85" s="31"/>
      <c r="BQ85" s="59"/>
      <c r="BR85" s="55">
        <v>7.07</v>
      </c>
      <c r="BS85" s="55"/>
      <c r="BT85" s="55">
        <v>4.2300000000000004</v>
      </c>
      <c r="BU85" s="60">
        <v>8.7799999999999994</v>
      </c>
      <c r="BV85" s="33"/>
      <c r="BX85" s="31"/>
      <c r="BY85" s="32"/>
      <c r="BZ85" s="32"/>
      <c r="CA85" s="32" t="s">
        <v>202</v>
      </c>
      <c r="CB85" s="32">
        <v>3</v>
      </c>
      <c r="CC85" s="32">
        <v>6</v>
      </c>
      <c r="CD85" s="33"/>
    </row>
    <row r="86" spans="17:82" x14ac:dyDescent="0.3">
      <c r="Q86" s="122"/>
      <c r="R86" s="91"/>
      <c r="S86" s="112"/>
      <c r="T86" s="91"/>
      <c r="U86" s="91"/>
      <c r="V86" s="122"/>
      <c r="W86" s="145"/>
      <c r="X86" s="145"/>
      <c r="Y86" s="98"/>
      <c r="Z86" s="98"/>
      <c r="AB86" s="7"/>
      <c r="BH86" s="31"/>
      <c r="BI86" s="32">
        <v>18.600000000000001</v>
      </c>
      <c r="BJ86" s="32">
        <v>8.8460000000000001</v>
      </c>
      <c r="BK86" s="39" t="s">
        <v>184</v>
      </c>
      <c r="BL86" s="32"/>
      <c r="BM86" s="32"/>
      <c r="BN86" s="33"/>
      <c r="BP86" s="31"/>
      <c r="BQ86" s="59"/>
      <c r="BR86" s="55"/>
      <c r="BS86" s="55" t="s">
        <v>202</v>
      </c>
      <c r="BT86" s="55">
        <v>3</v>
      </c>
      <c r="BU86" s="60">
        <v>6</v>
      </c>
      <c r="BV86" s="33"/>
      <c r="BX86" s="31"/>
      <c r="BY86" s="32"/>
      <c r="BZ86" s="32">
        <v>14.14</v>
      </c>
      <c r="CA86" s="32"/>
      <c r="CB86" s="32">
        <v>0.92700000000000005</v>
      </c>
      <c r="CC86" s="32">
        <v>1.4430000000000001</v>
      </c>
      <c r="CD86" s="33"/>
    </row>
    <row r="87" spans="17:82" x14ac:dyDescent="0.3">
      <c r="Q87" s="20" t="s">
        <v>101</v>
      </c>
      <c r="R87" s="90" t="s">
        <v>452</v>
      </c>
      <c r="S87" s="90"/>
      <c r="T87" s="20" t="s">
        <v>124</v>
      </c>
      <c r="U87" s="90" t="s">
        <v>458</v>
      </c>
      <c r="V87" s="90" t="s">
        <v>103</v>
      </c>
      <c r="W87" s="98"/>
      <c r="X87" s="98"/>
      <c r="Y87" s="98"/>
      <c r="Z87" s="98"/>
      <c r="AB87" s="7"/>
      <c r="BH87" s="31"/>
      <c r="BI87" s="32">
        <v>20.45</v>
      </c>
      <c r="BJ87" s="32">
        <v>9.1859999999999999</v>
      </c>
      <c r="BK87" s="32"/>
      <c r="BL87" s="32"/>
      <c r="BM87" s="32"/>
      <c r="BN87" s="33"/>
      <c r="BP87" s="31"/>
      <c r="BQ87" s="59"/>
      <c r="BR87" s="55">
        <v>14.14</v>
      </c>
      <c r="BS87" s="55"/>
      <c r="BT87" s="55">
        <v>2.89</v>
      </c>
      <c r="BU87" s="60">
        <v>8.51</v>
      </c>
      <c r="BV87" s="33"/>
      <c r="BX87" s="31"/>
      <c r="BY87" s="32"/>
      <c r="BZ87" s="32"/>
      <c r="CA87" s="32" t="s">
        <v>202</v>
      </c>
      <c r="CB87" s="32">
        <v>3</v>
      </c>
      <c r="CC87" s="32">
        <v>6</v>
      </c>
      <c r="CD87" s="33"/>
    </row>
    <row r="88" spans="17:82" ht="15" thickBot="1" x14ac:dyDescent="0.35">
      <c r="Q88" s="20" t="s">
        <v>104</v>
      </c>
      <c r="R88" s="90" t="s">
        <v>455</v>
      </c>
      <c r="S88" s="90"/>
      <c r="T88" s="20" t="s">
        <v>98</v>
      </c>
      <c r="U88" s="90" t="s">
        <v>449</v>
      </c>
      <c r="V88" s="90" t="s">
        <v>100</v>
      </c>
      <c r="W88" s="98"/>
      <c r="X88" s="98"/>
      <c r="Y88" s="98"/>
      <c r="Z88" s="98"/>
      <c r="AB88" s="7"/>
      <c r="BH88" s="31" t="s">
        <v>111</v>
      </c>
      <c r="BI88" s="32"/>
      <c r="BJ88" s="32"/>
      <c r="BK88" s="32"/>
      <c r="BL88" s="32"/>
      <c r="BM88" s="32"/>
      <c r="BN88" s="33"/>
      <c r="BP88" s="31"/>
      <c r="BQ88" s="61"/>
      <c r="BR88" s="62"/>
      <c r="BS88" s="62" t="s">
        <v>202</v>
      </c>
      <c r="BT88" s="62">
        <v>3</v>
      </c>
      <c r="BU88" s="63">
        <v>6</v>
      </c>
      <c r="BV88" s="33"/>
      <c r="BX88" s="31" t="s">
        <v>111</v>
      </c>
      <c r="BY88" s="32"/>
      <c r="BZ88" s="32"/>
      <c r="CA88" s="32"/>
      <c r="CB88" s="32"/>
      <c r="CC88" s="32"/>
      <c r="CD88" s="33"/>
    </row>
    <row r="89" spans="17:82" ht="15" thickBot="1" x14ac:dyDescent="0.35">
      <c r="Q89" s="20" t="s">
        <v>98</v>
      </c>
      <c r="R89" s="90" t="s">
        <v>449</v>
      </c>
      <c r="S89" s="90"/>
      <c r="T89" s="20" t="s">
        <v>101</v>
      </c>
      <c r="U89" s="90" t="s">
        <v>452</v>
      </c>
      <c r="V89" s="95" t="s">
        <v>125</v>
      </c>
      <c r="W89" s="98"/>
      <c r="X89" s="98"/>
      <c r="Y89" s="98"/>
      <c r="Z89" s="98"/>
      <c r="AB89" s="7"/>
      <c r="BH89" s="31" t="s">
        <v>111</v>
      </c>
      <c r="BI89" s="32"/>
      <c r="BJ89" s="32"/>
      <c r="BK89" s="32"/>
      <c r="BL89" s="32"/>
      <c r="BM89" s="32"/>
      <c r="BN89" s="33"/>
      <c r="BP89" s="31" t="s">
        <v>111</v>
      </c>
      <c r="BQ89" s="32"/>
      <c r="BR89" s="32"/>
      <c r="BS89" s="32"/>
      <c r="BT89" s="32"/>
      <c r="BU89" s="32"/>
      <c r="BV89" s="33"/>
      <c r="BX89" s="31"/>
      <c r="BY89" s="55" t="s">
        <v>117</v>
      </c>
      <c r="BZ89" s="55" t="s">
        <v>121</v>
      </c>
      <c r="CA89" s="55" t="s">
        <v>137</v>
      </c>
      <c r="CB89" s="55">
        <v>0</v>
      </c>
      <c r="CC89" s="55">
        <v>18.600000000000001</v>
      </c>
      <c r="CD89" s="55">
        <v>20.45</v>
      </c>
    </row>
    <row r="90" spans="17:82" x14ac:dyDescent="0.3">
      <c r="W90" s="98"/>
      <c r="X90" s="98"/>
      <c r="Y90" s="98"/>
      <c r="Z90" s="98"/>
      <c r="AB90" s="7"/>
      <c r="BH90" s="31"/>
      <c r="BI90" s="32" t="s">
        <v>154</v>
      </c>
      <c r="BJ90" s="32">
        <v>0.34420000000000001</v>
      </c>
      <c r="BK90" s="32"/>
      <c r="BL90" s="32"/>
      <c r="BM90" s="32"/>
      <c r="BN90" s="33"/>
      <c r="BP90" s="31"/>
      <c r="BQ90" s="56" t="s">
        <v>117</v>
      </c>
      <c r="BR90" s="57" t="s">
        <v>121</v>
      </c>
      <c r="BS90" s="57" t="s">
        <v>137</v>
      </c>
      <c r="BT90" s="57">
        <v>0</v>
      </c>
      <c r="BU90" s="57">
        <v>18.600000000000001</v>
      </c>
      <c r="BV90" s="58">
        <v>20.45</v>
      </c>
      <c r="BX90" s="31"/>
      <c r="BY90" s="55" t="s">
        <v>113</v>
      </c>
      <c r="BZ90" s="55">
        <v>0</v>
      </c>
      <c r="CA90" s="55"/>
      <c r="CB90" s="55">
        <v>1.3819999999999999</v>
      </c>
      <c r="CC90" s="55">
        <v>1.3660000000000001</v>
      </c>
      <c r="CD90" s="55">
        <v>1.399</v>
      </c>
    </row>
    <row r="91" spans="17:82" x14ac:dyDescent="0.3">
      <c r="AB91" s="7"/>
      <c r="BH91" s="31"/>
      <c r="BI91" s="32" t="s">
        <v>155</v>
      </c>
      <c r="BJ91" s="32">
        <v>0.46710000000000002</v>
      </c>
      <c r="BK91" s="32"/>
      <c r="BL91" s="32"/>
      <c r="BM91" s="32"/>
      <c r="BN91" s="33"/>
      <c r="BP91" s="31"/>
      <c r="BQ91" s="59" t="s">
        <v>113</v>
      </c>
      <c r="BR91" s="55">
        <v>0</v>
      </c>
      <c r="BS91" s="55"/>
      <c r="BT91" s="55">
        <v>7.65</v>
      </c>
      <c r="BU91" s="55">
        <v>7.43</v>
      </c>
      <c r="BV91" s="60">
        <v>7.87</v>
      </c>
      <c r="BX91" s="31"/>
      <c r="BY91" s="55"/>
      <c r="BZ91" s="55">
        <v>7.07</v>
      </c>
      <c r="CA91" s="55"/>
      <c r="CB91" s="55">
        <v>1.254</v>
      </c>
      <c r="CC91" s="55">
        <v>0.79600000000000004</v>
      </c>
      <c r="CD91" s="55">
        <v>1.7130000000000001</v>
      </c>
    </row>
    <row r="92" spans="17:82" x14ac:dyDescent="0.3">
      <c r="BH92" s="31"/>
      <c r="BI92" s="32" t="s">
        <v>156</v>
      </c>
      <c r="BJ92" s="32">
        <v>0.59</v>
      </c>
      <c r="BK92" s="32"/>
      <c r="BL92" s="32"/>
      <c r="BM92" s="32"/>
      <c r="BN92" s="33"/>
      <c r="BP92" s="31"/>
      <c r="BQ92" s="59"/>
      <c r="BR92" s="55">
        <v>7.07</v>
      </c>
      <c r="BS92" s="55"/>
      <c r="BT92" s="55">
        <v>7.96</v>
      </c>
      <c r="BU92" s="55">
        <v>7.61</v>
      </c>
      <c r="BV92" s="60">
        <v>8.31</v>
      </c>
      <c r="BX92" s="31"/>
      <c r="BY92" s="55"/>
      <c r="BZ92" s="55">
        <v>14.14</v>
      </c>
      <c r="CA92" s="55"/>
      <c r="CB92" s="55">
        <v>0.99299999999999999</v>
      </c>
      <c r="CC92" s="55">
        <v>0.97699999999999998</v>
      </c>
      <c r="CD92" s="55">
        <v>1.01</v>
      </c>
    </row>
    <row r="93" spans="17:82" x14ac:dyDescent="0.3">
      <c r="BH93" s="31"/>
      <c r="BI93" s="32" t="s">
        <v>157</v>
      </c>
      <c r="BJ93" s="32">
        <v>0.69799999999999995</v>
      </c>
      <c r="BK93" s="32"/>
      <c r="BL93" s="32"/>
      <c r="BM93" s="32"/>
      <c r="BN93" s="33"/>
      <c r="BP93" s="31"/>
      <c r="BQ93" s="59"/>
      <c r="BR93" s="55">
        <v>14.14</v>
      </c>
      <c r="BS93" s="55"/>
      <c r="BT93" s="55">
        <v>7.37</v>
      </c>
      <c r="BU93" s="55">
        <v>7.29</v>
      </c>
      <c r="BV93" s="60">
        <v>7.45</v>
      </c>
      <c r="BX93" s="31"/>
      <c r="BY93" s="55" t="s">
        <v>112</v>
      </c>
      <c r="BZ93" s="55">
        <v>0</v>
      </c>
      <c r="CA93" s="55"/>
      <c r="CB93" s="55">
        <v>1.2230000000000001</v>
      </c>
      <c r="CC93" s="55">
        <v>1.3120000000000001</v>
      </c>
      <c r="CD93" s="55">
        <v>1.135</v>
      </c>
    </row>
    <row r="94" spans="17:82" x14ac:dyDescent="0.3">
      <c r="BH94" s="31"/>
      <c r="BI94" s="32" t="s">
        <v>158</v>
      </c>
      <c r="BJ94" s="32">
        <v>0.94720000000000004</v>
      </c>
      <c r="BK94" s="32"/>
      <c r="BL94" s="32"/>
      <c r="BM94" s="32"/>
      <c r="BN94" s="33"/>
      <c r="BP94" s="31"/>
      <c r="BQ94" s="59" t="s">
        <v>112</v>
      </c>
      <c r="BR94" s="55">
        <v>0</v>
      </c>
      <c r="BS94" s="55"/>
      <c r="BT94" s="55">
        <v>6.58</v>
      </c>
      <c r="BU94" s="55">
        <v>6.07</v>
      </c>
      <c r="BV94" s="60">
        <v>7.1</v>
      </c>
      <c r="BX94" s="31"/>
      <c r="BY94" s="55"/>
      <c r="BZ94" s="55">
        <v>7.07</v>
      </c>
      <c r="CA94" s="55"/>
      <c r="CB94" s="55">
        <v>1.327</v>
      </c>
      <c r="CC94" s="55">
        <v>1.127</v>
      </c>
      <c r="CD94" s="55">
        <v>1.5269999999999999</v>
      </c>
    </row>
    <row r="95" spans="17:82" x14ac:dyDescent="0.3">
      <c r="BH95" s="31"/>
      <c r="BI95" s="32" t="s">
        <v>159</v>
      </c>
      <c r="BJ95" s="32">
        <v>1.1964999999999999</v>
      </c>
      <c r="BK95" s="32"/>
      <c r="BL95" s="32"/>
      <c r="BM95" s="32"/>
      <c r="BN95" s="33"/>
      <c r="BP95" s="31"/>
      <c r="BQ95" s="59"/>
      <c r="BR95" s="55">
        <v>7.07</v>
      </c>
      <c r="BS95" s="55"/>
      <c r="BT95" s="55">
        <v>7.26</v>
      </c>
      <c r="BU95" s="55">
        <v>7.21</v>
      </c>
      <c r="BV95" s="60">
        <v>7.31</v>
      </c>
      <c r="BX95" s="31"/>
      <c r="BY95" s="55"/>
      <c r="BZ95" s="55">
        <v>14.14</v>
      </c>
      <c r="CA95" s="55"/>
      <c r="CB95" s="55">
        <v>1.2709999999999999</v>
      </c>
      <c r="CC95" s="55">
        <v>1.7210000000000001</v>
      </c>
      <c r="CD95" s="55">
        <v>0.82099999999999995</v>
      </c>
    </row>
    <row r="96" spans="17:82" ht="15" thickBot="1" x14ac:dyDescent="0.35">
      <c r="BH96" s="31" t="s">
        <v>111</v>
      </c>
      <c r="BI96" s="32"/>
      <c r="BJ96" s="32"/>
      <c r="BK96" s="32"/>
      <c r="BL96" s="32"/>
      <c r="BM96" s="32"/>
      <c r="BN96" s="33"/>
      <c r="BP96" s="31"/>
      <c r="BQ96" s="61"/>
      <c r="BR96" s="62">
        <v>14.14</v>
      </c>
      <c r="BS96" s="62"/>
      <c r="BT96" s="62">
        <v>6.64</v>
      </c>
      <c r="BU96" s="62">
        <v>6.92</v>
      </c>
      <c r="BV96" s="63">
        <v>6.35</v>
      </c>
      <c r="BX96" s="31" t="s">
        <v>111</v>
      </c>
      <c r="BY96" s="32"/>
      <c r="BZ96" s="32"/>
      <c r="CA96" s="32"/>
      <c r="CB96" s="32"/>
      <c r="CC96" s="32"/>
      <c r="CD96" s="33"/>
    </row>
    <row r="97" spans="60:82" x14ac:dyDescent="0.3">
      <c r="BH97" s="31" t="s">
        <v>111</v>
      </c>
      <c r="BI97" s="32"/>
      <c r="BJ97" s="32"/>
      <c r="BK97" s="32"/>
      <c r="BL97" s="32"/>
      <c r="BM97" s="32"/>
      <c r="BN97" s="33"/>
      <c r="BP97" s="31" t="s">
        <v>111</v>
      </c>
      <c r="BQ97" s="32"/>
      <c r="BR97" s="32"/>
      <c r="BS97" s="32"/>
      <c r="BT97" s="32"/>
      <c r="BU97" s="32"/>
      <c r="BV97" s="33"/>
      <c r="BX97" s="31" t="s">
        <v>111</v>
      </c>
      <c r="BY97" s="32"/>
      <c r="BZ97" s="32"/>
      <c r="CA97" s="32"/>
      <c r="CB97" s="32"/>
      <c r="CC97" s="32"/>
      <c r="CD97" s="33"/>
    </row>
    <row r="98" spans="60:82" x14ac:dyDescent="0.3">
      <c r="BH98" s="31" t="s">
        <v>149</v>
      </c>
      <c r="BI98" s="32"/>
      <c r="BJ98" s="32"/>
      <c r="BK98" s="32"/>
      <c r="BL98" s="32"/>
      <c r="BM98" s="32"/>
      <c r="BN98" s="33"/>
      <c r="BP98" s="35" t="s">
        <v>111</v>
      </c>
      <c r="BQ98" s="36"/>
      <c r="BR98" s="36"/>
      <c r="BS98" s="36"/>
      <c r="BT98" s="36"/>
      <c r="BU98" s="36"/>
      <c r="BV98" s="37"/>
      <c r="BX98" s="31" t="s">
        <v>203</v>
      </c>
      <c r="BY98" s="32"/>
      <c r="BZ98" s="32"/>
      <c r="CA98" s="32"/>
      <c r="CB98" s="32"/>
      <c r="CC98" s="32"/>
      <c r="CD98" s="33"/>
    </row>
    <row r="99" spans="60:82" x14ac:dyDescent="0.3">
      <c r="BH99" s="31" t="s">
        <v>111</v>
      </c>
      <c r="BI99" s="32"/>
      <c r="BJ99" s="32"/>
      <c r="BK99" s="32"/>
      <c r="BL99" s="32"/>
      <c r="BM99" s="32"/>
      <c r="BN99" s="33"/>
      <c r="BP99" s="31" t="s">
        <v>203</v>
      </c>
      <c r="BQ99" s="32"/>
      <c r="BR99" s="32"/>
      <c r="BS99" s="32"/>
      <c r="BT99" s="32"/>
      <c r="BU99" s="32"/>
      <c r="BV99" s="33"/>
      <c r="BX99" s="31" t="s">
        <v>111</v>
      </c>
      <c r="BY99" s="32"/>
      <c r="BZ99" s="32"/>
      <c r="CA99" s="32"/>
      <c r="CB99" s="32"/>
      <c r="CC99" s="32"/>
      <c r="CD99" s="33"/>
    </row>
    <row r="100" spans="60:82" x14ac:dyDescent="0.3">
      <c r="BH100" s="31" t="s">
        <v>150</v>
      </c>
      <c r="BI100" s="32"/>
      <c r="BJ100" s="32"/>
      <c r="BK100" s="32"/>
      <c r="BL100" s="32"/>
      <c r="BM100" s="32"/>
      <c r="BN100" s="33"/>
      <c r="BP100" s="31" t="s">
        <v>111</v>
      </c>
      <c r="BQ100" s="32"/>
      <c r="BR100" s="32"/>
      <c r="BS100" s="32"/>
      <c r="BT100" s="32"/>
      <c r="BU100" s="32"/>
      <c r="BV100" s="33"/>
      <c r="BX100" s="55" t="s">
        <v>204</v>
      </c>
      <c r="BY100" s="55" t="s">
        <v>117</v>
      </c>
      <c r="BZ100" s="55" t="s">
        <v>121</v>
      </c>
      <c r="CA100" s="55" t="s">
        <v>120</v>
      </c>
      <c r="CB100" s="55" t="s">
        <v>137</v>
      </c>
      <c r="CC100" s="32" t="s">
        <v>111</v>
      </c>
      <c r="CD100" s="33"/>
    </row>
    <row r="101" spans="60:82" x14ac:dyDescent="0.3">
      <c r="BH101" s="31" t="s">
        <v>111</v>
      </c>
      <c r="BI101" s="32"/>
      <c r="BJ101" s="32"/>
      <c r="BK101" s="32"/>
      <c r="BL101" s="32"/>
      <c r="BM101" s="32"/>
      <c r="BN101" s="33"/>
      <c r="BP101" s="55" t="s">
        <v>204</v>
      </c>
      <c r="BQ101" s="55" t="s">
        <v>117</v>
      </c>
      <c r="BR101" s="55" t="s">
        <v>121</v>
      </c>
      <c r="BS101" s="55" t="s">
        <v>120</v>
      </c>
      <c r="BT101" s="55" t="s">
        <v>137</v>
      </c>
      <c r="BU101" s="32" t="s">
        <v>111</v>
      </c>
      <c r="BV101" s="33"/>
      <c r="BX101" s="55" t="s">
        <v>205</v>
      </c>
      <c r="BY101" s="55">
        <v>27</v>
      </c>
      <c r="BZ101" s="55">
        <v>18</v>
      </c>
      <c r="CA101" s="55" t="s">
        <v>206</v>
      </c>
      <c r="CB101" s="55">
        <v>18</v>
      </c>
      <c r="CC101" s="32" t="s">
        <v>111</v>
      </c>
      <c r="CD101" s="33"/>
    </row>
    <row r="102" spans="60:82" x14ac:dyDescent="0.3">
      <c r="BH102" s="31"/>
      <c r="BI102" s="32"/>
      <c r="BJ102" s="32" t="s">
        <v>151</v>
      </c>
      <c r="BK102" s="32"/>
      <c r="BL102" s="32"/>
      <c r="BM102" s="32"/>
      <c r="BN102" s="33"/>
      <c r="BP102" s="55" t="s">
        <v>205</v>
      </c>
      <c r="BQ102" s="55">
        <v>27</v>
      </c>
      <c r="BR102" s="55">
        <v>18</v>
      </c>
      <c r="BS102" s="55" t="s">
        <v>206</v>
      </c>
      <c r="BT102" s="55">
        <v>18</v>
      </c>
      <c r="BU102" s="32" t="s">
        <v>111</v>
      </c>
      <c r="BV102" s="33"/>
      <c r="BX102" s="55" t="s">
        <v>140</v>
      </c>
      <c r="BY102" s="55">
        <v>30</v>
      </c>
      <c r="BZ102" s="55">
        <v>30</v>
      </c>
      <c r="CA102" s="55">
        <v>30</v>
      </c>
      <c r="CB102" s="55">
        <v>30</v>
      </c>
      <c r="CC102" s="32" t="s">
        <v>111</v>
      </c>
      <c r="CD102" s="33"/>
    </row>
    <row r="103" spans="60:82" x14ac:dyDescent="0.3">
      <c r="BH103" s="31"/>
      <c r="BI103" s="32" t="s">
        <v>121</v>
      </c>
      <c r="BJ103" s="32">
        <v>0</v>
      </c>
      <c r="BK103" s="32">
        <v>1.6</v>
      </c>
      <c r="BL103" s="32">
        <v>7.07</v>
      </c>
      <c r="BM103" s="32">
        <v>14.14</v>
      </c>
      <c r="BN103" s="33"/>
      <c r="BP103" s="55" t="s">
        <v>140</v>
      </c>
      <c r="BQ103" s="55">
        <v>30</v>
      </c>
      <c r="BR103" s="55">
        <v>30</v>
      </c>
      <c r="BS103" s="55">
        <v>30</v>
      </c>
      <c r="BT103" s="55">
        <v>30</v>
      </c>
      <c r="BU103" s="32" t="s">
        <v>111</v>
      </c>
      <c r="BV103" s="33"/>
      <c r="BX103" s="55" t="s">
        <v>207</v>
      </c>
      <c r="BY103" s="55">
        <v>0.14899999999999999</v>
      </c>
      <c r="BZ103" s="55">
        <v>0.1825</v>
      </c>
      <c r="CA103" s="55">
        <v>0.15809999999999999</v>
      </c>
      <c r="CB103" s="55">
        <v>0.1825</v>
      </c>
      <c r="CC103" s="32" t="s">
        <v>111</v>
      </c>
      <c r="CD103" s="33"/>
    </row>
    <row r="104" spans="60:82" x14ac:dyDescent="0.3">
      <c r="BH104" s="31"/>
      <c r="BI104" s="32" t="s">
        <v>117</v>
      </c>
      <c r="BJ104" s="32" t="s">
        <v>111</v>
      </c>
      <c r="BK104" s="32"/>
      <c r="BL104" s="32"/>
      <c r="BM104" s="32"/>
      <c r="BN104" s="33"/>
      <c r="BP104" s="55" t="s">
        <v>207</v>
      </c>
      <c r="BQ104" s="55">
        <v>0.30599999999999999</v>
      </c>
      <c r="BR104" s="55">
        <v>0.375</v>
      </c>
      <c r="BS104" s="55">
        <v>0.32500000000000001</v>
      </c>
      <c r="BT104" s="55">
        <v>0.375</v>
      </c>
      <c r="BU104" s="32" t="s">
        <v>111</v>
      </c>
      <c r="BV104" s="33"/>
      <c r="BX104" s="55" t="s">
        <v>111</v>
      </c>
      <c r="BY104" s="55"/>
      <c r="BZ104" s="55"/>
      <c r="CA104" s="55"/>
      <c r="CB104" s="55"/>
      <c r="CC104" s="32"/>
      <c r="CD104" s="33"/>
    </row>
    <row r="105" spans="60:82" x14ac:dyDescent="0.3">
      <c r="BH105" s="31"/>
      <c r="BI105" s="32" t="s">
        <v>113</v>
      </c>
      <c r="BJ105" s="32">
        <v>8.3070000000000004</v>
      </c>
      <c r="BK105" s="32">
        <v>9.1219999999999999</v>
      </c>
      <c r="BL105" s="32">
        <v>8.5210000000000008</v>
      </c>
      <c r="BM105" s="32">
        <v>7.9390000000000001</v>
      </c>
      <c r="BN105" s="33"/>
      <c r="BP105" s="55" t="s">
        <v>111</v>
      </c>
      <c r="BQ105" s="55"/>
      <c r="BR105" s="55"/>
      <c r="BS105" s="55"/>
      <c r="BT105" s="55"/>
      <c r="BU105" s="32"/>
      <c r="BV105" s="33"/>
      <c r="BX105" s="55" t="s">
        <v>204</v>
      </c>
      <c r="BY105" s="55" t="s">
        <v>117</v>
      </c>
      <c r="BZ105" s="55" t="s">
        <v>117</v>
      </c>
      <c r="CA105" s="55" t="s">
        <v>121</v>
      </c>
      <c r="CB105" s="55" t="s">
        <v>117</v>
      </c>
      <c r="CC105" s="32" t="s">
        <v>111</v>
      </c>
      <c r="CD105" s="33"/>
    </row>
    <row r="106" spans="60:82" x14ac:dyDescent="0.3">
      <c r="BH106" s="31"/>
      <c r="BI106" s="32" t="s">
        <v>112</v>
      </c>
      <c r="BJ106" s="32">
        <v>7.0330000000000004</v>
      </c>
      <c r="BK106" s="32">
        <v>7.0289999999999999</v>
      </c>
      <c r="BL106" s="32">
        <v>7.7119999999999997</v>
      </c>
      <c r="BM106" s="32">
        <v>7.1950000000000003</v>
      </c>
      <c r="BN106" s="33"/>
      <c r="BP106" s="55" t="s">
        <v>204</v>
      </c>
      <c r="BQ106" s="55" t="s">
        <v>117</v>
      </c>
      <c r="BR106" s="55" t="s">
        <v>117</v>
      </c>
      <c r="BS106" s="55" t="s">
        <v>121</v>
      </c>
      <c r="BT106" s="55" t="s">
        <v>117</v>
      </c>
      <c r="BU106" s="32" t="s">
        <v>111</v>
      </c>
      <c r="BV106" s="33"/>
      <c r="BX106" s="55"/>
      <c r="BY106" s="55" t="s">
        <v>121</v>
      </c>
      <c r="BZ106" s="55" t="s">
        <v>120</v>
      </c>
      <c r="CA106" s="55" t="s">
        <v>120</v>
      </c>
      <c r="CB106" s="55" t="s">
        <v>137</v>
      </c>
      <c r="CC106" s="32" t="s">
        <v>111</v>
      </c>
      <c r="CD106" s="33"/>
    </row>
    <row r="107" spans="60:82" x14ac:dyDescent="0.3">
      <c r="BH107" s="31" t="s">
        <v>111</v>
      </c>
      <c r="BI107" s="32"/>
      <c r="BJ107" s="32"/>
      <c r="BK107" s="32"/>
      <c r="BL107" s="32"/>
      <c r="BM107" s="32"/>
      <c r="BN107" s="33"/>
      <c r="BP107" s="55"/>
      <c r="BQ107" s="55" t="s">
        <v>121</v>
      </c>
      <c r="BR107" s="55" t="s">
        <v>120</v>
      </c>
      <c r="BS107" s="55" t="s">
        <v>120</v>
      </c>
      <c r="BT107" s="55" t="s">
        <v>137</v>
      </c>
      <c r="BU107" s="32" t="s">
        <v>111</v>
      </c>
      <c r="BV107" s="33"/>
      <c r="BX107" s="55" t="s">
        <v>205</v>
      </c>
      <c r="BY107" s="55">
        <v>9</v>
      </c>
      <c r="BZ107" s="55" t="s">
        <v>206</v>
      </c>
      <c r="CA107" s="55" t="s">
        <v>206</v>
      </c>
      <c r="CB107" s="55">
        <v>9</v>
      </c>
      <c r="CC107" s="32" t="s">
        <v>111</v>
      </c>
      <c r="CD107" s="33"/>
    </row>
    <row r="108" spans="60:82" x14ac:dyDescent="0.3">
      <c r="BH108" s="31" t="s">
        <v>111</v>
      </c>
      <c r="BI108" s="32"/>
      <c r="BJ108" s="32"/>
      <c r="BK108" s="32"/>
      <c r="BL108" s="32"/>
      <c r="BM108" s="32"/>
      <c r="BN108" s="33"/>
      <c r="BP108" s="55" t="s">
        <v>205</v>
      </c>
      <c r="BQ108" s="55">
        <v>9</v>
      </c>
      <c r="BR108" s="55" t="s">
        <v>206</v>
      </c>
      <c r="BS108" s="55" t="s">
        <v>206</v>
      </c>
      <c r="BT108" s="55">
        <v>9</v>
      </c>
      <c r="BU108" s="32" t="s">
        <v>111</v>
      </c>
      <c r="BV108" s="33"/>
      <c r="BX108" s="55" t="s">
        <v>140</v>
      </c>
      <c r="BY108" s="55">
        <v>30</v>
      </c>
      <c r="BZ108" s="55">
        <v>30</v>
      </c>
      <c r="CA108" s="55">
        <v>30</v>
      </c>
      <c r="CB108" s="55">
        <v>30</v>
      </c>
      <c r="CC108" s="32" t="s">
        <v>111</v>
      </c>
      <c r="CD108" s="33"/>
    </row>
    <row r="109" spans="60:82" x14ac:dyDescent="0.3">
      <c r="BH109" s="31"/>
      <c r="BI109" s="32" t="s">
        <v>154</v>
      </c>
      <c r="BJ109" s="32">
        <v>0.46160000000000001</v>
      </c>
      <c r="BK109" s="32"/>
      <c r="BL109" s="32"/>
      <c r="BM109" s="32"/>
      <c r="BN109" s="33"/>
      <c r="BP109" s="55" t="s">
        <v>140</v>
      </c>
      <c r="BQ109" s="55">
        <v>30</v>
      </c>
      <c r="BR109" s="55">
        <v>30</v>
      </c>
      <c r="BS109" s="55">
        <v>30</v>
      </c>
      <c r="BT109" s="55">
        <v>30</v>
      </c>
      <c r="BU109" s="32" t="s">
        <v>111</v>
      </c>
      <c r="BV109" s="33"/>
      <c r="BX109" s="55" t="s">
        <v>207</v>
      </c>
      <c r="BY109" s="55"/>
      <c r="BZ109" s="55">
        <v>0.2581</v>
      </c>
      <c r="CA109" s="55">
        <v>0.31619999999999998</v>
      </c>
      <c r="CB109" s="55"/>
      <c r="CC109" s="32" t="s">
        <v>208</v>
      </c>
      <c r="CD109" s="33"/>
    </row>
    <row r="110" spans="60:82" x14ac:dyDescent="0.3">
      <c r="BH110" s="31"/>
      <c r="BI110" s="32" t="s">
        <v>155</v>
      </c>
      <c r="BJ110" s="32">
        <v>0.71009999999999995</v>
      </c>
      <c r="BK110" s="32"/>
      <c r="BL110" s="32"/>
      <c r="BM110" s="32"/>
      <c r="BN110" s="33"/>
      <c r="BP110" s="55" t="s">
        <v>207</v>
      </c>
      <c r="BQ110" s="55"/>
      <c r="BR110" s="55">
        <v>0.53100000000000003</v>
      </c>
      <c r="BS110" s="55">
        <v>0.65</v>
      </c>
      <c r="BT110" s="55"/>
      <c r="BU110" s="32" t="s">
        <v>208</v>
      </c>
      <c r="BV110" s="33"/>
      <c r="BX110" s="55"/>
      <c r="BY110" s="55">
        <v>0.2581</v>
      </c>
      <c r="BZ110" s="55">
        <v>0.22359999999999999</v>
      </c>
      <c r="CA110" s="55">
        <v>0.27379999999999999</v>
      </c>
      <c r="CB110" s="55">
        <v>0.2581</v>
      </c>
      <c r="CC110" s="32" t="s">
        <v>209</v>
      </c>
      <c r="CD110" s="33"/>
    </row>
    <row r="111" spans="60:82" x14ac:dyDescent="0.3">
      <c r="BH111" s="31"/>
      <c r="BI111" s="32" t="s">
        <v>156</v>
      </c>
      <c r="BJ111" s="32">
        <v>1.2498</v>
      </c>
      <c r="BK111" s="32"/>
      <c r="BL111" s="32"/>
      <c r="BM111" s="32"/>
      <c r="BN111" s="33"/>
      <c r="BP111" s="55"/>
      <c r="BQ111" s="55">
        <v>0.53100000000000003</v>
      </c>
      <c r="BR111" s="55">
        <v>0.46</v>
      </c>
      <c r="BS111" s="55">
        <v>0.56299999999999994</v>
      </c>
      <c r="BT111" s="55">
        <v>0.53100000000000003</v>
      </c>
      <c r="BU111" s="32" t="s">
        <v>209</v>
      </c>
      <c r="BV111" s="33"/>
      <c r="BX111" s="55"/>
      <c r="BY111" s="55"/>
      <c r="BZ111" s="55">
        <v>0.1825</v>
      </c>
      <c r="CA111" s="55">
        <v>0.22359999999999999</v>
      </c>
      <c r="CB111" s="55"/>
      <c r="CC111" s="32" t="s">
        <v>210</v>
      </c>
      <c r="CD111" s="33"/>
    </row>
    <row r="112" spans="60:82" x14ac:dyDescent="0.3">
      <c r="BH112" s="31"/>
      <c r="BI112" s="32" t="s">
        <v>157</v>
      </c>
      <c r="BJ112" s="32">
        <v>0.93600000000000005</v>
      </c>
      <c r="BK112" s="32"/>
      <c r="BL112" s="32"/>
      <c r="BM112" s="32"/>
      <c r="BN112" s="33"/>
      <c r="BP112" s="55"/>
      <c r="BQ112" s="55"/>
      <c r="BR112" s="55">
        <v>0.375</v>
      </c>
      <c r="BS112" s="55">
        <v>0.46</v>
      </c>
      <c r="BT112" s="55"/>
      <c r="BU112" s="32" t="s">
        <v>210</v>
      </c>
      <c r="BV112" s="33"/>
      <c r="BX112" s="31" t="s">
        <v>111</v>
      </c>
      <c r="BY112" s="32"/>
      <c r="BZ112" s="32"/>
      <c r="CA112" s="32"/>
      <c r="CB112" s="32"/>
      <c r="CC112" s="32"/>
      <c r="CD112" s="33"/>
    </row>
    <row r="113" spans="60:82" x14ac:dyDescent="0.3">
      <c r="BH113" s="31"/>
      <c r="BI113" s="32" t="s">
        <v>158</v>
      </c>
      <c r="BJ113" s="32">
        <v>1.44</v>
      </c>
      <c r="BK113" s="32"/>
      <c r="BL113" s="32"/>
      <c r="BM113" s="32"/>
      <c r="BN113" s="33"/>
      <c r="BP113" s="31" t="s">
        <v>111</v>
      </c>
      <c r="BQ113" s="32"/>
      <c r="BR113" s="32"/>
      <c r="BS113" s="32"/>
      <c r="BT113" s="32"/>
      <c r="BU113" s="32"/>
      <c r="BV113" s="33"/>
      <c r="BX113" s="55" t="s">
        <v>204</v>
      </c>
      <c r="BY113" s="55" t="s">
        <v>121</v>
      </c>
      <c r="BZ113" s="55" t="s">
        <v>117</v>
      </c>
      <c r="CA113" s="55" t="s">
        <v>117</v>
      </c>
      <c r="CB113" s="32" t="s">
        <v>111</v>
      </c>
      <c r="CC113" s="32" t="s">
        <v>111</v>
      </c>
      <c r="CD113" s="33"/>
    </row>
    <row r="114" spans="60:82" x14ac:dyDescent="0.3">
      <c r="BH114" s="31"/>
      <c r="BI114" s="32" t="s">
        <v>159</v>
      </c>
      <c r="BJ114" s="32">
        <v>2.5350000000000001</v>
      </c>
      <c r="BK114" s="32"/>
      <c r="BL114" s="32"/>
      <c r="BM114" s="32"/>
      <c r="BN114" s="33"/>
      <c r="BP114" s="31" t="s">
        <v>204</v>
      </c>
      <c r="BQ114" s="32" t="s">
        <v>121</v>
      </c>
      <c r="BR114" s="32" t="s">
        <v>117</v>
      </c>
      <c r="BS114" s="32" t="s">
        <v>117</v>
      </c>
      <c r="BT114" s="32" t="s">
        <v>111</v>
      </c>
      <c r="BU114" s="32" t="s">
        <v>111</v>
      </c>
      <c r="BV114" s="33"/>
      <c r="BX114" s="55"/>
      <c r="BY114" s="55" t="s">
        <v>137</v>
      </c>
      <c r="BZ114" s="55" t="s">
        <v>121</v>
      </c>
      <c r="CA114" s="55" t="s">
        <v>121</v>
      </c>
      <c r="CB114" s="32" t="s">
        <v>111</v>
      </c>
      <c r="CC114" s="32" t="s">
        <v>111</v>
      </c>
      <c r="CD114" s="33"/>
    </row>
    <row r="115" spans="60:82" x14ac:dyDescent="0.3">
      <c r="BH115" s="31" t="s">
        <v>111</v>
      </c>
      <c r="BI115" s="32"/>
      <c r="BJ115" s="32"/>
      <c r="BK115" s="32"/>
      <c r="BL115" s="32"/>
      <c r="BM115" s="32"/>
      <c r="BN115" s="33"/>
      <c r="BP115" s="31"/>
      <c r="BQ115" s="32" t="s">
        <v>137</v>
      </c>
      <c r="BR115" s="32" t="s">
        <v>121</v>
      </c>
      <c r="BS115" s="32" t="s">
        <v>121</v>
      </c>
      <c r="BT115" s="32" t="s">
        <v>111</v>
      </c>
      <c r="BU115" s="32" t="s">
        <v>111</v>
      </c>
      <c r="BV115" s="33"/>
      <c r="BX115" s="55"/>
      <c r="BY115" s="55"/>
      <c r="BZ115" s="55" t="s">
        <v>120</v>
      </c>
      <c r="CA115" s="55" t="s">
        <v>137</v>
      </c>
      <c r="CB115" s="32" t="s">
        <v>111</v>
      </c>
      <c r="CC115" s="32" t="s">
        <v>111</v>
      </c>
      <c r="CD115" s="33"/>
    </row>
    <row r="116" spans="60:82" x14ac:dyDescent="0.3">
      <c r="BH116" s="35" t="s">
        <v>111</v>
      </c>
      <c r="BI116" s="36"/>
      <c r="BJ116" s="36"/>
      <c r="BK116" s="36"/>
      <c r="BL116" s="36"/>
      <c r="BM116" s="36"/>
      <c r="BN116" s="37"/>
      <c r="BP116" s="31"/>
      <c r="BQ116" s="32"/>
      <c r="BR116" s="32" t="s">
        <v>120</v>
      </c>
      <c r="BS116" s="32" t="s">
        <v>137</v>
      </c>
      <c r="BT116" s="32" t="s">
        <v>111</v>
      </c>
      <c r="BU116" s="32" t="s">
        <v>111</v>
      </c>
      <c r="BV116" s="33"/>
      <c r="BX116" s="55" t="s">
        <v>205</v>
      </c>
      <c r="BY116" s="55">
        <v>6</v>
      </c>
      <c r="BZ116" s="55" t="s">
        <v>206</v>
      </c>
      <c r="CA116" s="55">
        <v>3</v>
      </c>
      <c r="CB116" s="32" t="s">
        <v>111</v>
      </c>
      <c r="CC116" s="32" t="s">
        <v>111</v>
      </c>
      <c r="CD116" s="33"/>
    </row>
    <row r="117" spans="60:82" x14ac:dyDescent="0.3">
      <c r="BH117" s="31" t="s">
        <v>149</v>
      </c>
      <c r="BI117" s="32"/>
      <c r="BJ117" s="32"/>
      <c r="BK117" s="32"/>
      <c r="BL117" s="32"/>
      <c r="BM117" s="32"/>
      <c r="BN117" s="33"/>
      <c r="BP117" s="31" t="s">
        <v>205</v>
      </c>
      <c r="BQ117" s="32">
        <v>6</v>
      </c>
      <c r="BR117" s="32" t="s">
        <v>206</v>
      </c>
      <c r="BS117" s="32">
        <v>3</v>
      </c>
      <c r="BT117" s="32" t="s">
        <v>111</v>
      </c>
      <c r="BU117" s="32" t="s">
        <v>111</v>
      </c>
      <c r="BV117" s="33"/>
      <c r="BX117" s="55" t="s">
        <v>207</v>
      </c>
      <c r="BY117" s="55"/>
      <c r="BZ117" s="55">
        <v>0.4471</v>
      </c>
      <c r="CA117" s="55"/>
      <c r="CB117" s="32" t="s">
        <v>111</v>
      </c>
      <c r="CC117" s="32" t="s">
        <v>208</v>
      </c>
      <c r="CD117" s="33"/>
    </row>
    <row r="118" spans="60:82" x14ac:dyDescent="0.3">
      <c r="BH118" s="31" t="s">
        <v>111</v>
      </c>
      <c r="BI118" s="32"/>
      <c r="BJ118" s="32"/>
      <c r="BK118" s="32"/>
      <c r="BL118" s="32"/>
      <c r="BM118" s="32"/>
      <c r="BN118" s="33"/>
      <c r="BP118" s="31" t="s">
        <v>207</v>
      </c>
      <c r="BQ118" s="32"/>
      <c r="BR118" s="32">
        <v>0.91900000000000004</v>
      </c>
      <c r="BS118" s="32"/>
      <c r="BT118" s="32" t="s">
        <v>111</v>
      </c>
      <c r="BU118" s="32" t="s">
        <v>208</v>
      </c>
      <c r="BV118" s="33"/>
      <c r="BX118" s="55" t="s">
        <v>140</v>
      </c>
      <c r="BY118" s="55"/>
      <c r="BZ118" s="55">
        <v>30</v>
      </c>
      <c r="CA118" s="55"/>
      <c r="CB118" s="32" t="s">
        <v>111</v>
      </c>
      <c r="CC118" s="32" t="s">
        <v>111</v>
      </c>
      <c r="CD118" s="33"/>
    </row>
    <row r="119" spans="60:82" x14ac:dyDescent="0.3">
      <c r="BH119" s="31" t="s">
        <v>150</v>
      </c>
      <c r="BI119" s="32"/>
      <c r="BJ119" s="32"/>
      <c r="BK119" s="32"/>
      <c r="BL119" s="32"/>
      <c r="BM119" s="32"/>
      <c r="BN119" s="33"/>
      <c r="BP119" s="31" t="s">
        <v>140</v>
      </c>
      <c r="BQ119" s="32"/>
      <c r="BR119" s="32">
        <v>30</v>
      </c>
      <c r="BS119" s="32"/>
      <c r="BT119" s="32" t="s">
        <v>111</v>
      </c>
      <c r="BU119" s="32" t="s">
        <v>111</v>
      </c>
      <c r="BV119" s="33"/>
      <c r="BX119" s="55" t="s">
        <v>207</v>
      </c>
      <c r="BY119" s="55">
        <v>0.31619999999999998</v>
      </c>
      <c r="BZ119" s="55">
        <v>0.38719999999999999</v>
      </c>
      <c r="CA119" s="55">
        <v>0.4471</v>
      </c>
      <c r="CB119" s="32" t="s">
        <v>111</v>
      </c>
      <c r="CC119" s="32" t="s">
        <v>209</v>
      </c>
      <c r="CD119" s="33"/>
    </row>
    <row r="120" spans="60:82" x14ac:dyDescent="0.3">
      <c r="BH120" s="31" t="s">
        <v>111</v>
      </c>
      <c r="BI120" s="32"/>
      <c r="BJ120" s="32"/>
      <c r="BK120" s="32"/>
      <c r="BL120" s="32"/>
      <c r="BM120" s="32"/>
      <c r="BN120" s="33"/>
      <c r="BP120" s="31" t="s">
        <v>207</v>
      </c>
      <c r="BQ120" s="32">
        <v>0.65</v>
      </c>
      <c r="BR120" s="32">
        <v>0.79600000000000004</v>
      </c>
      <c r="BS120" s="32">
        <v>0.91900000000000004</v>
      </c>
      <c r="BT120" s="32" t="s">
        <v>111</v>
      </c>
      <c r="BU120" s="32" t="s">
        <v>209</v>
      </c>
      <c r="BV120" s="33"/>
      <c r="BX120" s="55" t="s">
        <v>140</v>
      </c>
      <c r="BY120" s="55">
        <v>30</v>
      </c>
      <c r="BZ120" s="55">
        <v>30</v>
      </c>
      <c r="CA120" s="55">
        <v>30</v>
      </c>
      <c r="CB120" s="32" t="s">
        <v>111</v>
      </c>
      <c r="CC120" s="32" t="s">
        <v>111</v>
      </c>
      <c r="CD120" s="33"/>
    </row>
    <row r="121" spans="60:82" x14ac:dyDescent="0.3">
      <c r="BH121" s="31"/>
      <c r="BI121" s="32"/>
      <c r="BJ121" s="32" t="s">
        <v>151</v>
      </c>
      <c r="BK121" s="32"/>
      <c r="BL121" s="32"/>
      <c r="BM121" s="32"/>
      <c r="BN121" s="33"/>
      <c r="BP121" s="31" t="s">
        <v>140</v>
      </c>
      <c r="BQ121" s="32">
        <v>30</v>
      </c>
      <c r="BR121" s="32">
        <v>30</v>
      </c>
      <c r="BS121" s="32">
        <v>30</v>
      </c>
      <c r="BT121" s="32" t="s">
        <v>111</v>
      </c>
      <c r="BU121" s="32" t="s">
        <v>111</v>
      </c>
      <c r="BV121" s="33"/>
      <c r="BX121" s="55" t="s">
        <v>207</v>
      </c>
      <c r="BY121" s="55"/>
      <c r="BZ121" s="55">
        <v>0.31619999999999998</v>
      </c>
      <c r="CA121" s="55"/>
      <c r="CB121" s="32" t="s">
        <v>111</v>
      </c>
      <c r="CC121" s="32" t="s">
        <v>210</v>
      </c>
      <c r="CD121" s="33"/>
    </row>
    <row r="122" spans="60:82" x14ac:dyDescent="0.3">
      <c r="BH122" s="31"/>
      <c r="BI122" s="32" t="s">
        <v>120</v>
      </c>
      <c r="BJ122" s="32">
        <v>0</v>
      </c>
      <c r="BK122" s="32">
        <v>0.8</v>
      </c>
      <c r="BL122" s="32">
        <v>7.2</v>
      </c>
      <c r="BM122" s="32"/>
      <c r="BN122" s="33"/>
      <c r="BP122" s="31" t="s">
        <v>207</v>
      </c>
      <c r="BQ122" s="32"/>
      <c r="BR122" s="32">
        <v>0.65</v>
      </c>
      <c r="BS122" s="32"/>
      <c r="BT122" s="32" t="s">
        <v>111</v>
      </c>
      <c r="BU122" s="32" t="s">
        <v>210</v>
      </c>
      <c r="BV122" s="33"/>
      <c r="BX122" s="55" t="s">
        <v>140</v>
      </c>
      <c r="BY122" s="55"/>
      <c r="BZ122" s="55">
        <v>30</v>
      </c>
      <c r="CA122" s="55"/>
      <c r="CB122" s="32" t="s">
        <v>111</v>
      </c>
      <c r="CC122" s="32" t="s">
        <v>111</v>
      </c>
      <c r="CD122" s="33"/>
    </row>
    <row r="123" spans="60:82" x14ac:dyDescent="0.3">
      <c r="BH123" s="31"/>
      <c r="BI123" s="32" t="s">
        <v>117</v>
      </c>
      <c r="BJ123" s="32" t="s">
        <v>111</v>
      </c>
      <c r="BK123" s="32"/>
      <c r="BL123" s="32"/>
      <c r="BM123" s="32"/>
      <c r="BN123" s="33"/>
      <c r="BP123" s="31" t="s">
        <v>140</v>
      </c>
      <c r="BQ123" s="32"/>
      <c r="BR123" s="32">
        <v>30</v>
      </c>
      <c r="BS123" s="32"/>
      <c r="BT123" s="32" t="s">
        <v>111</v>
      </c>
      <c r="BU123" s="32" t="s">
        <v>111</v>
      </c>
      <c r="BV123" s="33"/>
      <c r="BX123" s="31" t="s">
        <v>111</v>
      </c>
      <c r="BY123" s="32"/>
      <c r="BZ123" s="32"/>
      <c r="CA123" s="32"/>
      <c r="CB123" s="32"/>
      <c r="CC123" s="32"/>
      <c r="CD123" s="33"/>
    </row>
    <row r="124" spans="60:82" x14ac:dyDescent="0.3">
      <c r="BH124" s="31"/>
      <c r="BI124" s="32" t="s">
        <v>113</v>
      </c>
      <c r="BJ124" s="32">
        <v>4.5220000000000002</v>
      </c>
      <c r="BK124" s="32">
        <v>9.2910000000000004</v>
      </c>
      <c r="BL124" s="32">
        <v>9.6300000000000008</v>
      </c>
      <c r="BM124" s="32"/>
      <c r="BN124" s="33"/>
      <c r="BP124" s="31" t="s">
        <v>111</v>
      </c>
      <c r="BQ124" s="32"/>
      <c r="BR124" s="32"/>
      <c r="BS124" s="32"/>
      <c r="BT124" s="32"/>
      <c r="BU124" s="32"/>
      <c r="BV124" s="33"/>
      <c r="BX124" s="31" t="s">
        <v>111</v>
      </c>
      <c r="BY124" s="32"/>
      <c r="BZ124" s="32"/>
      <c r="CA124" s="32"/>
      <c r="CB124" s="32"/>
      <c r="CC124" s="32"/>
      <c r="CD124" s="33"/>
    </row>
    <row r="125" spans="60:82" x14ac:dyDescent="0.3">
      <c r="BH125" s="31"/>
      <c r="BI125" s="32" t="s">
        <v>112</v>
      </c>
      <c r="BJ125" s="32">
        <v>4.2030000000000003</v>
      </c>
      <c r="BK125" s="32">
        <v>7.7060000000000004</v>
      </c>
      <c r="BL125" s="32">
        <v>8.4030000000000005</v>
      </c>
      <c r="BM125" s="32"/>
      <c r="BN125" s="33"/>
      <c r="BP125" s="31" t="s">
        <v>111</v>
      </c>
      <c r="BQ125" s="32"/>
      <c r="BR125" s="32"/>
      <c r="BS125" s="32"/>
      <c r="BT125" s="32"/>
      <c r="BU125" s="32"/>
      <c r="BV125" s="33"/>
      <c r="BX125" s="35" t="s">
        <v>111</v>
      </c>
      <c r="BY125" s="36"/>
      <c r="BZ125" s="36"/>
      <c r="CA125" s="36"/>
      <c r="CB125" s="36"/>
      <c r="CC125" s="36"/>
      <c r="CD125" s="37"/>
    </row>
    <row r="126" spans="60:82" x14ac:dyDescent="0.3">
      <c r="BH126" s="31" t="s">
        <v>111</v>
      </c>
      <c r="BI126" s="32"/>
      <c r="BJ126" s="32"/>
      <c r="BK126" s="32"/>
      <c r="BL126" s="32"/>
      <c r="BM126" s="32"/>
      <c r="BN126" s="33"/>
      <c r="BP126" s="35" t="s">
        <v>111</v>
      </c>
      <c r="BQ126" s="36"/>
      <c r="BR126" s="36"/>
      <c r="BS126" s="36"/>
      <c r="BT126" s="36"/>
      <c r="BU126" s="36"/>
      <c r="BV126" s="37"/>
      <c r="BX126" s="31" t="s">
        <v>211</v>
      </c>
      <c r="BY126" s="32"/>
      <c r="BZ126" s="32"/>
      <c r="CA126" s="32"/>
      <c r="CB126" s="32"/>
      <c r="CC126" s="32"/>
      <c r="CD126" s="33"/>
    </row>
    <row r="127" spans="60:82" x14ac:dyDescent="0.3">
      <c r="BH127" s="31" t="s">
        <v>111</v>
      </c>
      <c r="BI127" s="32"/>
      <c r="BJ127" s="32"/>
      <c r="BK127" s="32"/>
      <c r="BL127" s="32"/>
      <c r="BM127" s="32"/>
      <c r="BN127" s="33"/>
      <c r="BP127" s="31" t="s">
        <v>211</v>
      </c>
      <c r="BQ127" s="32"/>
      <c r="BR127" s="32"/>
      <c r="BS127" s="32"/>
      <c r="BT127" s="32"/>
      <c r="BU127" s="32"/>
      <c r="BV127" s="33"/>
      <c r="BX127" s="31" t="s">
        <v>111</v>
      </c>
      <c r="BY127" s="32"/>
      <c r="BZ127" s="32"/>
      <c r="CA127" s="32"/>
      <c r="CB127" s="32"/>
      <c r="CC127" s="32"/>
      <c r="CD127" s="33"/>
    </row>
    <row r="128" spans="60:82" x14ac:dyDescent="0.3">
      <c r="BH128" s="31"/>
      <c r="BI128" s="32" t="s">
        <v>154</v>
      </c>
      <c r="BJ128" s="32">
        <v>0.34420000000000001</v>
      </c>
      <c r="BK128" s="32"/>
      <c r="BL128" s="32"/>
      <c r="BM128" s="32"/>
      <c r="BN128" s="33"/>
      <c r="BP128" s="31" t="s">
        <v>111</v>
      </c>
      <c r="BQ128" s="32"/>
      <c r="BR128" s="32"/>
      <c r="BS128" s="32"/>
      <c r="BT128" s="32"/>
      <c r="BU128" s="32"/>
      <c r="BV128" s="33"/>
      <c r="BX128" s="55" t="s">
        <v>204</v>
      </c>
      <c r="BY128" s="55" t="s">
        <v>117</v>
      </c>
      <c r="BZ128" s="55" t="s">
        <v>121</v>
      </c>
      <c r="CA128" s="55" t="s">
        <v>120</v>
      </c>
      <c r="CB128" s="55" t="s">
        <v>137</v>
      </c>
      <c r="CC128" s="32" t="s">
        <v>111</v>
      </c>
      <c r="CD128" s="33"/>
    </row>
    <row r="129" spans="60:82" x14ac:dyDescent="0.3">
      <c r="BH129" s="31"/>
      <c r="BI129" s="32" t="s">
        <v>155</v>
      </c>
      <c r="BJ129" s="32">
        <v>0.73970000000000002</v>
      </c>
      <c r="BK129" s="32"/>
      <c r="BL129" s="32"/>
      <c r="BM129" s="32"/>
      <c r="BN129" s="33"/>
      <c r="BP129" s="55" t="s">
        <v>204</v>
      </c>
      <c r="BQ129" s="55" t="s">
        <v>117</v>
      </c>
      <c r="BR129" s="55" t="s">
        <v>121</v>
      </c>
      <c r="BS129" s="55" t="s">
        <v>120</v>
      </c>
      <c r="BT129" s="55" t="s">
        <v>137</v>
      </c>
      <c r="BU129" s="32" t="s">
        <v>111</v>
      </c>
      <c r="BV129" s="33"/>
      <c r="BX129" s="55" t="s">
        <v>205</v>
      </c>
      <c r="BY129" s="55">
        <v>27</v>
      </c>
      <c r="BZ129" s="55">
        <v>18</v>
      </c>
      <c r="CA129" s="55" t="s">
        <v>206</v>
      </c>
      <c r="CB129" s="55">
        <v>18</v>
      </c>
      <c r="CC129" s="32" t="s">
        <v>111</v>
      </c>
      <c r="CD129" s="33"/>
    </row>
    <row r="130" spans="60:82" x14ac:dyDescent="0.3">
      <c r="BH130" s="31"/>
      <c r="BI130" s="32" t="s">
        <v>156</v>
      </c>
      <c r="BJ130" s="32">
        <v>1.2498</v>
      </c>
      <c r="BK130" s="32"/>
      <c r="BL130" s="32"/>
      <c r="BM130" s="32"/>
      <c r="BN130" s="33"/>
      <c r="BP130" s="55" t="s">
        <v>205</v>
      </c>
      <c r="BQ130" s="55">
        <v>27</v>
      </c>
      <c r="BR130" s="55">
        <v>18</v>
      </c>
      <c r="BS130" s="55" t="s">
        <v>206</v>
      </c>
      <c r="BT130" s="55">
        <v>18</v>
      </c>
      <c r="BU130" s="32" t="s">
        <v>111</v>
      </c>
      <c r="BV130" s="33"/>
      <c r="BX130" s="55" t="s">
        <v>140</v>
      </c>
      <c r="BY130" s="55">
        <v>30</v>
      </c>
      <c r="BZ130" s="55">
        <v>30</v>
      </c>
      <c r="CA130" s="55">
        <v>30</v>
      </c>
      <c r="CB130" s="55">
        <v>30</v>
      </c>
      <c r="CC130" s="32" t="s">
        <v>111</v>
      </c>
      <c r="CD130" s="33"/>
    </row>
    <row r="131" spans="60:82" x14ac:dyDescent="0.3">
      <c r="BH131" s="31"/>
      <c r="BI131" s="32" t="s">
        <v>157</v>
      </c>
      <c r="BJ131" s="32">
        <v>0.69799999999999995</v>
      </c>
      <c r="BK131" s="32"/>
      <c r="BL131" s="32"/>
      <c r="BM131" s="32"/>
      <c r="BN131" s="33"/>
      <c r="BP131" s="55" t="s">
        <v>140</v>
      </c>
      <c r="BQ131" s="55">
        <v>30</v>
      </c>
      <c r="BR131" s="55">
        <v>30</v>
      </c>
      <c r="BS131" s="55">
        <v>30</v>
      </c>
      <c r="BT131" s="55">
        <v>30</v>
      </c>
      <c r="BU131" s="32" t="s">
        <v>111</v>
      </c>
      <c r="BV131" s="33"/>
      <c r="BX131" s="55" t="s">
        <v>212</v>
      </c>
      <c r="BY131" s="55">
        <v>0.3044</v>
      </c>
      <c r="BZ131" s="55">
        <v>0.37280000000000002</v>
      </c>
      <c r="CA131" s="55">
        <v>0.32279999999999998</v>
      </c>
      <c r="CB131" s="55">
        <v>0.37280000000000002</v>
      </c>
      <c r="CC131" s="32" t="s">
        <v>111</v>
      </c>
      <c r="CD131" s="33"/>
    </row>
    <row r="132" spans="60:82" x14ac:dyDescent="0.3">
      <c r="BH132" s="31"/>
      <c r="BI132" s="32" t="s">
        <v>158</v>
      </c>
      <c r="BJ132" s="32">
        <v>1.5</v>
      </c>
      <c r="BK132" s="32"/>
      <c r="BL132" s="32"/>
      <c r="BM132" s="32"/>
      <c r="BN132" s="33"/>
      <c r="BP132" s="55" t="s">
        <v>212</v>
      </c>
      <c r="BQ132" s="55">
        <v>0.626</v>
      </c>
      <c r="BR132" s="55">
        <v>0.76600000000000001</v>
      </c>
      <c r="BS132" s="55">
        <v>0.66400000000000003</v>
      </c>
      <c r="BT132" s="55">
        <v>0.76600000000000001</v>
      </c>
      <c r="BU132" s="32" t="s">
        <v>111</v>
      </c>
      <c r="BV132" s="33"/>
      <c r="BX132" s="55" t="s">
        <v>111</v>
      </c>
      <c r="BY132" s="55"/>
      <c r="BZ132" s="55"/>
      <c r="CA132" s="55"/>
      <c r="CB132" s="55"/>
      <c r="CC132" s="32"/>
      <c r="CD132" s="33"/>
    </row>
    <row r="133" spans="60:82" x14ac:dyDescent="0.3">
      <c r="BH133" s="31"/>
      <c r="BI133" s="32" t="s">
        <v>159</v>
      </c>
      <c r="BJ133" s="32">
        <v>2.5350000000000001</v>
      </c>
      <c r="BK133" s="32"/>
      <c r="BL133" s="32"/>
      <c r="BM133" s="32"/>
      <c r="BN133" s="33"/>
      <c r="BP133" s="55" t="s">
        <v>111</v>
      </c>
      <c r="BQ133" s="55"/>
      <c r="BR133" s="55"/>
      <c r="BS133" s="55"/>
      <c r="BT133" s="55"/>
      <c r="BU133" s="32"/>
      <c r="BV133" s="33"/>
      <c r="BX133" s="55" t="s">
        <v>204</v>
      </c>
      <c r="BY133" s="55" t="s">
        <v>117</v>
      </c>
      <c r="BZ133" s="55" t="s">
        <v>117</v>
      </c>
      <c r="CA133" s="55" t="s">
        <v>121</v>
      </c>
      <c r="CB133" s="55" t="s">
        <v>117</v>
      </c>
      <c r="CC133" s="32" t="s">
        <v>111</v>
      </c>
      <c r="CD133" s="33"/>
    </row>
    <row r="134" spans="60:82" x14ac:dyDescent="0.3">
      <c r="BH134" s="31" t="s">
        <v>111</v>
      </c>
      <c r="BI134" s="32"/>
      <c r="BJ134" s="32"/>
      <c r="BK134" s="32"/>
      <c r="BL134" s="32"/>
      <c r="BM134" s="32"/>
      <c r="BN134" s="33"/>
      <c r="BP134" s="55" t="s">
        <v>204</v>
      </c>
      <c r="BQ134" s="55" t="s">
        <v>117</v>
      </c>
      <c r="BR134" s="55" t="s">
        <v>117</v>
      </c>
      <c r="BS134" s="55" t="s">
        <v>121</v>
      </c>
      <c r="BT134" s="55" t="s">
        <v>117</v>
      </c>
      <c r="BU134" s="32" t="s">
        <v>111</v>
      </c>
      <c r="BV134" s="33"/>
      <c r="BX134" s="55"/>
      <c r="BY134" s="55" t="s">
        <v>121</v>
      </c>
      <c r="BZ134" s="55" t="s">
        <v>120</v>
      </c>
      <c r="CA134" s="55" t="s">
        <v>120</v>
      </c>
      <c r="CB134" s="55" t="s">
        <v>137</v>
      </c>
      <c r="CC134" s="32" t="s">
        <v>111</v>
      </c>
      <c r="CD134" s="33"/>
    </row>
    <row r="135" spans="60:82" x14ac:dyDescent="0.3">
      <c r="BH135" s="31" t="s">
        <v>111</v>
      </c>
      <c r="BI135" s="32"/>
      <c r="BJ135" s="32"/>
      <c r="BK135" s="32"/>
      <c r="BL135" s="32"/>
      <c r="BM135" s="32"/>
      <c r="BN135" s="33"/>
      <c r="BP135" s="55"/>
      <c r="BQ135" s="55" t="s">
        <v>121</v>
      </c>
      <c r="BR135" s="55" t="s">
        <v>120</v>
      </c>
      <c r="BS135" s="55" t="s">
        <v>120</v>
      </c>
      <c r="BT135" s="55" t="s">
        <v>137</v>
      </c>
      <c r="BU135" s="32" t="s">
        <v>111</v>
      </c>
      <c r="BV135" s="33"/>
      <c r="BX135" s="55" t="s">
        <v>205</v>
      </c>
      <c r="BY135" s="55">
        <v>9</v>
      </c>
      <c r="BZ135" s="55" t="s">
        <v>206</v>
      </c>
      <c r="CA135" s="55" t="s">
        <v>206</v>
      </c>
      <c r="CB135" s="55">
        <v>9</v>
      </c>
      <c r="CC135" s="32" t="s">
        <v>111</v>
      </c>
      <c r="CD135" s="33"/>
    </row>
    <row r="136" spans="60:82" x14ac:dyDescent="0.3">
      <c r="BH136" s="31" t="s">
        <v>149</v>
      </c>
      <c r="BI136" s="32"/>
      <c r="BJ136" s="32"/>
      <c r="BK136" s="32"/>
      <c r="BL136" s="32"/>
      <c r="BM136" s="32"/>
      <c r="BN136" s="33"/>
      <c r="BP136" s="55" t="s">
        <v>205</v>
      </c>
      <c r="BQ136" s="55">
        <v>9</v>
      </c>
      <c r="BR136" s="55" t="s">
        <v>206</v>
      </c>
      <c r="BS136" s="55" t="s">
        <v>206</v>
      </c>
      <c r="BT136" s="55">
        <v>9</v>
      </c>
      <c r="BU136" s="32" t="s">
        <v>111</v>
      </c>
      <c r="BV136" s="33"/>
      <c r="BX136" s="55" t="s">
        <v>140</v>
      </c>
      <c r="BY136" s="55">
        <v>30</v>
      </c>
      <c r="BZ136" s="55">
        <v>30</v>
      </c>
      <c r="CA136" s="55">
        <v>30</v>
      </c>
      <c r="CB136" s="55">
        <v>30</v>
      </c>
      <c r="CC136" s="32" t="s">
        <v>111</v>
      </c>
      <c r="CD136" s="33"/>
    </row>
    <row r="137" spans="60:82" x14ac:dyDescent="0.3">
      <c r="BH137" s="31" t="s">
        <v>111</v>
      </c>
      <c r="BI137" s="32"/>
      <c r="BJ137" s="32"/>
      <c r="BK137" s="32"/>
      <c r="BL137" s="32"/>
      <c r="BM137" s="32"/>
      <c r="BN137" s="33"/>
      <c r="BP137" s="55" t="s">
        <v>140</v>
      </c>
      <c r="BQ137" s="55">
        <v>30</v>
      </c>
      <c r="BR137" s="55">
        <v>30</v>
      </c>
      <c r="BS137" s="55">
        <v>30</v>
      </c>
      <c r="BT137" s="55">
        <v>30</v>
      </c>
      <c r="BU137" s="32" t="s">
        <v>111</v>
      </c>
      <c r="BV137" s="33"/>
      <c r="BX137" s="55" t="s">
        <v>212</v>
      </c>
      <c r="BY137" s="55"/>
      <c r="BZ137" s="55">
        <v>0.5272</v>
      </c>
      <c r="CA137" s="55">
        <v>0.64570000000000005</v>
      </c>
      <c r="CB137" s="55"/>
      <c r="CC137" s="32" t="s">
        <v>208</v>
      </c>
      <c r="CD137" s="33"/>
    </row>
    <row r="138" spans="60:82" x14ac:dyDescent="0.3">
      <c r="BH138" s="31" t="s">
        <v>150</v>
      </c>
      <c r="BI138" s="32"/>
      <c r="BJ138" s="32"/>
      <c r="BK138" s="32"/>
      <c r="BL138" s="32"/>
      <c r="BM138" s="32"/>
      <c r="BN138" s="33"/>
      <c r="BP138" s="55" t="s">
        <v>212</v>
      </c>
      <c r="BQ138" s="55"/>
      <c r="BR138" s="55">
        <v>1.0840000000000001</v>
      </c>
      <c r="BS138" s="55">
        <v>1.327</v>
      </c>
      <c r="BT138" s="55"/>
      <c r="BU138" s="32" t="s">
        <v>208</v>
      </c>
      <c r="BV138" s="33"/>
      <c r="BX138" s="55"/>
      <c r="BY138" s="55">
        <v>0.5272</v>
      </c>
      <c r="BZ138" s="55">
        <v>0.45660000000000001</v>
      </c>
      <c r="CA138" s="55">
        <v>0.55920000000000003</v>
      </c>
      <c r="CB138" s="55">
        <v>0.5272</v>
      </c>
      <c r="CC138" s="32" t="s">
        <v>209</v>
      </c>
      <c r="CD138" s="33"/>
    </row>
    <row r="139" spans="60:82" x14ac:dyDescent="0.3">
      <c r="BH139" s="31" t="s">
        <v>111</v>
      </c>
      <c r="BI139" s="32"/>
      <c r="BJ139" s="32"/>
      <c r="BK139" s="32"/>
      <c r="BL139" s="32"/>
      <c r="BM139" s="32"/>
      <c r="BN139" s="33"/>
      <c r="BP139" s="55"/>
      <c r="BQ139" s="55">
        <v>1.0840000000000001</v>
      </c>
      <c r="BR139" s="55">
        <v>0.93899999999999995</v>
      </c>
      <c r="BS139" s="55">
        <v>1.149</v>
      </c>
      <c r="BT139" s="55">
        <v>1.0840000000000001</v>
      </c>
      <c r="BU139" s="32" t="s">
        <v>209</v>
      </c>
      <c r="BV139" s="33"/>
      <c r="BX139" s="55"/>
      <c r="BY139" s="55"/>
      <c r="BZ139" s="55">
        <v>0.37280000000000002</v>
      </c>
      <c r="CA139" s="55">
        <v>0.45660000000000001</v>
      </c>
      <c r="CB139" s="55"/>
      <c r="CC139" s="32" t="s">
        <v>210</v>
      </c>
      <c r="CD139" s="33"/>
    </row>
    <row r="140" spans="60:82" x14ac:dyDescent="0.3">
      <c r="BH140" s="31"/>
      <c r="BI140" s="32"/>
      <c r="BJ140" s="32" t="s">
        <v>151</v>
      </c>
      <c r="BK140" s="32"/>
      <c r="BL140" s="32"/>
      <c r="BM140" s="32"/>
      <c r="BN140" s="33"/>
      <c r="BP140" s="55"/>
      <c r="BQ140" s="55"/>
      <c r="BR140" s="55">
        <v>0.76600000000000001</v>
      </c>
      <c r="BS140" s="55">
        <v>0.93899999999999995</v>
      </c>
      <c r="BT140" s="55"/>
      <c r="BU140" s="32" t="s">
        <v>210</v>
      </c>
      <c r="BV140" s="33"/>
      <c r="BX140" s="31" t="s">
        <v>111</v>
      </c>
      <c r="BY140" s="32"/>
      <c r="BZ140" s="32"/>
      <c r="CA140" s="32"/>
      <c r="CB140" s="32"/>
      <c r="CC140" s="32"/>
      <c r="CD140" s="33"/>
    </row>
    <row r="141" spans="60:82" x14ac:dyDescent="0.3">
      <c r="BH141" s="31"/>
      <c r="BI141" s="32" t="s">
        <v>120</v>
      </c>
      <c r="BJ141" s="32">
        <v>0</v>
      </c>
      <c r="BK141" s="32">
        <v>0.8</v>
      </c>
      <c r="BL141" s="32">
        <v>7.2</v>
      </c>
      <c r="BM141" s="32"/>
      <c r="BN141" s="33"/>
      <c r="BP141" s="31" t="s">
        <v>111</v>
      </c>
      <c r="BQ141" s="32"/>
      <c r="BR141" s="32"/>
      <c r="BS141" s="32"/>
      <c r="BT141" s="32"/>
      <c r="BU141" s="32"/>
      <c r="BV141" s="33"/>
      <c r="BX141" s="55" t="s">
        <v>204</v>
      </c>
      <c r="BY141" s="55" t="s">
        <v>121</v>
      </c>
      <c r="BZ141" s="55" t="s">
        <v>117</v>
      </c>
      <c r="CA141" s="55" t="s">
        <v>117</v>
      </c>
      <c r="CB141" s="32" t="s">
        <v>111</v>
      </c>
      <c r="CC141" s="32" t="s">
        <v>111</v>
      </c>
      <c r="CD141" s="33"/>
    </row>
    <row r="142" spans="60:82" x14ac:dyDescent="0.3">
      <c r="BH142" s="31"/>
      <c r="BI142" s="32" t="s">
        <v>121</v>
      </c>
      <c r="BJ142" s="32" t="s">
        <v>111</v>
      </c>
      <c r="BK142" s="32"/>
      <c r="BL142" s="32"/>
      <c r="BM142" s="32"/>
      <c r="BN142" s="33"/>
      <c r="BP142" s="55" t="s">
        <v>204</v>
      </c>
      <c r="BQ142" s="55" t="s">
        <v>121</v>
      </c>
      <c r="BR142" s="55" t="s">
        <v>117</v>
      </c>
      <c r="BS142" s="55" t="s">
        <v>117</v>
      </c>
      <c r="BT142" s="32" t="s">
        <v>111</v>
      </c>
      <c r="BU142" s="32" t="s">
        <v>111</v>
      </c>
      <c r="BV142" s="33"/>
      <c r="BX142" s="55"/>
      <c r="BY142" s="55" t="s">
        <v>137</v>
      </c>
      <c r="BZ142" s="55" t="s">
        <v>121</v>
      </c>
      <c r="CA142" s="55" t="s">
        <v>121</v>
      </c>
      <c r="CB142" s="32" t="s">
        <v>111</v>
      </c>
      <c r="CC142" s="32" t="s">
        <v>111</v>
      </c>
      <c r="CD142" s="33"/>
    </row>
    <row r="143" spans="60:82" x14ac:dyDescent="0.3">
      <c r="BH143" s="31"/>
      <c r="BI143" s="32">
        <v>0</v>
      </c>
      <c r="BJ143" s="32">
        <v>4.891</v>
      </c>
      <c r="BK143" s="32">
        <v>8.4600000000000009</v>
      </c>
      <c r="BL143" s="32">
        <v>8.8770000000000007</v>
      </c>
      <c r="BM143" s="32"/>
      <c r="BN143" s="33"/>
      <c r="BP143" s="55"/>
      <c r="BQ143" s="55" t="s">
        <v>137</v>
      </c>
      <c r="BR143" s="55" t="s">
        <v>121</v>
      </c>
      <c r="BS143" s="55" t="s">
        <v>121</v>
      </c>
      <c r="BT143" s="32" t="s">
        <v>111</v>
      </c>
      <c r="BU143" s="32" t="s">
        <v>111</v>
      </c>
      <c r="BV143" s="33"/>
      <c r="BX143" s="55"/>
      <c r="BY143" s="55"/>
      <c r="BZ143" s="55" t="s">
        <v>120</v>
      </c>
      <c r="CA143" s="55" t="s">
        <v>137</v>
      </c>
      <c r="CB143" s="32" t="s">
        <v>111</v>
      </c>
      <c r="CC143" s="32" t="s">
        <v>111</v>
      </c>
      <c r="CD143" s="33"/>
    </row>
    <row r="144" spans="60:82" x14ac:dyDescent="0.3">
      <c r="BH144" s="31"/>
      <c r="BI144" s="32">
        <v>1.6</v>
      </c>
      <c r="BJ144" s="32">
        <v>7.96</v>
      </c>
      <c r="BK144" s="32">
        <v>8.7100000000000009</v>
      </c>
      <c r="BL144" s="32">
        <v>0</v>
      </c>
      <c r="BM144" s="32"/>
      <c r="BN144" s="33"/>
      <c r="BP144" s="55"/>
      <c r="BQ144" s="55"/>
      <c r="BR144" s="55" t="s">
        <v>120</v>
      </c>
      <c r="BS144" s="55" t="s">
        <v>137</v>
      </c>
      <c r="BT144" s="32" t="s">
        <v>111</v>
      </c>
      <c r="BU144" s="32" t="s">
        <v>111</v>
      </c>
      <c r="BV144" s="33"/>
      <c r="BX144" s="55" t="s">
        <v>205</v>
      </c>
      <c r="BY144" s="55">
        <v>6</v>
      </c>
      <c r="BZ144" s="55" t="s">
        <v>206</v>
      </c>
      <c r="CA144" s="55">
        <v>3</v>
      </c>
      <c r="CB144" s="32" t="s">
        <v>111</v>
      </c>
      <c r="CC144" s="32" t="s">
        <v>111</v>
      </c>
      <c r="CD144" s="33"/>
    </row>
    <row r="145" spans="60:82" x14ac:dyDescent="0.3">
      <c r="BH145" s="31"/>
      <c r="BI145" s="32">
        <v>7.07</v>
      </c>
      <c r="BJ145" s="32">
        <v>4.21</v>
      </c>
      <c r="BK145" s="32">
        <v>0</v>
      </c>
      <c r="BL145" s="32">
        <v>9.31</v>
      </c>
      <c r="BM145" s="32"/>
      <c r="BN145" s="33"/>
      <c r="BP145" s="55" t="s">
        <v>205</v>
      </c>
      <c r="BQ145" s="55">
        <v>6</v>
      </c>
      <c r="BR145" s="55" t="s">
        <v>206</v>
      </c>
      <c r="BS145" s="55">
        <v>3</v>
      </c>
      <c r="BT145" s="32" t="s">
        <v>111</v>
      </c>
      <c r="BU145" s="32" t="s">
        <v>111</v>
      </c>
      <c r="BV145" s="33"/>
      <c r="BX145" s="55" t="s">
        <v>212</v>
      </c>
      <c r="BY145" s="55"/>
      <c r="BZ145" s="55">
        <v>0.91310000000000002</v>
      </c>
      <c r="CA145" s="55"/>
      <c r="CB145" s="32" t="s">
        <v>111</v>
      </c>
      <c r="CC145" s="32" t="s">
        <v>208</v>
      </c>
      <c r="CD145" s="33"/>
    </row>
    <row r="146" spans="60:82" x14ac:dyDescent="0.3">
      <c r="BH146" s="31"/>
      <c r="BI146" s="32">
        <v>14.14</v>
      </c>
      <c r="BJ146" s="32">
        <v>3.2269999999999999</v>
      </c>
      <c r="BK146" s="32">
        <v>0</v>
      </c>
      <c r="BL146" s="32">
        <v>8.8930000000000007</v>
      </c>
      <c r="BM146" s="32"/>
      <c r="BN146" s="33"/>
      <c r="BP146" s="55" t="s">
        <v>212</v>
      </c>
      <c r="BQ146" s="55"/>
      <c r="BR146" s="55">
        <v>1.877</v>
      </c>
      <c r="BS146" s="55"/>
      <c r="BT146" s="32" t="s">
        <v>111</v>
      </c>
      <c r="BU146" s="32" t="s">
        <v>208</v>
      </c>
      <c r="BV146" s="33"/>
      <c r="BX146" s="55" t="s">
        <v>140</v>
      </c>
      <c r="BY146" s="55"/>
      <c r="BZ146" s="55">
        <v>30</v>
      </c>
      <c r="CA146" s="55"/>
      <c r="CB146" s="32" t="s">
        <v>111</v>
      </c>
      <c r="CC146" s="32" t="s">
        <v>111</v>
      </c>
      <c r="CD146" s="33"/>
    </row>
    <row r="147" spans="60:82" x14ac:dyDescent="0.3">
      <c r="BH147" s="31" t="s">
        <v>111</v>
      </c>
      <c r="BI147" s="32"/>
      <c r="BJ147" s="32"/>
      <c r="BK147" s="32"/>
      <c r="BL147" s="32"/>
      <c r="BM147" s="32"/>
      <c r="BN147" s="33"/>
      <c r="BP147" s="55" t="s">
        <v>140</v>
      </c>
      <c r="BQ147" s="55"/>
      <c r="BR147" s="55">
        <v>30</v>
      </c>
      <c r="BS147" s="55"/>
      <c r="BT147" s="32" t="s">
        <v>111</v>
      </c>
      <c r="BU147" s="32" t="s">
        <v>111</v>
      </c>
      <c r="BV147" s="33"/>
      <c r="BX147" s="55" t="s">
        <v>212</v>
      </c>
      <c r="BY147" s="55">
        <v>0.64570000000000005</v>
      </c>
      <c r="BZ147" s="55">
        <v>0.79079999999999995</v>
      </c>
      <c r="CA147" s="55">
        <v>0.91310000000000002</v>
      </c>
      <c r="CB147" s="32" t="s">
        <v>111</v>
      </c>
      <c r="CC147" s="32" t="s">
        <v>209</v>
      </c>
      <c r="CD147" s="33"/>
    </row>
    <row r="148" spans="60:82" x14ac:dyDescent="0.3">
      <c r="BH148" s="31" t="s">
        <v>111</v>
      </c>
      <c r="BI148" s="32"/>
      <c r="BJ148" s="32"/>
      <c r="BK148" s="32"/>
      <c r="BL148" s="32"/>
      <c r="BM148" s="32"/>
      <c r="BN148" s="33"/>
      <c r="BP148" s="55" t="s">
        <v>212</v>
      </c>
      <c r="BQ148" s="55">
        <v>1.327</v>
      </c>
      <c r="BR148" s="55">
        <v>1.6259999999999999</v>
      </c>
      <c r="BS148" s="55">
        <v>1.877</v>
      </c>
      <c r="BT148" s="32" t="s">
        <v>111</v>
      </c>
      <c r="BU148" s="32" t="s">
        <v>209</v>
      </c>
      <c r="BV148" s="33"/>
      <c r="BX148" s="55" t="s">
        <v>140</v>
      </c>
      <c r="BY148" s="55">
        <v>30</v>
      </c>
      <c r="BZ148" s="55">
        <v>30</v>
      </c>
      <c r="CA148" s="55">
        <v>30</v>
      </c>
      <c r="CB148" s="32" t="s">
        <v>111</v>
      </c>
      <c r="CC148" s="32" t="s">
        <v>111</v>
      </c>
      <c r="CD148" s="33"/>
    </row>
    <row r="149" spans="60:82" x14ac:dyDescent="0.3">
      <c r="BH149" s="31"/>
      <c r="BI149" s="32" t="s">
        <v>154</v>
      </c>
      <c r="BJ149" s="32">
        <v>0</v>
      </c>
      <c r="BK149" s="32"/>
      <c r="BL149" s="32"/>
      <c r="BM149" s="32"/>
      <c r="BN149" s="33"/>
      <c r="BP149" s="55" t="s">
        <v>140</v>
      </c>
      <c r="BQ149" s="55">
        <v>30</v>
      </c>
      <c r="BR149" s="55">
        <v>30</v>
      </c>
      <c r="BS149" s="55">
        <v>30</v>
      </c>
      <c r="BT149" s="32" t="s">
        <v>111</v>
      </c>
      <c r="BU149" s="32" t="s">
        <v>111</v>
      </c>
      <c r="BV149" s="33"/>
      <c r="BX149" s="55" t="s">
        <v>212</v>
      </c>
      <c r="BY149" s="55"/>
      <c r="BZ149" s="55">
        <v>0.64570000000000005</v>
      </c>
      <c r="CA149" s="55"/>
      <c r="CB149" s="32" t="s">
        <v>111</v>
      </c>
      <c r="CC149" s="32" t="s">
        <v>210</v>
      </c>
      <c r="CD149" s="33"/>
    </row>
    <row r="150" spans="60:82" x14ac:dyDescent="0.3">
      <c r="BH150" s="31"/>
      <c r="BI150" s="32" t="s">
        <v>155</v>
      </c>
      <c r="BJ150" s="32">
        <v>0.57440000000000002</v>
      </c>
      <c r="BK150" s="32"/>
      <c r="BL150" s="32"/>
      <c r="BM150" s="32"/>
      <c r="BN150" s="33"/>
      <c r="BP150" s="55" t="s">
        <v>212</v>
      </c>
      <c r="BQ150" s="55"/>
      <c r="BR150" s="55">
        <v>1.327</v>
      </c>
      <c r="BS150" s="55"/>
      <c r="BT150" s="32" t="s">
        <v>111</v>
      </c>
      <c r="BU150" s="32" t="s">
        <v>210</v>
      </c>
      <c r="BV150" s="33"/>
      <c r="BX150" s="55" t="s">
        <v>140</v>
      </c>
      <c r="BY150" s="55"/>
      <c r="BZ150" s="55">
        <v>30</v>
      </c>
      <c r="CA150" s="55"/>
      <c r="CB150" s="32" t="s">
        <v>111</v>
      </c>
      <c r="CC150" s="32" t="s">
        <v>111</v>
      </c>
      <c r="CD150" s="33"/>
    </row>
    <row r="151" spans="60:82" x14ac:dyDescent="0.3">
      <c r="BH151" s="31"/>
      <c r="BI151" s="32" t="s">
        <v>156</v>
      </c>
      <c r="BJ151" s="32">
        <v>1.0276000000000001</v>
      </c>
      <c r="BK151" s="32"/>
      <c r="BL151" s="32"/>
      <c r="BM151" s="32"/>
      <c r="BN151" s="33"/>
      <c r="BP151" s="55" t="s">
        <v>140</v>
      </c>
      <c r="BQ151" s="55"/>
      <c r="BR151" s="55">
        <v>30</v>
      </c>
      <c r="BS151" s="55"/>
      <c r="BT151" s="32" t="s">
        <v>111</v>
      </c>
      <c r="BU151" s="32" t="s">
        <v>111</v>
      </c>
      <c r="BV151" s="33"/>
      <c r="BX151" s="35"/>
      <c r="BY151" s="36"/>
      <c r="BZ151" s="36"/>
      <c r="CA151" s="36"/>
      <c r="CB151" s="36"/>
      <c r="CC151" s="36"/>
      <c r="CD151" s="37"/>
    </row>
    <row r="152" spans="60:82" x14ac:dyDescent="0.3">
      <c r="BH152" s="31"/>
      <c r="BI152" s="32" t="s">
        <v>160</v>
      </c>
      <c r="BJ152" s="32">
        <v>0.29659999999999997</v>
      </c>
      <c r="BK152" s="32"/>
      <c r="BL152" s="32"/>
      <c r="BM152" s="32"/>
      <c r="BN152" s="33"/>
      <c r="BP152" s="35"/>
      <c r="BQ152" s="36"/>
      <c r="BR152" s="36"/>
      <c r="BS152" s="36"/>
      <c r="BT152" s="36"/>
      <c r="BU152" s="36"/>
      <c r="BV152" s="37"/>
    </row>
    <row r="153" spans="60:82" x14ac:dyDescent="0.3">
      <c r="BH153" s="31"/>
      <c r="BI153" s="32" t="s">
        <v>161</v>
      </c>
      <c r="BJ153" s="32">
        <v>0.6018</v>
      </c>
      <c r="BK153" s="32"/>
      <c r="BL153" s="32"/>
      <c r="BM153" s="32"/>
      <c r="BN153" s="33"/>
    </row>
    <row r="154" spans="60:82" x14ac:dyDescent="0.3">
      <c r="BH154" s="31"/>
      <c r="BI154" s="32" t="s">
        <v>157</v>
      </c>
      <c r="BJ154" s="32">
        <v>0</v>
      </c>
      <c r="BK154" s="32"/>
      <c r="BL154" s="32"/>
      <c r="BM154" s="32"/>
      <c r="BN154" s="33"/>
    </row>
    <row r="155" spans="60:82" x14ac:dyDescent="0.3">
      <c r="BH155" s="31"/>
      <c r="BI155" s="32" t="s">
        <v>158</v>
      </c>
      <c r="BJ155" s="32">
        <v>1.165</v>
      </c>
      <c r="BK155" s="32"/>
      <c r="BL155" s="32"/>
      <c r="BM155" s="32"/>
      <c r="BN155" s="33"/>
    </row>
    <row r="156" spans="60:82" x14ac:dyDescent="0.3">
      <c r="BH156" s="31"/>
      <c r="BI156" s="32" t="s">
        <v>159</v>
      </c>
      <c r="BJ156" s="32">
        <v>2.0840000000000001</v>
      </c>
      <c r="BK156" s="32"/>
      <c r="BL156" s="32"/>
      <c r="BM156" s="32"/>
      <c r="BN156" s="33"/>
    </row>
    <row r="157" spans="60:82" x14ac:dyDescent="0.3">
      <c r="BH157" s="31"/>
      <c r="BI157" s="32" t="s">
        <v>162</v>
      </c>
      <c r="BJ157" s="32">
        <v>0.60199999999999998</v>
      </c>
      <c r="BK157" s="32"/>
      <c r="BL157" s="32"/>
      <c r="BM157" s="32"/>
      <c r="BN157" s="33"/>
    </row>
    <row r="158" spans="60:82" x14ac:dyDescent="0.3">
      <c r="BH158" s="31"/>
      <c r="BI158" s="32" t="s">
        <v>163</v>
      </c>
      <c r="BJ158" s="32">
        <v>1.22</v>
      </c>
      <c r="BK158" s="32"/>
      <c r="BL158" s="32"/>
      <c r="BM158" s="32"/>
      <c r="BN158" s="33"/>
    </row>
    <row r="159" spans="60:82" x14ac:dyDescent="0.3">
      <c r="BH159" s="31" t="s">
        <v>111</v>
      </c>
      <c r="BI159" s="32"/>
      <c r="BJ159" s="32"/>
      <c r="BK159" s="32"/>
      <c r="BL159" s="32"/>
      <c r="BM159" s="32"/>
      <c r="BN159" s="33"/>
    </row>
    <row r="160" spans="60:82" x14ac:dyDescent="0.3">
      <c r="BH160" s="31" t="s">
        <v>111</v>
      </c>
      <c r="BI160" s="32"/>
      <c r="BJ160" s="32"/>
      <c r="BK160" s="32"/>
      <c r="BL160" s="32"/>
      <c r="BM160" s="32"/>
      <c r="BN160" s="33"/>
    </row>
    <row r="161" spans="60:66" x14ac:dyDescent="0.3">
      <c r="BH161" s="31" t="s">
        <v>149</v>
      </c>
      <c r="BI161" s="32"/>
      <c r="BJ161" s="32"/>
      <c r="BK161" s="32"/>
      <c r="BL161" s="32"/>
      <c r="BM161" s="32"/>
      <c r="BN161" s="33"/>
    </row>
    <row r="162" spans="60:66" x14ac:dyDescent="0.3">
      <c r="BH162" s="31" t="s">
        <v>111</v>
      </c>
      <c r="BI162" s="32"/>
      <c r="BJ162" s="32"/>
      <c r="BK162" s="32"/>
      <c r="BL162" s="32"/>
      <c r="BM162" s="32"/>
      <c r="BN162" s="33"/>
    </row>
    <row r="163" spans="60:66" x14ac:dyDescent="0.3">
      <c r="BH163" s="31" t="s">
        <v>150</v>
      </c>
      <c r="BI163" s="32"/>
      <c r="BJ163" s="32"/>
      <c r="BK163" s="32"/>
      <c r="BL163" s="32"/>
      <c r="BM163" s="32"/>
      <c r="BN163" s="33"/>
    </row>
    <row r="164" spans="60:66" x14ac:dyDescent="0.3">
      <c r="BH164" s="31" t="s">
        <v>111</v>
      </c>
      <c r="BI164" s="32"/>
      <c r="BJ164" s="32"/>
      <c r="BK164" s="32"/>
      <c r="BL164" s="32"/>
      <c r="BM164" s="32"/>
      <c r="BN164" s="33"/>
    </row>
    <row r="165" spans="60:66" x14ac:dyDescent="0.3">
      <c r="BH165" s="31"/>
      <c r="BI165" s="32"/>
      <c r="BJ165" s="32" t="s">
        <v>151</v>
      </c>
      <c r="BK165" s="32"/>
      <c r="BL165" s="32"/>
      <c r="BM165" s="32"/>
      <c r="BN165" s="33"/>
    </row>
    <row r="166" spans="60:66" x14ac:dyDescent="0.3">
      <c r="BH166" s="31"/>
      <c r="BI166" s="32" t="s">
        <v>137</v>
      </c>
      <c r="BJ166" s="32">
        <v>0</v>
      </c>
      <c r="BK166" s="32">
        <v>6.2</v>
      </c>
      <c r="BL166" s="32">
        <v>18.600000000000001</v>
      </c>
      <c r="BM166" s="32">
        <v>20.45</v>
      </c>
      <c r="BN166" s="33"/>
    </row>
    <row r="167" spans="60:66" x14ac:dyDescent="0.3">
      <c r="BH167" s="31"/>
      <c r="BI167" s="32" t="s">
        <v>117</v>
      </c>
      <c r="BJ167" s="32" t="s">
        <v>111</v>
      </c>
      <c r="BK167" s="32"/>
      <c r="BL167" s="32"/>
      <c r="BM167" s="32"/>
      <c r="BN167" s="33"/>
    </row>
    <row r="168" spans="60:66" x14ac:dyDescent="0.3">
      <c r="BH168" s="31"/>
      <c r="BI168" s="32" t="s">
        <v>113</v>
      </c>
      <c r="BJ168" s="32">
        <v>3.7189999999999999</v>
      </c>
      <c r="BK168" s="32">
        <v>8.6660000000000004</v>
      </c>
      <c r="BL168" s="32">
        <v>9.4130000000000003</v>
      </c>
      <c r="BM168" s="32">
        <v>9.8460000000000001</v>
      </c>
      <c r="BN168" s="33"/>
    </row>
    <row r="169" spans="60:66" x14ac:dyDescent="0.3">
      <c r="BH169" s="31"/>
      <c r="BI169" s="32" t="s">
        <v>112</v>
      </c>
      <c r="BJ169" s="32">
        <v>3.6230000000000002</v>
      </c>
      <c r="BK169" s="32">
        <v>7.2050000000000001</v>
      </c>
      <c r="BL169" s="32">
        <v>8.2799999999999994</v>
      </c>
      <c r="BM169" s="32">
        <v>8.5269999999999992</v>
      </c>
      <c r="BN169" s="33"/>
    </row>
    <row r="170" spans="60:66" x14ac:dyDescent="0.3">
      <c r="BH170" s="31" t="s">
        <v>111</v>
      </c>
      <c r="BI170" s="32"/>
      <c r="BJ170" s="32"/>
      <c r="BK170" s="32"/>
      <c r="BL170" s="32"/>
      <c r="BM170" s="32"/>
      <c r="BN170" s="33"/>
    </row>
    <row r="171" spans="60:66" x14ac:dyDescent="0.3">
      <c r="BH171" s="31" t="s">
        <v>111</v>
      </c>
      <c r="BI171" s="32"/>
      <c r="BJ171" s="32"/>
      <c r="BK171" s="32"/>
      <c r="BL171" s="32"/>
      <c r="BM171" s="32"/>
      <c r="BN171" s="33"/>
    </row>
    <row r="172" spans="60:66" x14ac:dyDescent="0.3">
      <c r="BH172" s="31"/>
      <c r="BI172" s="32" t="s">
        <v>154</v>
      </c>
      <c r="BJ172" s="32">
        <v>0.48670000000000002</v>
      </c>
      <c r="BK172" s="32"/>
      <c r="BL172" s="32"/>
      <c r="BM172" s="32"/>
      <c r="BN172" s="33"/>
    </row>
    <row r="173" spans="60:66" x14ac:dyDescent="0.3">
      <c r="BH173" s="31"/>
      <c r="BI173" s="32" t="s">
        <v>155</v>
      </c>
      <c r="BJ173" s="32">
        <v>0.65669999999999995</v>
      </c>
      <c r="BK173" s="32"/>
      <c r="BL173" s="32"/>
      <c r="BM173" s="32"/>
      <c r="BN173" s="33"/>
    </row>
    <row r="174" spans="60:66" x14ac:dyDescent="0.3">
      <c r="BH174" s="31"/>
      <c r="BI174" s="32" t="s">
        <v>156</v>
      </c>
      <c r="BJ174" s="32">
        <v>1.0749</v>
      </c>
      <c r="BK174" s="32"/>
      <c r="BL174" s="32"/>
      <c r="BM174" s="32"/>
      <c r="BN174" s="33"/>
    </row>
    <row r="175" spans="60:66" x14ac:dyDescent="0.3">
      <c r="BH175" s="31"/>
      <c r="BI175" s="32" t="s">
        <v>157</v>
      </c>
      <c r="BJ175" s="32">
        <v>0.98699999999999999</v>
      </c>
      <c r="BK175" s="32"/>
      <c r="BL175" s="32"/>
      <c r="BM175" s="32"/>
      <c r="BN175" s="33"/>
    </row>
    <row r="176" spans="60:66" x14ac:dyDescent="0.3">
      <c r="BH176" s="31"/>
      <c r="BI176" s="32" t="s">
        <v>158</v>
      </c>
      <c r="BJ176" s="32">
        <v>1.3320000000000001</v>
      </c>
      <c r="BK176" s="32"/>
      <c r="BL176" s="32"/>
      <c r="BM176" s="32"/>
      <c r="BN176" s="33"/>
    </row>
    <row r="177" spans="60:66" x14ac:dyDescent="0.3">
      <c r="BH177" s="31"/>
      <c r="BI177" s="32" t="s">
        <v>159</v>
      </c>
      <c r="BJ177" s="32">
        <v>2.1800000000000002</v>
      </c>
      <c r="BK177" s="32"/>
      <c r="BL177" s="32"/>
      <c r="BM177" s="32"/>
      <c r="BN177" s="33"/>
    </row>
    <row r="178" spans="60:66" x14ac:dyDescent="0.3">
      <c r="BH178" s="31" t="s">
        <v>111</v>
      </c>
      <c r="BI178" s="32"/>
      <c r="BJ178" s="32"/>
      <c r="BK178" s="32"/>
      <c r="BL178" s="32"/>
      <c r="BM178" s="32"/>
      <c r="BN178" s="33"/>
    </row>
    <row r="179" spans="60:66" x14ac:dyDescent="0.3">
      <c r="BH179" s="35" t="s">
        <v>111</v>
      </c>
      <c r="BI179" s="36"/>
      <c r="BJ179" s="36"/>
      <c r="BK179" s="36"/>
      <c r="BL179" s="36"/>
      <c r="BM179" s="36"/>
      <c r="BN179" s="37"/>
    </row>
    <row r="180" spans="60:66" x14ac:dyDescent="0.3">
      <c r="BH180" s="31" t="s">
        <v>149</v>
      </c>
      <c r="BI180" s="32"/>
      <c r="BJ180" s="32"/>
      <c r="BK180" s="32"/>
      <c r="BL180" s="32"/>
      <c r="BM180" s="32"/>
      <c r="BN180" s="33"/>
    </row>
    <row r="181" spans="60:66" x14ac:dyDescent="0.3">
      <c r="BH181" s="31" t="s">
        <v>111</v>
      </c>
      <c r="BI181" s="32"/>
      <c r="BJ181" s="32"/>
      <c r="BK181" s="32"/>
      <c r="BL181" s="32"/>
      <c r="BM181" s="32"/>
      <c r="BN181" s="33"/>
    </row>
    <row r="182" spans="60:66" x14ac:dyDescent="0.3">
      <c r="BH182" s="31" t="s">
        <v>150</v>
      </c>
      <c r="BI182" s="32"/>
      <c r="BJ182" s="32"/>
      <c r="BK182" s="32"/>
      <c r="BL182" s="32"/>
      <c r="BM182" s="32"/>
      <c r="BN182" s="33"/>
    </row>
    <row r="183" spans="60:66" x14ac:dyDescent="0.3">
      <c r="BH183" s="31" t="s">
        <v>111</v>
      </c>
      <c r="BI183" s="32"/>
      <c r="BJ183" s="32"/>
      <c r="BK183" s="32"/>
      <c r="BL183" s="32"/>
      <c r="BM183" s="32"/>
      <c r="BN183" s="33"/>
    </row>
    <row r="184" spans="60:66" x14ac:dyDescent="0.3">
      <c r="BH184" s="31"/>
      <c r="BI184" s="32"/>
      <c r="BJ184" s="32" t="s">
        <v>151</v>
      </c>
      <c r="BK184" s="32"/>
      <c r="BL184" s="32"/>
      <c r="BM184" s="32"/>
      <c r="BN184" s="33"/>
    </row>
    <row r="185" spans="60:66" x14ac:dyDescent="0.3">
      <c r="BH185" s="31"/>
      <c r="BI185" s="32" t="s">
        <v>137</v>
      </c>
      <c r="BJ185" s="32">
        <v>0</v>
      </c>
      <c r="BK185" s="32">
        <v>6.2</v>
      </c>
      <c r="BL185" s="32">
        <v>18.600000000000001</v>
      </c>
      <c r="BM185" s="32">
        <v>20.45</v>
      </c>
      <c r="BN185" s="33"/>
    </row>
    <row r="186" spans="60:66" x14ac:dyDescent="0.3">
      <c r="BH186" s="31"/>
      <c r="BI186" s="32" t="s">
        <v>121</v>
      </c>
      <c r="BJ186" s="32" t="s">
        <v>111</v>
      </c>
      <c r="BK186" s="32"/>
      <c r="BL186" s="32"/>
      <c r="BM186" s="32"/>
      <c r="BN186" s="33"/>
    </row>
    <row r="187" spans="60:66" x14ac:dyDescent="0.3">
      <c r="BH187" s="31"/>
      <c r="BI187" s="32">
        <v>0</v>
      </c>
      <c r="BJ187" s="32">
        <v>3.593</v>
      </c>
      <c r="BK187" s="32">
        <v>7.91</v>
      </c>
      <c r="BL187" s="32">
        <v>8.51</v>
      </c>
      <c r="BM187" s="32">
        <v>9.2430000000000003</v>
      </c>
      <c r="BN187" s="33"/>
    </row>
    <row r="188" spans="60:66" x14ac:dyDescent="0.3">
      <c r="BH188" s="31"/>
      <c r="BI188" s="32">
        <v>1.6</v>
      </c>
      <c r="BJ188" s="32">
        <v>0</v>
      </c>
      <c r="BK188" s="32">
        <v>8.0749999999999993</v>
      </c>
      <c r="BL188" s="32">
        <v>0</v>
      </c>
      <c r="BM188" s="32">
        <v>0</v>
      </c>
      <c r="BN188" s="33"/>
    </row>
    <row r="189" spans="60:66" x14ac:dyDescent="0.3">
      <c r="BH189" s="31"/>
      <c r="BI189" s="32">
        <v>7.07</v>
      </c>
      <c r="BJ189" s="32">
        <v>4.21</v>
      </c>
      <c r="BK189" s="32">
        <v>0</v>
      </c>
      <c r="BL189" s="32">
        <v>9.11</v>
      </c>
      <c r="BM189" s="32">
        <v>9.51</v>
      </c>
      <c r="BN189" s="33"/>
    </row>
    <row r="190" spans="60:66" x14ac:dyDescent="0.3">
      <c r="BH190" s="31"/>
      <c r="BI190" s="32">
        <v>14.14</v>
      </c>
      <c r="BJ190" s="32">
        <v>3.2269999999999999</v>
      </c>
      <c r="BK190" s="32">
        <v>0</v>
      </c>
      <c r="BL190" s="32">
        <v>8.9930000000000003</v>
      </c>
      <c r="BM190" s="32">
        <v>8.7929999999999993</v>
      </c>
      <c r="BN190" s="33"/>
    </row>
    <row r="191" spans="60:66" x14ac:dyDescent="0.3">
      <c r="BH191" s="31" t="s">
        <v>111</v>
      </c>
      <c r="BI191" s="32"/>
      <c r="BJ191" s="32"/>
      <c r="BK191" s="32"/>
      <c r="BL191" s="32"/>
      <c r="BM191" s="32"/>
      <c r="BN191" s="33"/>
    </row>
    <row r="192" spans="60:66" x14ac:dyDescent="0.3">
      <c r="BH192" s="31" t="s">
        <v>111</v>
      </c>
      <c r="BI192" s="32"/>
      <c r="BJ192" s="32"/>
      <c r="BK192" s="32"/>
      <c r="BL192" s="32"/>
      <c r="BM192" s="32"/>
      <c r="BN192" s="33"/>
    </row>
    <row r="193" spans="60:66" x14ac:dyDescent="0.3">
      <c r="BH193" s="31"/>
      <c r="BI193" s="32" t="s">
        <v>154</v>
      </c>
      <c r="BJ193" s="32">
        <v>0</v>
      </c>
      <c r="BK193" s="32"/>
      <c r="BL193" s="32"/>
      <c r="BM193" s="32"/>
      <c r="BN193" s="33"/>
    </row>
    <row r="194" spans="60:66" x14ac:dyDescent="0.3">
      <c r="BH194" s="31"/>
      <c r="BI194" s="32" t="s">
        <v>155</v>
      </c>
      <c r="BJ194" s="32">
        <v>0.50760000000000005</v>
      </c>
      <c r="BK194" s="32"/>
      <c r="BL194" s="32"/>
      <c r="BM194" s="32"/>
      <c r="BN194" s="33"/>
    </row>
    <row r="195" spans="60:66" x14ac:dyDescent="0.3">
      <c r="BH195" s="31"/>
      <c r="BI195" s="32" t="s">
        <v>156</v>
      </c>
      <c r="BJ195" s="32">
        <v>0.88370000000000004</v>
      </c>
      <c r="BK195" s="32"/>
      <c r="BL195" s="32"/>
      <c r="BM195" s="32"/>
      <c r="BN195" s="33"/>
    </row>
    <row r="196" spans="60:66" x14ac:dyDescent="0.3">
      <c r="BH196" s="31"/>
      <c r="BI196" s="32" t="s">
        <v>160</v>
      </c>
      <c r="BJ196" s="32">
        <v>0.41949999999999998</v>
      </c>
      <c r="BK196" s="32"/>
      <c r="BL196" s="32"/>
      <c r="BM196" s="32"/>
      <c r="BN196" s="33"/>
    </row>
    <row r="197" spans="60:66" x14ac:dyDescent="0.3">
      <c r="BH197" s="31"/>
      <c r="BI197" s="32" t="s">
        <v>161</v>
      </c>
      <c r="BJ197" s="32">
        <v>0.55379999999999996</v>
      </c>
      <c r="BK197" s="32"/>
      <c r="BL197" s="32"/>
      <c r="BM197" s="32"/>
      <c r="BN197" s="33"/>
    </row>
    <row r="198" spans="60:66" x14ac:dyDescent="0.3">
      <c r="BH198" s="31"/>
      <c r="BI198" s="32" t="s">
        <v>157</v>
      </c>
      <c r="BJ198" s="32">
        <v>0</v>
      </c>
      <c r="BK198" s="32"/>
      <c r="BL198" s="32"/>
      <c r="BM198" s="32"/>
      <c r="BN198" s="33"/>
    </row>
    <row r="199" spans="60:66" x14ac:dyDescent="0.3">
      <c r="BH199" s="31"/>
      <c r="BI199" s="32" t="s">
        <v>158</v>
      </c>
      <c r="BJ199" s="32">
        <v>1.0295000000000001</v>
      </c>
      <c r="BK199" s="32"/>
      <c r="BL199" s="32"/>
      <c r="BM199" s="32"/>
      <c r="BN199" s="33"/>
    </row>
    <row r="200" spans="60:66" x14ac:dyDescent="0.3">
      <c r="BH200" s="31"/>
      <c r="BI200" s="32" t="s">
        <v>159</v>
      </c>
      <c r="BJ200" s="32">
        <v>1.7923</v>
      </c>
      <c r="BK200" s="32"/>
      <c r="BL200" s="32"/>
      <c r="BM200" s="32"/>
      <c r="BN200" s="33"/>
    </row>
    <row r="201" spans="60:66" x14ac:dyDescent="0.3">
      <c r="BH201" s="31"/>
      <c r="BI201" s="32" t="s">
        <v>162</v>
      </c>
      <c r="BJ201" s="32">
        <v>0.8508</v>
      </c>
      <c r="BK201" s="32"/>
      <c r="BL201" s="32"/>
      <c r="BM201" s="32"/>
      <c r="BN201" s="33"/>
    </row>
    <row r="202" spans="60:66" x14ac:dyDescent="0.3">
      <c r="BH202" s="31"/>
      <c r="BI202" s="32" t="s">
        <v>163</v>
      </c>
      <c r="BJ202" s="32">
        <v>1.1231</v>
      </c>
      <c r="BK202" s="32"/>
      <c r="BL202" s="32"/>
      <c r="BM202" s="32"/>
      <c r="BN202" s="33"/>
    </row>
    <row r="203" spans="60:66" x14ac:dyDescent="0.3">
      <c r="BH203" s="31" t="s">
        <v>111</v>
      </c>
      <c r="BI203" s="32"/>
      <c r="BJ203" s="32"/>
      <c r="BK203" s="32"/>
      <c r="BL203" s="32"/>
      <c r="BM203" s="32"/>
      <c r="BN203" s="33"/>
    </row>
    <row r="204" spans="60:66" x14ac:dyDescent="0.3">
      <c r="BH204" s="31" t="s">
        <v>111</v>
      </c>
      <c r="BI204" s="32"/>
      <c r="BJ204" s="32"/>
      <c r="BK204" s="32"/>
      <c r="BL204" s="32"/>
      <c r="BM204" s="32"/>
      <c r="BN204" s="33"/>
    </row>
    <row r="205" spans="60:66" x14ac:dyDescent="0.3">
      <c r="BH205" s="31" t="s">
        <v>149</v>
      </c>
      <c r="BI205" s="32"/>
      <c r="BJ205" s="32"/>
      <c r="BK205" s="32"/>
      <c r="BL205" s="32"/>
      <c r="BM205" s="32"/>
      <c r="BN205" s="33"/>
    </row>
    <row r="206" spans="60:66" x14ac:dyDescent="0.3">
      <c r="BH206" s="31" t="s">
        <v>111</v>
      </c>
      <c r="BI206" s="32"/>
      <c r="BJ206" s="32"/>
      <c r="BK206" s="32"/>
      <c r="BL206" s="32"/>
      <c r="BM206" s="32"/>
      <c r="BN206" s="33"/>
    </row>
    <row r="207" spans="60:66" x14ac:dyDescent="0.3">
      <c r="BH207" s="31" t="s">
        <v>150</v>
      </c>
      <c r="BI207" s="32"/>
      <c r="BJ207" s="32"/>
      <c r="BK207" s="32"/>
      <c r="BL207" s="32"/>
      <c r="BM207" s="32"/>
      <c r="BN207" s="33"/>
    </row>
    <row r="208" spans="60:66" x14ac:dyDescent="0.3">
      <c r="BH208" s="31" t="s">
        <v>111</v>
      </c>
      <c r="BI208" s="32"/>
      <c r="BJ208" s="32"/>
      <c r="BK208" s="32"/>
      <c r="BL208" s="32"/>
      <c r="BM208" s="32"/>
      <c r="BN208" s="33"/>
    </row>
    <row r="209" spans="60:66" x14ac:dyDescent="0.3">
      <c r="BH209" s="31"/>
      <c r="BI209" s="32" t="s">
        <v>111</v>
      </c>
      <c r="BJ209" s="32" t="s">
        <v>151</v>
      </c>
      <c r="BK209" s="32"/>
      <c r="BL209" s="32"/>
      <c r="BM209" s="32"/>
      <c r="BN209" s="33"/>
    </row>
    <row r="210" spans="60:66" x14ac:dyDescent="0.3">
      <c r="BH210" s="31"/>
      <c r="BI210" s="32" t="s">
        <v>120</v>
      </c>
      <c r="BJ210" s="32">
        <v>0</v>
      </c>
      <c r="BK210" s="32">
        <v>0.8</v>
      </c>
      <c r="BL210" s="32">
        <v>7.2</v>
      </c>
      <c r="BM210" s="32"/>
      <c r="BN210" s="33"/>
    </row>
    <row r="211" spans="60:66" x14ac:dyDescent="0.3">
      <c r="BH211" s="31"/>
      <c r="BI211" s="32" t="s">
        <v>117</v>
      </c>
      <c r="BJ211" s="32" t="s">
        <v>121</v>
      </c>
      <c r="BK211" s="32" t="s">
        <v>111</v>
      </c>
      <c r="BL211" s="32"/>
      <c r="BM211" s="32"/>
      <c r="BN211" s="33"/>
    </row>
    <row r="212" spans="60:66" x14ac:dyDescent="0.3">
      <c r="BH212" s="31"/>
      <c r="BI212" s="32" t="s">
        <v>113</v>
      </c>
      <c r="BJ212" s="32">
        <v>0</v>
      </c>
      <c r="BK212" s="32">
        <v>4.9980000000000002</v>
      </c>
      <c r="BL212" s="32">
        <v>9.26</v>
      </c>
      <c r="BM212" s="32">
        <v>9.7430000000000003</v>
      </c>
      <c r="BN212" s="33"/>
    </row>
    <row r="213" spans="60:66" x14ac:dyDescent="0.3">
      <c r="BH213" s="31"/>
      <c r="BI213" s="32"/>
      <c r="BJ213" s="32">
        <v>1.6</v>
      </c>
      <c r="BK213" s="32">
        <v>9.06</v>
      </c>
      <c r="BL213" s="32">
        <v>9.4600000000000009</v>
      </c>
      <c r="BM213" s="32">
        <v>0</v>
      </c>
      <c r="BN213" s="33"/>
    </row>
    <row r="214" spans="60:66" x14ac:dyDescent="0.3">
      <c r="BH214" s="31"/>
      <c r="BI214" s="32"/>
      <c r="BJ214" s="32">
        <v>7.07</v>
      </c>
      <c r="BK214" s="32">
        <v>4.1929999999999996</v>
      </c>
      <c r="BL214" s="32">
        <v>0</v>
      </c>
      <c r="BM214" s="32">
        <v>9.843</v>
      </c>
      <c r="BN214" s="33"/>
    </row>
    <row r="215" spans="60:66" x14ac:dyDescent="0.3">
      <c r="BH215" s="31"/>
      <c r="BI215" s="32"/>
      <c r="BJ215" s="32">
        <v>14.14</v>
      </c>
      <c r="BK215" s="32">
        <v>3.56</v>
      </c>
      <c r="BL215" s="32">
        <v>0</v>
      </c>
      <c r="BM215" s="32">
        <v>9.2769999999999992</v>
      </c>
      <c r="BN215" s="33"/>
    </row>
    <row r="216" spans="60:66" x14ac:dyDescent="0.3">
      <c r="BH216" s="31"/>
      <c r="BI216" s="32" t="s">
        <v>112</v>
      </c>
      <c r="BJ216" s="32">
        <v>0</v>
      </c>
      <c r="BK216" s="32">
        <v>4.7830000000000004</v>
      </c>
      <c r="BL216" s="32">
        <v>7.66</v>
      </c>
      <c r="BM216" s="32">
        <v>8.01</v>
      </c>
      <c r="BN216" s="33"/>
    </row>
    <row r="217" spans="60:66" x14ac:dyDescent="0.3">
      <c r="BH217" s="31"/>
      <c r="BI217" s="32"/>
      <c r="BJ217" s="32">
        <v>1.6</v>
      </c>
      <c r="BK217" s="32">
        <v>6.86</v>
      </c>
      <c r="BL217" s="32">
        <v>7.96</v>
      </c>
      <c r="BM217" s="32">
        <v>0</v>
      </c>
      <c r="BN217" s="33"/>
    </row>
    <row r="218" spans="60:66" x14ac:dyDescent="0.3">
      <c r="BH218" s="31"/>
      <c r="BI218" s="32"/>
      <c r="BJ218" s="32">
        <v>7.07</v>
      </c>
      <c r="BK218" s="32">
        <v>4.2270000000000003</v>
      </c>
      <c r="BL218" s="32">
        <v>0</v>
      </c>
      <c r="BM218" s="32">
        <v>8.7769999999999992</v>
      </c>
      <c r="BN218" s="33"/>
    </row>
    <row r="219" spans="60:66" x14ac:dyDescent="0.3">
      <c r="BH219" s="31"/>
      <c r="BI219" s="32"/>
      <c r="BJ219" s="32">
        <v>14.14</v>
      </c>
      <c r="BK219" s="32">
        <v>2.8929999999999998</v>
      </c>
      <c r="BL219" s="32">
        <v>0</v>
      </c>
      <c r="BM219" s="32">
        <v>8.51</v>
      </c>
      <c r="BN219" s="33"/>
    </row>
    <row r="220" spans="60:66" x14ac:dyDescent="0.3">
      <c r="BH220" s="31" t="s">
        <v>111</v>
      </c>
      <c r="BI220" s="32"/>
      <c r="BJ220" s="32"/>
      <c r="BK220" s="32"/>
      <c r="BL220" s="32"/>
      <c r="BM220" s="32"/>
      <c r="BN220" s="33"/>
    </row>
    <row r="221" spans="60:66" x14ac:dyDescent="0.3">
      <c r="BH221" s="31" t="s">
        <v>111</v>
      </c>
      <c r="BI221" s="32"/>
      <c r="BJ221" s="32"/>
      <c r="BK221" s="32"/>
      <c r="BL221" s="32"/>
      <c r="BM221" s="32"/>
      <c r="BN221" s="33"/>
    </row>
    <row r="222" spans="60:66" x14ac:dyDescent="0.3">
      <c r="BH222" s="31"/>
      <c r="BI222" s="32" t="s">
        <v>154</v>
      </c>
      <c r="BJ222" s="32">
        <v>0</v>
      </c>
      <c r="BK222" s="32"/>
      <c r="BL222" s="32"/>
      <c r="BM222" s="32"/>
      <c r="BN222" s="33"/>
    </row>
    <row r="223" spans="60:66" x14ac:dyDescent="0.3">
      <c r="BH223" s="31"/>
      <c r="BI223" s="32" t="s">
        <v>155</v>
      </c>
      <c r="BJ223" s="32">
        <v>0.80800000000000005</v>
      </c>
      <c r="BK223" s="32"/>
      <c r="BL223" s="32"/>
      <c r="BM223" s="32"/>
      <c r="BN223" s="33"/>
    </row>
    <row r="224" spans="60:66" x14ac:dyDescent="0.3">
      <c r="BH224" s="31"/>
      <c r="BI224" s="32" t="s">
        <v>156</v>
      </c>
      <c r="BJ224" s="32">
        <v>1.4532</v>
      </c>
      <c r="BK224" s="32"/>
      <c r="BL224" s="32"/>
      <c r="BM224" s="32"/>
      <c r="BN224" s="33"/>
    </row>
    <row r="225" spans="60:66" x14ac:dyDescent="0.3">
      <c r="BH225" s="31"/>
      <c r="BI225" s="32" t="s">
        <v>160</v>
      </c>
      <c r="BJ225" s="32">
        <v>0.41949999999999998</v>
      </c>
      <c r="BK225" s="32"/>
      <c r="BL225" s="32"/>
      <c r="BM225" s="32"/>
      <c r="BN225" s="33"/>
    </row>
    <row r="226" spans="60:66" x14ac:dyDescent="0.3">
      <c r="BH226" s="31"/>
      <c r="BI226" s="32" t="s">
        <v>161</v>
      </c>
      <c r="BJ226" s="32">
        <v>0.85440000000000005</v>
      </c>
      <c r="BK226" s="32"/>
      <c r="BL226" s="32"/>
      <c r="BM226" s="32"/>
      <c r="BN226" s="33"/>
    </row>
    <row r="227" spans="60:66" x14ac:dyDescent="0.3">
      <c r="BH227" s="31"/>
      <c r="BI227" s="32" t="s">
        <v>157</v>
      </c>
      <c r="BJ227" s="32">
        <v>0</v>
      </c>
      <c r="BK227" s="32"/>
      <c r="BL227" s="32"/>
      <c r="BM227" s="32"/>
      <c r="BN227" s="33"/>
    </row>
    <row r="228" spans="60:66" x14ac:dyDescent="0.3">
      <c r="BH228" s="31"/>
      <c r="BI228" s="32" t="s">
        <v>158</v>
      </c>
      <c r="BJ228" s="32">
        <v>1.639</v>
      </c>
      <c r="BK228" s="32"/>
      <c r="BL228" s="32"/>
      <c r="BM228" s="32"/>
      <c r="BN228" s="33"/>
    </row>
    <row r="229" spans="60:66" x14ac:dyDescent="0.3">
      <c r="BH229" s="31"/>
      <c r="BI229" s="32" t="s">
        <v>159</v>
      </c>
      <c r="BJ229" s="32">
        <v>2.9470000000000001</v>
      </c>
      <c r="BK229" s="32"/>
      <c r="BL229" s="32"/>
      <c r="BM229" s="32"/>
      <c r="BN229" s="33"/>
    </row>
    <row r="230" spans="60:66" x14ac:dyDescent="0.3">
      <c r="BH230" s="31"/>
      <c r="BI230" s="32" t="s">
        <v>162</v>
      </c>
      <c r="BJ230" s="32">
        <v>0.85099999999999998</v>
      </c>
      <c r="BK230" s="32"/>
      <c r="BL230" s="32"/>
      <c r="BM230" s="32"/>
      <c r="BN230" s="33"/>
    </row>
    <row r="231" spans="60:66" x14ac:dyDescent="0.3">
      <c r="BH231" s="31"/>
      <c r="BI231" s="32" t="s">
        <v>163</v>
      </c>
      <c r="BJ231" s="32">
        <v>1.7330000000000001</v>
      </c>
      <c r="BK231" s="32"/>
      <c r="BL231" s="32"/>
      <c r="BM231" s="32"/>
      <c r="BN231" s="33"/>
    </row>
    <row r="232" spans="60:66" x14ac:dyDescent="0.3">
      <c r="BH232" s="31" t="s">
        <v>111</v>
      </c>
      <c r="BI232" s="32"/>
      <c r="BJ232" s="32"/>
      <c r="BK232" s="32"/>
      <c r="BL232" s="32"/>
      <c r="BM232" s="32"/>
      <c r="BN232" s="33"/>
    </row>
    <row r="233" spans="60:66" x14ac:dyDescent="0.3">
      <c r="BH233" s="35" t="s">
        <v>111</v>
      </c>
      <c r="BI233" s="36"/>
      <c r="BJ233" s="36"/>
      <c r="BK233" s="36"/>
      <c r="BL233" s="36"/>
      <c r="BM233" s="36"/>
      <c r="BN233" s="37"/>
    </row>
    <row r="234" spans="60:66" x14ac:dyDescent="0.3">
      <c r="BH234" s="31" t="s">
        <v>149</v>
      </c>
      <c r="BI234" s="32"/>
      <c r="BJ234" s="32"/>
      <c r="BK234" s="32"/>
      <c r="BL234" s="32"/>
      <c r="BM234" s="32"/>
      <c r="BN234" s="33"/>
    </row>
    <row r="235" spans="60:66" x14ac:dyDescent="0.3">
      <c r="BH235" s="31" t="s">
        <v>111</v>
      </c>
      <c r="BI235" s="32"/>
      <c r="BJ235" s="32"/>
      <c r="BK235" s="32"/>
      <c r="BL235" s="32"/>
      <c r="BM235" s="32"/>
      <c r="BN235" s="33"/>
    </row>
    <row r="236" spans="60:66" x14ac:dyDescent="0.3">
      <c r="BH236" s="31" t="s">
        <v>150</v>
      </c>
      <c r="BI236" s="32"/>
      <c r="BJ236" s="32"/>
      <c r="BK236" s="32"/>
      <c r="BL236" s="32"/>
      <c r="BM236" s="32"/>
      <c r="BN236" s="33"/>
    </row>
    <row r="237" spans="60:66" x14ac:dyDescent="0.3">
      <c r="BH237" s="31" t="s">
        <v>111</v>
      </c>
      <c r="BI237" s="32"/>
      <c r="BJ237" s="32"/>
      <c r="BK237" s="32"/>
      <c r="BL237" s="32"/>
      <c r="BM237" s="32"/>
      <c r="BN237" s="33"/>
    </row>
    <row r="238" spans="60:66" x14ac:dyDescent="0.3">
      <c r="BH238" s="31"/>
      <c r="BI238" s="32" t="s">
        <v>111</v>
      </c>
      <c r="BJ238" s="32" t="s">
        <v>151</v>
      </c>
      <c r="BK238" s="32"/>
      <c r="BL238" s="32"/>
      <c r="BM238" s="32"/>
      <c r="BN238" s="33"/>
    </row>
    <row r="239" spans="60:66" x14ac:dyDescent="0.3">
      <c r="BH239" s="31"/>
      <c r="BI239" s="32" t="s">
        <v>137</v>
      </c>
      <c r="BJ239" s="32">
        <v>0</v>
      </c>
      <c r="BK239" s="32">
        <v>6.2</v>
      </c>
      <c r="BL239" s="32">
        <v>18.600000000000001</v>
      </c>
      <c r="BM239" s="32">
        <v>20.45</v>
      </c>
      <c r="BN239" s="33"/>
    </row>
    <row r="240" spans="60:66" x14ac:dyDescent="0.3">
      <c r="BH240" s="31"/>
      <c r="BI240" s="32" t="s">
        <v>117</v>
      </c>
      <c r="BJ240" s="32" t="s">
        <v>121</v>
      </c>
      <c r="BK240" s="32" t="s">
        <v>111</v>
      </c>
      <c r="BL240" s="32"/>
      <c r="BM240" s="32"/>
      <c r="BN240" s="33"/>
    </row>
    <row r="241" spans="60:66" x14ac:dyDescent="0.3">
      <c r="BH241" s="31"/>
      <c r="BI241" s="32" t="s">
        <v>113</v>
      </c>
      <c r="BJ241" s="32">
        <v>0</v>
      </c>
      <c r="BK241" s="32">
        <v>3.46</v>
      </c>
      <c r="BL241" s="32">
        <v>8.5830000000000002</v>
      </c>
      <c r="BM241" s="32">
        <v>9.5269999999999992</v>
      </c>
      <c r="BN241" s="33">
        <v>9.9600000000000009</v>
      </c>
    </row>
    <row r="242" spans="60:66" x14ac:dyDescent="0.3">
      <c r="BH242" s="31"/>
      <c r="BI242" s="32"/>
      <c r="BJ242" s="32">
        <v>1.6</v>
      </c>
      <c r="BK242" s="32">
        <v>0</v>
      </c>
      <c r="BL242" s="32">
        <v>9.1219999999999999</v>
      </c>
      <c r="BM242" s="32">
        <v>0</v>
      </c>
      <c r="BN242" s="33">
        <v>0</v>
      </c>
    </row>
    <row r="243" spans="60:66" x14ac:dyDescent="0.3">
      <c r="BH243" s="31"/>
      <c r="BI243" s="32"/>
      <c r="BJ243" s="32">
        <v>7.07</v>
      </c>
      <c r="BK243" s="32">
        <v>4.1929999999999996</v>
      </c>
      <c r="BL243" s="32">
        <v>0</v>
      </c>
      <c r="BM243" s="32">
        <v>9.4930000000000003</v>
      </c>
      <c r="BN243" s="33">
        <v>10.193</v>
      </c>
    </row>
    <row r="244" spans="60:66" x14ac:dyDescent="0.3">
      <c r="BH244" s="31"/>
      <c r="BI244" s="32"/>
      <c r="BJ244" s="32">
        <v>14.14</v>
      </c>
      <c r="BK244" s="32">
        <v>3.56</v>
      </c>
      <c r="BL244" s="32">
        <v>0</v>
      </c>
      <c r="BM244" s="32">
        <v>9.1929999999999996</v>
      </c>
      <c r="BN244" s="33">
        <v>9.36</v>
      </c>
    </row>
    <row r="245" spans="60:66" x14ac:dyDescent="0.3">
      <c r="BH245" s="31"/>
      <c r="BI245" s="32" t="s">
        <v>112</v>
      </c>
      <c r="BJ245" s="32">
        <v>0</v>
      </c>
      <c r="BK245" s="32">
        <v>3.7269999999999999</v>
      </c>
      <c r="BL245" s="32">
        <v>7.2370000000000001</v>
      </c>
      <c r="BM245" s="32">
        <v>7.4930000000000003</v>
      </c>
      <c r="BN245" s="33">
        <v>8.5269999999999992</v>
      </c>
    </row>
    <row r="246" spans="60:66" x14ac:dyDescent="0.3">
      <c r="BH246" s="31"/>
      <c r="BI246" s="32"/>
      <c r="BJ246" s="32">
        <v>1.6</v>
      </c>
      <c r="BK246" s="32">
        <v>0</v>
      </c>
      <c r="BL246" s="32">
        <v>7.0289999999999999</v>
      </c>
      <c r="BM246" s="32">
        <v>0</v>
      </c>
      <c r="BN246" s="33">
        <v>0</v>
      </c>
    </row>
    <row r="247" spans="60:66" x14ac:dyDescent="0.3">
      <c r="BH247" s="31"/>
      <c r="BI247" s="32"/>
      <c r="BJ247" s="32">
        <v>7.07</v>
      </c>
      <c r="BK247" s="32">
        <v>4.2270000000000003</v>
      </c>
      <c r="BL247" s="32">
        <v>0</v>
      </c>
      <c r="BM247" s="32">
        <v>8.7270000000000003</v>
      </c>
      <c r="BN247" s="33">
        <v>8.827</v>
      </c>
    </row>
    <row r="248" spans="60:66" x14ac:dyDescent="0.3">
      <c r="BH248" s="31"/>
      <c r="BI248" s="32"/>
      <c r="BJ248" s="32">
        <v>14.14</v>
      </c>
      <c r="BK248" s="32">
        <v>2.8929999999999998</v>
      </c>
      <c r="BL248" s="32">
        <v>0</v>
      </c>
      <c r="BM248" s="32">
        <v>8.7929999999999993</v>
      </c>
      <c r="BN248" s="33">
        <v>8.2270000000000003</v>
      </c>
    </row>
    <row r="249" spans="60:66" x14ac:dyDescent="0.3">
      <c r="BH249" s="31" t="s">
        <v>111</v>
      </c>
      <c r="BI249" s="32"/>
      <c r="BJ249" s="32"/>
      <c r="BK249" s="32"/>
      <c r="BL249" s="32"/>
      <c r="BM249" s="32"/>
      <c r="BN249" s="33"/>
    </row>
    <row r="250" spans="60:66" x14ac:dyDescent="0.3">
      <c r="BH250" s="31" t="s">
        <v>111</v>
      </c>
      <c r="BI250" s="32"/>
      <c r="BJ250" s="32"/>
      <c r="BK250" s="32"/>
      <c r="BL250" s="32"/>
      <c r="BM250" s="32"/>
      <c r="BN250" s="33"/>
    </row>
    <row r="251" spans="60:66" x14ac:dyDescent="0.3">
      <c r="BH251" s="31"/>
      <c r="BI251" s="32" t="s">
        <v>154</v>
      </c>
      <c r="BJ251" s="32">
        <v>0</v>
      </c>
      <c r="BK251" s="32"/>
      <c r="BL251" s="32"/>
      <c r="BM251" s="32"/>
      <c r="BN251" s="33"/>
    </row>
    <row r="252" spans="60:66" x14ac:dyDescent="0.3">
      <c r="BH252" s="31"/>
      <c r="BI252" s="32" t="s">
        <v>155</v>
      </c>
      <c r="BJ252" s="32">
        <v>0.71499999999999997</v>
      </c>
      <c r="BK252" s="32"/>
      <c r="BL252" s="32"/>
      <c r="BM252" s="32"/>
      <c r="BN252" s="33"/>
    </row>
    <row r="253" spans="60:66" x14ac:dyDescent="0.3">
      <c r="BH253" s="31"/>
      <c r="BI253" s="32" t="s">
        <v>156</v>
      </c>
      <c r="BJ253" s="32">
        <v>1.2498</v>
      </c>
      <c r="BK253" s="32"/>
      <c r="BL253" s="32"/>
      <c r="BM253" s="32"/>
      <c r="BN253" s="33"/>
    </row>
    <row r="254" spans="60:66" x14ac:dyDescent="0.3">
      <c r="BH254" s="31"/>
      <c r="BI254" s="32" t="s">
        <v>160</v>
      </c>
      <c r="BJ254" s="32">
        <v>0.59330000000000005</v>
      </c>
      <c r="BK254" s="32"/>
      <c r="BL254" s="32"/>
      <c r="BM254" s="32"/>
      <c r="BN254" s="33"/>
    </row>
    <row r="255" spans="60:66" x14ac:dyDescent="0.3">
      <c r="BH255" s="31"/>
      <c r="BI255" s="32" t="s">
        <v>161</v>
      </c>
      <c r="BJ255" s="32">
        <v>0.78639999999999999</v>
      </c>
      <c r="BK255" s="32"/>
      <c r="BL255" s="32"/>
      <c r="BM255" s="32"/>
      <c r="BN255" s="33"/>
    </row>
    <row r="256" spans="60:66" x14ac:dyDescent="0.3">
      <c r="BH256" s="31"/>
      <c r="BI256" s="32" t="s">
        <v>157</v>
      </c>
      <c r="BJ256" s="32">
        <v>0</v>
      </c>
      <c r="BK256" s="32"/>
      <c r="BL256" s="32"/>
      <c r="BM256" s="32"/>
      <c r="BN256" s="33"/>
    </row>
    <row r="257" spans="60:66" x14ac:dyDescent="0.3">
      <c r="BH257" s="31"/>
      <c r="BI257" s="32" t="s">
        <v>158</v>
      </c>
      <c r="BJ257" s="32">
        <v>1.45</v>
      </c>
      <c r="BK257" s="32"/>
      <c r="BL257" s="32"/>
      <c r="BM257" s="32"/>
      <c r="BN257" s="33"/>
    </row>
    <row r="258" spans="60:66" x14ac:dyDescent="0.3">
      <c r="BH258" s="31"/>
      <c r="BI258" s="32" t="s">
        <v>159</v>
      </c>
      <c r="BJ258" s="32">
        <v>2.5350000000000001</v>
      </c>
      <c r="BK258" s="32"/>
      <c r="BL258" s="32"/>
      <c r="BM258" s="32"/>
      <c r="BN258" s="33"/>
    </row>
    <row r="259" spans="60:66" x14ac:dyDescent="0.3">
      <c r="BH259" s="31"/>
      <c r="BI259" s="32" t="s">
        <v>162</v>
      </c>
      <c r="BJ259" s="32">
        <v>1.2030000000000001</v>
      </c>
      <c r="BK259" s="32"/>
      <c r="BL259" s="32"/>
      <c r="BM259" s="32"/>
      <c r="BN259" s="33"/>
    </row>
    <row r="260" spans="60:66" x14ac:dyDescent="0.3">
      <c r="BH260" s="31"/>
      <c r="BI260" s="32" t="s">
        <v>163</v>
      </c>
      <c r="BJ260" s="32">
        <v>1.595</v>
      </c>
      <c r="BK260" s="32"/>
      <c r="BL260" s="32"/>
      <c r="BM260" s="32"/>
      <c r="BN260" s="33"/>
    </row>
    <row r="261" spans="60:66" x14ac:dyDescent="0.3">
      <c r="BH261" s="35"/>
      <c r="BI261" s="36"/>
      <c r="BJ261" s="36"/>
      <c r="BK261" s="36"/>
      <c r="BL261" s="36"/>
      <c r="BM261" s="36"/>
      <c r="BN261" s="37"/>
    </row>
  </sheetData>
  <mergeCells count="3">
    <mergeCell ref="AF34:AI34"/>
    <mergeCell ref="AJ34:AK34"/>
    <mergeCell ref="AL34:AN34"/>
  </mergeCells>
  <pageMargins left="0.7" right="0.7" top="0.75" bottom="0.75" header="0.3" footer="0.3"/>
  <pageSetup paperSize="9" scale="13" orientation="portrait" horizontalDpi="1200" verticalDpi="1200" r:id="rId1"/>
  <rowBreaks count="2" manualBreakCount="2">
    <brk id="57" max="16383" man="1"/>
    <brk id="158" max="16383" man="1"/>
  </rowBreaks>
  <colBreaks count="3" manualBreakCount="3">
    <brk id="55" max="260" man="1"/>
    <brk id="67" max="1048575" man="1"/>
    <brk id="8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A8D31-B978-4CEC-9225-05633584BBB1}">
  <sheetPr>
    <tabColor rgb="FFFF33CC"/>
  </sheetPr>
  <dimension ref="A1:CM84"/>
  <sheetViews>
    <sheetView topLeftCell="AR7" zoomScale="66" workbookViewId="0">
      <selection activeCell="AY35" sqref="AY34:AY35"/>
    </sheetView>
  </sheetViews>
  <sheetFormatPr defaultRowHeight="14.4" x14ac:dyDescent="0.3"/>
  <cols>
    <col min="1" max="1" width="16" customWidth="1"/>
    <col min="2" max="2" width="17.88671875" style="71" customWidth="1"/>
    <col min="3" max="16" width="13.109375" style="71" customWidth="1"/>
    <col min="17" max="17" width="8.88671875" style="146"/>
    <col min="18" max="18" width="15.33203125" style="71" customWidth="1"/>
    <col min="19" max="20" width="10.44140625" style="71" hidden="1" customWidth="1"/>
    <col min="21" max="21" width="17.88671875" style="71" customWidth="1"/>
    <col min="22" max="34" width="13.33203125" style="71" customWidth="1"/>
    <col min="35" max="35" width="8.88671875" style="71" customWidth="1"/>
    <col min="36" max="36" width="10.44140625" style="146" customWidth="1"/>
    <col min="37" max="37" width="8.88671875" style="71"/>
    <col min="38" max="38" width="11.21875" style="71" customWidth="1"/>
    <col min="39" max="39" width="10.109375" style="71" customWidth="1"/>
    <col min="40" max="42" width="9" style="166" bestFit="1" customWidth="1"/>
    <col min="43" max="43" width="8.88671875" style="33"/>
    <col min="44" max="45" width="8.88671875" customWidth="1"/>
    <col min="46" max="46" width="16.88671875" style="71" customWidth="1"/>
    <col min="48" max="49" width="12.77734375" customWidth="1"/>
    <col min="50" max="50" width="16.44140625" bestFit="1" customWidth="1"/>
    <col min="51" max="51" width="18.77734375" customWidth="1"/>
    <col min="56" max="57" width="8.88671875" style="71"/>
    <col min="58" max="58" width="12.88671875" style="71" customWidth="1"/>
    <col min="59" max="61" width="12.88671875" style="185" customWidth="1"/>
    <col min="62" max="63" width="12.88671875" style="73" customWidth="1"/>
    <col min="64" max="66" width="12.88671875" style="185" customWidth="1"/>
    <col min="67" max="67" width="8.88671875" style="71"/>
    <col min="69" max="75" width="11.6640625" customWidth="1"/>
    <col min="76" max="76" width="11.21875" style="238" customWidth="1"/>
    <col min="77" max="77" width="10.109375" style="238" customWidth="1"/>
    <col min="78" max="78" width="14" style="238" customWidth="1"/>
    <col min="79" max="81" width="8.88671875" style="238"/>
    <col min="82" max="82" width="8.88671875" style="239"/>
    <col min="83" max="86" width="8.88671875" style="238"/>
    <col min="87" max="88" width="8.88671875" style="239"/>
    <col min="89" max="91" width="8.88671875" style="238"/>
  </cols>
  <sheetData>
    <row r="1" spans="1:91" x14ac:dyDescent="0.3">
      <c r="A1" t="s">
        <v>484</v>
      </c>
      <c r="E1" s="72" t="s">
        <v>271</v>
      </c>
      <c r="V1" s="71" t="s">
        <v>478</v>
      </c>
      <c r="AM1" s="71" t="s">
        <v>492</v>
      </c>
      <c r="AS1" s="179"/>
      <c r="AT1" s="5" t="s">
        <v>496</v>
      </c>
      <c r="AU1" s="165"/>
      <c r="BC1" s="179"/>
      <c r="BE1" s="188"/>
      <c r="BF1" s="191" t="s">
        <v>501</v>
      </c>
      <c r="BO1" s="188"/>
      <c r="BY1" s="238" t="s">
        <v>492</v>
      </c>
    </row>
    <row r="2" spans="1:91" x14ac:dyDescent="0.3">
      <c r="AM2" s="164" t="s">
        <v>491</v>
      </c>
      <c r="AO2" s="166" t="s">
        <v>111</v>
      </c>
      <c r="AP2" s="166" t="s">
        <v>480</v>
      </c>
      <c r="AS2" s="179"/>
      <c r="AT2" s="71" t="s">
        <v>494</v>
      </c>
      <c r="AY2" t="s">
        <v>493</v>
      </c>
      <c r="BC2" s="179"/>
      <c r="BE2" s="188"/>
      <c r="BF2" s="71" t="s">
        <v>502</v>
      </c>
      <c r="BK2" s="70" t="s">
        <v>503</v>
      </c>
      <c r="BO2" s="188"/>
      <c r="BY2" s="240" t="s">
        <v>491</v>
      </c>
      <c r="BZ2" s="241"/>
      <c r="CA2" s="241"/>
      <c r="CB2" s="241"/>
      <c r="CC2" s="241"/>
      <c r="CE2" s="241"/>
      <c r="CF2" s="241"/>
      <c r="CG2" s="241"/>
      <c r="CI2" s="239" t="s">
        <v>111</v>
      </c>
      <c r="CJ2" s="239" t="s">
        <v>480</v>
      </c>
    </row>
    <row r="3" spans="1:91" x14ac:dyDescent="0.3">
      <c r="D3" s="73" t="s">
        <v>272</v>
      </c>
      <c r="E3" s="73" t="s">
        <v>273</v>
      </c>
      <c r="F3" s="73" t="s">
        <v>274</v>
      </c>
      <c r="G3" s="73" t="s">
        <v>275</v>
      </c>
      <c r="H3" s="73" t="s">
        <v>276</v>
      </c>
      <c r="I3" s="73" t="s">
        <v>277</v>
      </c>
      <c r="J3" s="73" t="s">
        <v>278</v>
      </c>
      <c r="K3" s="73" t="s">
        <v>279</v>
      </c>
      <c r="L3" s="73" t="s">
        <v>280</v>
      </c>
      <c r="M3" s="73" t="s">
        <v>281</v>
      </c>
      <c r="N3" s="73" t="s">
        <v>282</v>
      </c>
      <c r="O3" s="73" t="s">
        <v>283</v>
      </c>
      <c r="P3" s="73" t="s">
        <v>284</v>
      </c>
      <c r="AS3" s="179"/>
      <c r="AT3"/>
      <c r="BC3" s="179"/>
      <c r="BE3" s="188"/>
      <c r="BO3" s="188"/>
      <c r="BQ3" t="s">
        <v>111</v>
      </c>
      <c r="BZ3" s="242"/>
    </row>
    <row r="4" spans="1:91" x14ac:dyDescent="0.3">
      <c r="A4" s="68" t="s">
        <v>285</v>
      </c>
      <c r="B4" s="74" t="s">
        <v>286</v>
      </c>
      <c r="C4" s="74" t="s">
        <v>287</v>
      </c>
      <c r="D4" s="73" t="s">
        <v>288</v>
      </c>
      <c r="E4" s="73" t="s">
        <v>288</v>
      </c>
      <c r="F4" s="73" t="s">
        <v>288</v>
      </c>
      <c r="G4" s="73" t="s">
        <v>288</v>
      </c>
      <c r="H4" s="73" t="s">
        <v>288</v>
      </c>
      <c r="I4" s="73" t="s">
        <v>288</v>
      </c>
      <c r="J4" s="73" t="s">
        <v>288</v>
      </c>
      <c r="K4" s="73" t="s">
        <v>288</v>
      </c>
      <c r="L4" s="73" t="s">
        <v>288</v>
      </c>
      <c r="M4" s="73" t="s">
        <v>288</v>
      </c>
      <c r="N4" s="73" t="s">
        <v>288</v>
      </c>
      <c r="O4" s="73" t="s">
        <v>288</v>
      </c>
      <c r="P4" s="73" t="s">
        <v>288</v>
      </c>
      <c r="R4" s="74" t="s">
        <v>117</v>
      </c>
      <c r="S4" s="74" t="s">
        <v>409</v>
      </c>
      <c r="T4" s="74" t="s">
        <v>405</v>
      </c>
      <c r="U4" s="74" t="s">
        <v>286</v>
      </c>
      <c r="V4" s="73" t="s">
        <v>272</v>
      </c>
      <c r="W4" s="73" t="s">
        <v>273</v>
      </c>
      <c r="X4" s="73" t="s">
        <v>274</v>
      </c>
      <c r="Y4" s="73" t="s">
        <v>275</v>
      </c>
      <c r="Z4" s="73" t="s">
        <v>276</v>
      </c>
      <c r="AA4" s="73" t="s">
        <v>277</v>
      </c>
      <c r="AB4" s="73" t="s">
        <v>278</v>
      </c>
      <c r="AC4" s="73" t="s">
        <v>279</v>
      </c>
      <c r="AD4" s="73" t="s">
        <v>280</v>
      </c>
      <c r="AE4" s="73" t="s">
        <v>281</v>
      </c>
      <c r="AF4" s="73" t="s">
        <v>282</v>
      </c>
      <c r="AG4" s="73" t="s">
        <v>283</v>
      </c>
      <c r="AH4" s="73" t="s">
        <v>284</v>
      </c>
      <c r="AI4" s="73" t="s">
        <v>419</v>
      </c>
      <c r="AJ4" s="147"/>
      <c r="AL4" s="156" t="s">
        <v>401</v>
      </c>
      <c r="AM4" s="156" t="s">
        <v>114</v>
      </c>
      <c r="AN4" s="167" t="s">
        <v>120</v>
      </c>
      <c r="AO4" s="167" t="s">
        <v>119</v>
      </c>
      <c r="AP4" s="167" t="s">
        <v>479</v>
      </c>
      <c r="AQ4" s="168"/>
      <c r="AR4" s="169"/>
      <c r="AS4" s="180"/>
      <c r="AT4" s="170" t="s">
        <v>114</v>
      </c>
      <c r="AU4" s="171" t="s">
        <v>120</v>
      </c>
      <c r="AV4" s="171" t="s">
        <v>119</v>
      </c>
      <c r="AW4" s="171" t="s">
        <v>479</v>
      </c>
      <c r="AX4" s="169"/>
      <c r="AY4" s="170" t="s">
        <v>114</v>
      </c>
      <c r="AZ4" s="171" t="s">
        <v>120</v>
      </c>
      <c r="BA4" s="171" t="s">
        <v>119</v>
      </c>
      <c r="BB4" s="171" t="s">
        <v>479</v>
      </c>
      <c r="BC4" s="179"/>
      <c r="BE4" s="188"/>
      <c r="BF4" s="170" t="s">
        <v>114</v>
      </c>
      <c r="BG4" s="186" t="s">
        <v>120</v>
      </c>
      <c r="BH4" s="186" t="s">
        <v>119</v>
      </c>
      <c r="BI4" s="186" t="s">
        <v>479</v>
      </c>
      <c r="BJ4" s="181"/>
      <c r="BK4" s="182" t="s">
        <v>114</v>
      </c>
      <c r="BL4" s="186" t="s">
        <v>120</v>
      </c>
      <c r="BM4" s="186" t="s">
        <v>119</v>
      </c>
      <c r="BN4" s="186" t="s">
        <v>479</v>
      </c>
      <c r="BO4" s="188"/>
      <c r="BT4" s="50"/>
      <c r="BU4" s="50"/>
      <c r="BX4" s="243" t="s">
        <v>401</v>
      </c>
      <c r="BY4" s="243" t="s">
        <v>114</v>
      </c>
      <c r="BZ4" s="242" t="s">
        <v>574</v>
      </c>
      <c r="CA4" s="238" t="s">
        <v>575</v>
      </c>
      <c r="CB4" s="238" t="s">
        <v>576</v>
      </c>
      <c r="CC4" s="238" t="s">
        <v>577</v>
      </c>
      <c r="CD4" s="244" t="s">
        <v>120</v>
      </c>
      <c r="CE4" s="245" t="s">
        <v>578</v>
      </c>
      <c r="CF4" s="245" t="s">
        <v>579</v>
      </c>
      <c r="CG4" s="245" t="s">
        <v>580</v>
      </c>
      <c r="CH4" s="245" t="s">
        <v>581</v>
      </c>
      <c r="CI4" s="244" t="s">
        <v>119</v>
      </c>
      <c r="CJ4" s="244" t="s">
        <v>479</v>
      </c>
      <c r="CK4" s="245" t="s">
        <v>582</v>
      </c>
      <c r="CL4" s="245" t="s">
        <v>583</v>
      </c>
      <c r="CM4" s="245" t="s">
        <v>234</v>
      </c>
    </row>
    <row r="5" spans="1:91" x14ac:dyDescent="0.3">
      <c r="A5" s="42" t="s">
        <v>289</v>
      </c>
      <c r="B5" s="70" t="s">
        <v>290</v>
      </c>
      <c r="C5" s="75">
        <v>0.501</v>
      </c>
      <c r="D5" s="76">
        <v>1.6917</v>
      </c>
      <c r="E5" s="76">
        <v>59.058</v>
      </c>
      <c r="F5" s="76">
        <v>0.16647000000000001</v>
      </c>
      <c r="G5" s="76">
        <v>2.3060999999999998</v>
      </c>
      <c r="H5" s="76">
        <v>442.03</v>
      </c>
      <c r="I5" s="76">
        <v>51.24</v>
      </c>
      <c r="J5" s="76">
        <v>1.4374</v>
      </c>
      <c r="K5" s="76">
        <v>1.0279999999999999E-2</v>
      </c>
      <c r="L5" s="76">
        <v>42.265999999999998</v>
      </c>
      <c r="M5" s="76">
        <v>119.49</v>
      </c>
      <c r="N5" s="76">
        <v>2.4039000000000001</v>
      </c>
      <c r="O5" s="76">
        <v>69.653999999999996</v>
      </c>
      <c r="P5" s="76">
        <v>0.42798000000000003</v>
      </c>
      <c r="R5" s="149" t="s">
        <v>113</v>
      </c>
      <c r="S5" s="149" t="s">
        <v>410</v>
      </c>
      <c r="T5" s="149">
        <v>1</v>
      </c>
      <c r="U5" s="149" t="s">
        <v>290</v>
      </c>
      <c r="V5" s="150">
        <f>((D5-$D$84)*25)/($C5*10000)</f>
        <v>3.1183507984031936E-3</v>
      </c>
      <c r="W5" s="150">
        <f>((E5-$E$84)*25)/($C5*10000)</f>
        <v>0.28853964570858281</v>
      </c>
      <c r="X5" s="150">
        <f>((F5-$F$84)*25)/($C5*10000)</f>
        <v>7.9489770459081834E-4</v>
      </c>
      <c r="Y5" s="150">
        <f>((G5-$G$84)*25)/($C5*10000)</f>
        <v>1.1474214071856288E-2</v>
      </c>
      <c r="Z5" s="150">
        <f>((H5-$H$84)*25)/($C5*10000)</f>
        <v>2.1852650948103793</v>
      </c>
      <c r="AA5" s="150">
        <f>((I5-$I$84)*25)/($C5*10000)</f>
        <v>0.25552880489021956</v>
      </c>
      <c r="AB5" s="150">
        <f>((J5-$J$84)*25)/($C5*10000)</f>
        <v>7.17246756487026E-3</v>
      </c>
      <c r="AC5" s="150">
        <f>((K5-$K$84)*25)/($C5*10000)</f>
        <v>2.0521457085828336E-5</v>
      </c>
      <c r="AD5" s="150">
        <f>((L5-$L$84)*25)/($C5*10000)</f>
        <v>0.17206012974051893</v>
      </c>
      <c r="AE5" s="150">
        <f>((M5-$M$84)*25)/($C5*10000)</f>
        <v>0.59462421407185628</v>
      </c>
      <c r="AF5" s="150">
        <f>((N5-$N$84)*25)/($C5*10000)</f>
        <v>1.0826521956087826E-2</v>
      </c>
      <c r="AG5" s="150">
        <f t="shared" ref="AG5:AG30" si="0">((O5-$O$84)*25)/($C5*10000)</f>
        <v>0.34511092814371258</v>
      </c>
      <c r="AH5" s="150">
        <f t="shared" ref="AH5:AH30" si="1">((P5-$P$84)*25)/($C5*10000)</f>
        <v>2.0960578842315371E-3</v>
      </c>
      <c r="AI5" s="151">
        <f>SUM(V5:AH5)</f>
        <v>3.8766318488023952</v>
      </c>
      <c r="AJ5" s="148"/>
      <c r="AK5" s="71" t="s">
        <v>112</v>
      </c>
      <c r="AL5" s="156">
        <v>8.16</v>
      </c>
      <c r="AM5" s="156">
        <v>1</v>
      </c>
      <c r="AN5" s="167">
        <f>(Z10*$AL5)/100</f>
        <v>0.24954102238656806</v>
      </c>
      <c r="AO5" s="167">
        <f t="shared" ref="AO5:AP7" si="2">(AE10*$AL5)/100</f>
        <v>3.0434325944433335E-2</v>
      </c>
      <c r="AP5" s="167">
        <f t="shared" si="2"/>
        <v>2.4635654487307618E-2</v>
      </c>
      <c r="AQ5" s="168"/>
      <c r="AR5" s="169"/>
      <c r="AS5" s="180"/>
      <c r="AT5" s="172" t="s">
        <v>434</v>
      </c>
      <c r="AU5" s="171">
        <f t="shared" ref="AU5:AU10" si="3">(AN5-$AU$11)/0.4</f>
        <v>0.42726467389052364</v>
      </c>
      <c r="AV5" s="171">
        <f>(AO5-$AV$11)/0.5</f>
        <v>5.041898998496247E-2</v>
      </c>
      <c r="AW5" s="171">
        <f t="shared" ref="AW5:AW10" si="4">(AP5-$AW$11)/0.2</f>
        <v>0.1218482688578699</v>
      </c>
      <c r="AX5" s="169"/>
      <c r="AY5" s="172" t="s">
        <v>434</v>
      </c>
      <c r="AZ5" s="171">
        <v>42.72646738905236</v>
      </c>
      <c r="BA5" s="171">
        <v>5.0418989984962463</v>
      </c>
      <c r="BB5" s="171">
        <v>12.18482688578699</v>
      </c>
      <c r="BC5" s="179"/>
      <c r="BE5" s="188"/>
      <c r="BF5" s="172" t="s">
        <v>434</v>
      </c>
      <c r="BG5" s="187">
        <v>0.42726467389052364</v>
      </c>
      <c r="BH5" s="187">
        <v>5.041898998496247E-2</v>
      </c>
      <c r="BI5" s="187">
        <v>0.1218482688578699</v>
      </c>
      <c r="BJ5" s="181"/>
      <c r="BK5" s="172" t="s">
        <v>434</v>
      </c>
      <c r="BL5" s="187">
        <v>0.42726467389052364</v>
      </c>
      <c r="BM5" s="187">
        <v>5.041898998496247E-2</v>
      </c>
      <c r="BN5" s="187">
        <v>0.1218482688578699</v>
      </c>
      <c r="BO5" s="188"/>
      <c r="BX5" s="243">
        <v>8.16</v>
      </c>
      <c r="BY5" s="243">
        <v>1</v>
      </c>
      <c r="BZ5" s="238">
        <v>0.22617444933040176</v>
      </c>
      <c r="CA5" s="238">
        <v>2.0371597801319212</v>
      </c>
      <c r="CB5" s="238">
        <v>6.4334619228462921E-3</v>
      </c>
      <c r="CC5" s="238">
        <v>0.17958901259244453</v>
      </c>
      <c r="CD5" s="244">
        <v>24.954102238656805</v>
      </c>
      <c r="CE5" s="245">
        <v>1.4696714751149313</v>
      </c>
      <c r="CF5" s="245">
        <v>7.6689096542074772E-2</v>
      </c>
      <c r="CG5" s="245">
        <v>2.4190085948430941E-4</v>
      </c>
      <c r="CH5" s="245">
        <v>0.89305964421347206</v>
      </c>
      <c r="CI5" s="244">
        <v>3.0434325944433334</v>
      </c>
      <c r="CJ5" s="244">
        <v>2.4635654487307619</v>
      </c>
      <c r="CK5" s="245">
        <v>2.1182984049570259</v>
      </c>
      <c r="CL5" s="245">
        <v>1.5621515090945432E-2</v>
      </c>
      <c r="CM5" s="245">
        <v>37.484039022586444</v>
      </c>
    </row>
    <row r="6" spans="1:91" x14ac:dyDescent="0.3">
      <c r="A6" s="42" t="s">
        <v>291</v>
      </c>
      <c r="B6" s="70" t="s">
        <v>292</v>
      </c>
      <c r="C6" s="75">
        <v>0.50019999999999998</v>
      </c>
      <c r="D6" s="76">
        <v>1.0161</v>
      </c>
      <c r="E6" s="76">
        <v>42.372</v>
      </c>
      <c r="F6" s="76">
        <v>0.14989</v>
      </c>
      <c r="G6" s="76">
        <v>1.5375000000000001</v>
      </c>
      <c r="H6" s="76">
        <v>580.46</v>
      </c>
      <c r="I6" s="76">
        <v>34.951000000000001</v>
      </c>
      <c r="J6" s="76">
        <v>1.7811999999999999</v>
      </c>
      <c r="K6" s="76">
        <v>7.6299999999999996E-3</v>
      </c>
      <c r="L6" s="76">
        <v>16.189</v>
      </c>
      <c r="M6" s="76">
        <v>74.341999999999999</v>
      </c>
      <c r="N6" s="76">
        <v>40.418999999999997</v>
      </c>
      <c r="O6" s="76">
        <v>54.66</v>
      </c>
      <c r="P6" s="76">
        <v>0.40037</v>
      </c>
      <c r="R6" s="149" t="s">
        <v>113</v>
      </c>
      <c r="S6" s="149">
        <v>1</v>
      </c>
      <c r="T6" s="149">
        <v>1</v>
      </c>
      <c r="U6" s="149" t="s">
        <v>292</v>
      </c>
      <c r="V6" s="150">
        <f>((D6-$D$84)*25)/($C6*10000)</f>
        <v>-2.533111755297879E-4</v>
      </c>
      <c r="W6" s="150">
        <f t="shared" ref="W6:W30" si="5">((E6-$E$84)*25)/($C6*10000)</f>
        <v>0.20560448320671729</v>
      </c>
      <c r="X6" s="150">
        <f t="shared" ref="X6:X30" si="6">((F6-$F$84)*25)/($C6*10000)</f>
        <v>7.1330217912834862E-4</v>
      </c>
      <c r="Y6" s="150">
        <f t="shared" ref="Y6:Y30" si="7">((G6-$G$84)*25)/($C6*10000)</f>
        <v>7.6511020591763287E-3</v>
      </c>
      <c r="Z6" s="150">
        <f t="shared" ref="Z6:Z30" si="8">((H6-$H$84)*25)/($C6*10000)</f>
        <v>2.8806333716513395</v>
      </c>
      <c r="AA6" s="150">
        <f t="shared" ref="AA6:AA30" si="9">((I6-$I$84)*25)/($C6*10000)</f>
        <v>0.17452505247900843</v>
      </c>
      <c r="AB6" s="150">
        <f t="shared" ref="AB6:AB30" si="10">((J6-$J$84)*25)/($C6*10000)</f>
        <v>8.9022515993602558E-3</v>
      </c>
      <c r="AC6" s="150">
        <f t="shared" ref="AC6:AC30" si="11">((K6-$K$84)*25)/($C6*10000)</f>
        <v>7.3095761695321837E-6</v>
      </c>
      <c r="AD6" s="150">
        <f t="shared" ref="AD6:AD30" si="12">((L6-$L$84)*25)/($C6*10000)</f>
        <v>4.2002449020391845E-2</v>
      </c>
      <c r="AE6" s="150">
        <f t="shared" ref="AE6:AE30" si="13">((M6-$M$84)*25)/($C6*10000)</f>
        <v>0.36992549230307875</v>
      </c>
      <c r="AF6" s="150">
        <f t="shared" ref="AF6:AF30" si="14">((N6-$N$84)*25)/($C6*10000)</f>
        <v>0.20084333766493401</v>
      </c>
      <c r="AG6" s="150">
        <f t="shared" si="0"/>
        <v>0.27072286085565772</v>
      </c>
      <c r="AH6" s="150">
        <f t="shared" si="1"/>
        <v>1.9614154338264693E-3</v>
      </c>
      <c r="AI6" s="151">
        <f t="shared" ref="AI6:AI66" si="15">SUM(V6:AH6)</f>
        <v>4.1632391168532585</v>
      </c>
      <c r="AJ6" s="148"/>
      <c r="AL6" s="156">
        <v>8.66</v>
      </c>
      <c r="AM6" s="156">
        <v>1</v>
      </c>
      <c r="AN6" s="167">
        <f>(Z11*$AL6)/100</f>
        <v>0.25555348954173324</v>
      </c>
      <c r="AO6" s="167">
        <f t="shared" si="2"/>
        <v>2.949626283196885E-2</v>
      </c>
      <c r="AP6" s="167">
        <f t="shared" si="2"/>
        <v>2.3305626252995208E-2</v>
      </c>
      <c r="AQ6" s="168"/>
      <c r="AR6" s="169"/>
      <c r="AS6" s="180"/>
      <c r="AT6" s="172" t="s">
        <v>434</v>
      </c>
      <c r="AU6" s="171">
        <f t="shared" si="3"/>
        <v>0.44229584177843656</v>
      </c>
      <c r="AV6" s="171">
        <f>(AO6-$AV$11)/0.5</f>
        <v>4.85428637600335E-2</v>
      </c>
      <c r="AW6" s="171">
        <f t="shared" si="4"/>
        <v>0.11519812768630784</v>
      </c>
      <c r="AX6" s="169"/>
      <c r="AY6" s="172" t="s">
        <v>434</v>
      </c>
      <c r="AZ6" s="171">
        <v>44.229584177843655</v>
      </c>
      <c r="BA6" s="171">
        <v>4.8542863760033494</v>
      </c>
      <c r="BB6" s="171">
        <v>11.519812768630784</v>
      </c>
      <c r="BC6" s="179"/>
      <c r="BE6" s="188"/>
      <c r="BF6" s="172" t="s">
        <v>434</v>
      </c>
      <c r="BG6" s="187">
        <v>0.44229584177843656</v>
      </c>
      <c r="BH6" s="187">
        <v>4.85428637600335E-2</v>
      </c>
      <c r="BI6" s="187">
        <v>0.11519812768630784</v>
      </c>
      <c r="BJ6" s="181"/>
      <c r="BK6" s="172" t="s">
        <v>434</v>
      </c>
      <c r="BL6" s="187">
        <v>0.44229584177843656</v>
      </c>
      <c r="BM6" s="187">
        <v>4.85428637600335E-2</v>
      </c>
      <c r="BN6" s="187">
        <v>0.11519812768630784</v>
      </c>
      <c r="BO6" s="188"/>
      <c r="BR6" s="71"/>
      <c r="BX6" s="243">
        <v>8.66</v>
      </c>
      <c r="BY6" s="243">
        <v>1</v>
      </c>
      <c r="BZ6" s="238">
        <v>1.7137457817492017E-2</v>
      </c>
      <c r="CA6" s="238">
        <v>2.2837700064896165</v>
      </c>
      <c r="CB6" s="238">
        <v>5.7604001098242805E-3</v>
      </c>
      <c r="CC6" s="238">
        <v>8.1201874251198083E-2</v>
      </c>
      <c r="CD6" s="244">
        <v>25.555348954173322</v>
      </c>
      <c r="CE6" s="245">
        <v>1.4618493502895369</v>
      </c>
      <c r="CF6" s="245">
        <v>6.1083542581869016E-2</v>
      </c>
      <c r="CG6" s="245">
        <v>1.9464681509584667E-4</v>
      </c>
      <c r="CH6" s="245">
        <v>0.74205072384185311</v>
      </c>
      <c r="CI6" s="244">
        <v>2.9496262831968849</v>
      </c>
      <c r="CJ6" s="244">
        <v>2.3305626252995206</v>
      </c>
      <c r="CK6" s="245">
        <v>2.0756950469249205</v>
      </c>
      <c r="CL6" s="245">
        <v>1.9492781549520766E-2</v>
      </c>
      <c r="CM6" s="245">
        <v>37.583773693340646</v>
      </c>
    </row>
    <row r="7" spans="1:91" x14ac:dyDescent="0.3">
      <c r="A7" s="42" t="s">
        <v>293</v>
      </c>
      <c r="B7" s="70" t="s">
        <v>294</v>
      </c>
      <c r="C7" s="75">
        <v>0.501</v>
      </c>
      <c r="D7" s="76">
        <v>1.5245</v>
      </c>
      <c r="E7" s="76">
        <v>49.692999999999998</v>
      </c>
      <c r="F7" s="76">
        <v>0.16014</v>
      </c>
      <c r="G7" s="76">
        <v>2.1263999999999998</v>
      </c>
      <c r="H7" s="76">
        <v>619.23</v>
      </c>
      <c r="I7" s="76">
        <v>40.634</v>
      </c>
      <c r="J7" s="76">
        <v>1.8693</v>
      </c>
      <c r="K7" s="76">
        <v>7.3000000000000001E-3</v>
      </c>
      <c r="L7" s="76">
        <v>29.268999999999998</v>
      </c>
      <c r="M7" s="76">
        <v>70.518000000000001</v>
      </c>
      <c r="N7" s="76">
        <v>41.451000000000001</v>
      </c>
      <c r="O7" s="76">
        <v>47.869</v>
      </c>
      <c r="P7" s="76">
        <v>0.36341000000000001</v>
      </c>
      <c r="R7" s="149" t="s">
        <v>113</v>
      </c>
      <c r="S7" s="149">
        <v>1</v>
      </c>
      <c r="T7" s="149">
        <v>2</v>
      </c>
      <c r="U7" s="149" t="s">
        <v>294</v>
      </c>
      <c r="V7" s="150">
        <f>((D7-$D$84)*25)/($C7*10000)</f>
        <v>2.2840194610778443E-3</v>
      </c>
      <c r="W7" s="150">
        <f t="shared" si="5"/>
        <v>0.24180810878243508</v>
      </c>
      <c r="X7" s="150">
        <f t="shared" si="6"/>
        <v>7.6331087824351308E-4</v>
      </c>
      <c r="Y7" s="150">
        <f t="shared" si="7"/>
        <v>1.057750748502994E-2</v>
      </c>
      <c r="Z7" s="150">
        <f t="shared" si="8"/>
        <v>3.0694966317365266</v>
      </c>
      <c r="AA7" s="150">
        <f t="shared" si="9"/>
        <v>0.20260465319361279</v>
      </c>
      <c r="AB7" s="150">
        <f t="shared" si="10"/>
        <v>9.3276571856287429E-3</v>
      </c>
      <c r="AC7" s="150">
        <f t="shared" si="11"/>
        <v>5.6511976047904185E-6</v>
      </c>
      <c r="AD7" s="150">
        <f t="shared" si="12"/>
        <v>0.10720484031936127</v>
      </c>
      <c r="AE7" s="150">
        <f t="shared" si="13"/>
        <v>0.35025295658682631</v>
      </c>
      <c r="AF7" s="150">
        <f t="shared" si="14"/>
        <v>0.20567233033932136</v>
      </c>
      <c r="AG7" s="150">
        <f t="shared" si="0"/>
        <v>0.23640334331337326</v>
      </c>
      <c r="AH7" s="150">
        <f t="shared" si="1"/>
        <v>1.7738522954091817E-3</v>
      </c>
      <c r="AI7" s="151">
        <f t="shared" si="15"/>
        <v>4.4381748627744511</v>
      </c>
      <c r="AJ7" s="148"/>
      <c r="AL7" s="156">
        <v>8.759999999999998</v>
      </c>
      <c r="AM7" s="156">
        <v>1</v>
      </c>
      <c r="AN7" s="167">
        <f>(Z12*$AL7)/100</f>
        <v>0.24455311825539564</v>
      </c>
      <c r="AO7" s="167">
        <f t="shared" si="2"/>
        <v>2.9995512904676249E-2</v>
      </c>
      <c r="AP7" s="167">
        <f t="shared" si="2"/>
        <v>2.1779967955635485E-2</v>
      </c>
      <c r="AQ7" s="168"/>
      <c r="AR7" s="169"/>
      <c r="AS7" s="180"/>
      <c r="AT7" s="172" t="s">
        <v>434</v>
      </c>
      <c r="AU7" s="171">
        <f t="shared" si="3"/>
        <v>0.41479491356259257</v>
      </c>
      <c r="AV7" s="171">
        <f>(AO7-$AV$11)/0.5</f>
        <v>4.9541363905448298E-2</v>
      </c>
      <c r="AW7" s="171">
        <f t="shared" si="4"/>
        <v>0.10756983619950923</v>
      </c>
      <c r="AX7" s="169"/>
      <c r="AY7" s="172" t="s">
        <v>434</v>
      </c>
      <c r="AZ7" s="171">
        <v>41.47949135625926</v>
      </c>
      <c r="BA7" s="171">
        <v>4.9541363905448295</v>
      </c>
      <c r="BB7" s="171">
        <v>10.756983619950923</v>
      </c>
      <c r="BC7" s="179"/>
      <c r="BE7" s="188"/>
      <c r="BF7" s="172" t="s">
        <v>434</v>
      </c>
      <c r="BG7" s="187">
        <v>0.41479491356259257</v>
      </c>
      <c r="BH7" s="187">
        <v>4.9541363905448298E-2</v>
      </c>
      <c r="BI7" s="187">
        <v>0.10756983619950923</v>
      </c>
      <c r="BJ7" s="181"/>
      <c r="BK7" s="172" t="s">
        <v>434</v>
      </c>
      <c r="BL7" s="187">
        <v>0.41479491356259257</v>
      </c>
      <c r="BM7" s="187">
        <v>4.9541363905448298E-2</v>
      </c>
      <c r="BN7" s="187">
        <v>0.10756983619950923</v>
      </c>
      <c r="BO7" s="188"/>
      <c r="BQ7" s="178" t="s">
        <v>500</v>
      </c>
      <c r="BU7" s="7"/>
      <c r="BX7" s="243">
        <v>8.759999999999998</v>
      </c>
      <c r="BY7" s="243">
        <v>1</v>
      </c>
      <c r="BZ7" s="238">
        <v>5.4495068944844134E-3</v>
      </c>
      <c r="CA7" s="238">
        <v>1.98847732913669</v>
      </c>
      <c r="CB7" s="238">
        <v>6.2241471822541954E-3</v>
      </c>
      <c r="CC7" s="238">
        <v>7.4795786870503575E-2</v>
      </c>
      <c r="CD7" s="244">
        <v>24.455311825539564</v>
      </c>
      <c r="CE7" s="245">
        <v>1.4592110266786571</v>
      </c>
      <c r="CF7" s="245">
        <v>7.0153634592326139E-2</v>
      </c>
      <c r="CG7" s="245">
        <v>-2.833782973621105E-5</v>
      </c>
      <c r="CH7" s="245">
        <v>0.79537832733812941</v>
      </c>
      <c r="CI7" s="244">
        <v>2.9995512904676249</v>
      </c>
      <c r="CJ7" s="244">
        <v>2.1779967955635486</v>
      </c>
      <c r="CK7" s="245">
        <v>2.1460700179856111</v>
      </c>
      <c r="CL7" s="245">
        <v>1.5266103117505992E-2</v>
      </c>
      <c r="CM7" s="245">
        <v>36.193857453537163</v>
      </c>
    </row>
    <row r="8" spans="1:91" x14ac:dyDescent="0.3">
      <c r="A8" s="42" t="s">
        <v>295</v>
      </c>
      <c r="B8" s="70" t="s">
        <v>296</v>
      </c>
      <c r="C8" s="75">
        <v>0.50080000000000002</v>
      </c>
      <c r="D8" s="76">
        <v>1.0122</v>
      </c>
      <c r="E8" s="76">
        <v>58.188000000000002</v>
      </c>
      <c r="F8" s="76">
        <v>0.17813999999999999</v>
      </c>
      <c r="G8" s="76">
        <v>1.7416</v>
      </c>
      <c r="H8" s="76">
        <v>697.07</v>
      </c>
      <c r="I8" s="76">
        <v>46.808999999999997</v>
      </c>
      <c r="J8" s="76">
        <v>2.0468000000000002</v>
      </c>
      <c r="K8" s="76">
        <v>9.2200000000000008E-3</v>
      </c>
      <c r="L8" s="76">
        <v>24.818000000000001</v>
      </c>
      <c r="M8" s="76">
        <v>85.141999999999996</v>
      </c>
      <c r="N8" s="76">
        <v>56.463000000000001</v>
      </c>
      <c r="O8" s="76">
        <v>63.929000000000002</v>
      </c>
      <c r="P8" s="76">
        <v>0.48187000000000002</v>
      </c>
      <c r="R8" s="149" t="s">
        <v>113</v>
      </c>
      <c r="S8" s="149">
        <v>1</v>
      </c>
      <c r="T8" s="149">
        <v>3</v>
      </c>
      <c r="U8" s="149" t="s">
        <v>296</v>
      </c>
      <c r="V8" s="152">
        <f>((D8-$D$84)*25)/($C8*10000)</f>
        <v>-2.7247653753993597E-4</v>
      </c>
      <c r="W8" s="150">
        <f t="shared" si="5"/>
        <v>0.28431182607827477</v>
      </c>
      <c r="X8" s="150">
        <f t="shared" si="6"/>
        <v>8.5347194488817895E-4</v>
      </c>
      <c r="Y8" s="150">
        <f t="shared" si="7"/>
        <v>8.6608052116613418E-3</v>
      </c>
      <c r="Z8" s="150">
        <f t="shared" si="8"/>
        <v>3.4593007438099037</v>
      </c>
      <c r="AA8" s="150">
        <f t="shared" si="9"/>
        <v>0.23351124450878596</v>
      </c>
      <c r="AB8" s="150">
        <f t="shared" si="10"/>
        <v>1.0217464556709266E-2</v>
      </c>
      <c r="AC8" s="150">
        <f t="shared" si="11"/>
        <v>1.5238119009584668E-5</v>
      </c>
      <c r="AD8" s="150">
        <f t="shared" si="12"/>
        <v>8.5028204872204485E-2</v>
      </c>
      <c r="AE8" s="150">
        <f t="shared" si="13"/>
        <v>0.42339602885383387</v>
      </c>
      <c r="AF8" s="150">
        <f t="shared" si="14"/>
        <v>0.28069456369808304</v>
      </c>
      <c r="AG8" s="150">
        <f t="shared" si="0"/>
        <v>0.31666947883386581</v>
      </c>
      <c r="AH8" s="150">
        <f t="shared" si="1"/>
        <v>2.3659145367412142E-3</v>
      </c>
      <c r="AI8" s="151">
        <f t="shared" si="15"/>
        <v>5.1047525084864223</v>
      </c>
      <c r="AJ8" s="148"/>
      <c r="AL8" s="156">
        <v>6.7599999999999989</v>
      </c>
      <c r="AM8" s="156">
        <v>2</v>
      </c>
      <c r="AN8" s="167">
        <f>(Z18*$AL8)/100</f>
        <v>0.17185617589820357</v>
      </c>
      <c r="AO8" s="167">
        <f>(AE18*$AL8)/100</f>
        <v>2.1631896272455084E-2</v>
      </c>
      <c r="AP8" s="167">
        <f>(AF18*$AL8)/100</f>
        <v>2.3717593243512969E-2</v>
      </c>
      <c r="AQ8" s="168"/>
      <c r="AR8" s="169"/>
      <c r="AS8" s="180"/>
      <c r="AT8" s="172" t="s">
        <v>435</v>
      </c>
      <c r="AU8" s="171">
        <f t="shared" si="3"/>
        <v>0.23305255766961241</v>
      </c>
      <c r="AV8" s="171">
        <f>(AO8-$AV$11)/0.45</f>
        <v>3.6460145156673299E-2</v>
      </c>
      <c r="AW8" s="171">
        <f t="shared" si="4"/>
        <v>0.11725796263889665</v>
      </c>
      <c r="AX8" s="169"/>
      <c r="AY8" s="172" t="s">
        <v>435</v>
      </c>
      <c r="AZ8" s="171">
        <v>23.305255766961242</v>
      </c>
      <c r="BA8" s="171">
        <v>3.6460145156673294</v>
      </c>
      <c r="BB8" s="171">
        <v>11.725796263889665</v>
      </c>
      <c r="BC8" s="179"/>
      <c r="BE8" s="188"/>
      <c r="BF8" s="172" t="s">
        <v>435</v>
      </c>
      <c r="BG8" s="187">
        <v>0.23305255766961241</v>
      </c>
      <c r="BH8" s="187">
        <v>3.6460145156673299E-2</v>
      </c>
      <c r="BI8" s="187">
        <v>0.11725796263889665</v>
      </c>
      <c r="BJ8" s="181"/>
      <c r="BK8" s="172" t="s">
        <v>435</v>
      </c>
      <c r="BL8" s="187">
        <v>0.23305255766961241</v>
      </c>
      <c r="BM8" s="187">
        <v>3.6460145156673299E-2</v>
      </c>
      <c r="BN8" s="187">
        <v>0.11725796263889665</v>
      </c>
      <c r="BO8" s="188"/>
      <c r="BQ8" s="158"/>
      <c r="BR8" s="159" t="s">
        <v>497</v>
      </c>
      <c r="BS8" s="160" t="s">
        <v>498</v>
      </c>
      <c r="BT8" s="160" t="s">
        <v>94</v>
      </c>
      <c r="BU8" s="160" t="s">
        <v>499</v>
      </c>
      <c r="BX8" s="243">
        <v>6.7599999999999989</v>
      </c>
      <c r="BY8" s="243">
        <v>2</v>
      </c>
      <c r="BZ8" s="238">
        <v>2.1936857784431139E-2</v>
      </c>
      <c r="CA8" s="238">
        <v>1.6221417774451099</v>
      </c>
      <c r="CB8" s="238">
        <v>4.5791072854291411E-3</v>
      </c>
      <c r="CC8" s="238">
        <v>6.9449639221556891E-2</v>
      </c>
      <c r="CD8" s="244">
        <v>17.185617589820357</v>
      </c>
      <c r="CE8" s="245">
        <v>1.1837074555888221</v>
      </c>
      <c r="CF8" s="245">
        <v>5.6456878742514968E-2</v>
      </c>
      <c r="CG8" s="245">
        <v>2.9389471057884235E-4</v>
      </c>
      <c r="CH8" s="245">
        <v>0.53232807385229519</v>
      </c>
      <c r="CI8" s="244">
        <v>2.1631896272455085</v>
      </c>
      <c r="CJ8" s="244">
        <v>2.3717593243512969</v>
      </c>
      <c r="CK8" s="245">
        <v>1.6601544650698601</v>
      </c>
      <c r="CL8" s="245">
        <v>1.114691616766467E-2</v>
      </c>
      <c r="CM8" s="245">
        <v>26.882761607285428</v>
      </c>
    </row>
    <row r="9" spans="1:91" x14ac:dyDescent="0.3">
      <c r="A9" s="42" t="s">
        <v>297</v>
      </c>
      <c r="B9" s="70" t="s">
        <v>298</v>
      </c>
      <c r="C9" s="75">
        <v>0.50090000000000001</v>
      </c>
      <c r="D9" s="76">
        <v>2.6579000000000002</v>
      </c>
      <c r="E9" s="76">
        <v>88.137</v>
      </c>
      <c r="F9" s="76">
        <v>0.17913000000000001</v>
      </c>
      <c r="G9" s="76">
        <v>2.9662999999999999</v>
      </c>
      <c r="H9" s="76">
        <v>363.02</v>
      </c>
      <c r="I9" s="76">
        <v>52.003</v>
      </c>
      <c r="J9" s="76">
        <v>1.2868999999999999</v>
      </c>
      <c r="K9" s="76">
        <v>1.7389999999999999E-2</v>
      </c>
      <c r="L9" s="76">
        <v>71.293000000000006</v>
      </c>
      <c r="M9" s="76">
        <v>113.18</v>
      </c>
      <c r="N9" s="76">
        <v>1.5684</v>
      </c>
      <c r="O9" s="76">
        <v>70.212000000000003</v>
      </c>
      <c r="P9" s="76">
        <v>0.41084999999999999</v>
      </c>
      <c r="R9" s="153" t="s">
        <v>112</v>
      </c>
      <c r="S9" s="153" t="s">
        <v>410</v>
      </c>
      <c r="T9" s="153">
        <v>1</v>
      </c>
      <c r="U9" s="153" t="s">
        <v>298</v>
      </c>
      <c r="V9" s="154">
        <f t="shared" ref="V9:V30" si="16">((D9-$D$84)*25)/($C9*10000)</f>
        <v>7.9412931722898789E-3</v>
      </c>
      <c r="W9" s="154">
        <f t="shared" si="5"/>
        <v>0.4337310091834698</v>
      </c>
      <c r="X9" s="154">
        <f t="shared" si="6"/>
        <v>8.5824266320622881E-4</v>
      </c>
      <c r="Y9" s="154">
        <f t="shared" si="7"/>
        <v>1.4771573667398683E-2</v>
      </c>
      <c r="Z9" s="154">
        <f t="shared" si="8"/>
        <v>1.7913611748852067</v>
      </c>
      <c r="AA9" s="154">
        <f t="shared" si="9"/>
        <v>0.25938796416450388</v>
      </c>
      <c r="AB9" s="154">
        <f t="shared" si="10"/>
        <v>6.4227515472150129E-3</v>
      </c>
      <c r="AC9" s="154">
        <f t="shared" si="11"/>
        <v>5.6011678977839884E-5</v>
      </c>
      <c r="AD9" s="154">
        <f t="shared" si="12"/>
        <v>0.31696870632860852</v>
      </c>
      <c r="AE9" s="154">
        <f t="shared" si="13"/>
        <v>0.56324961319624678</v>
      </c>
      <c r="AF9" s="154">
        <f t="shared" si="14"/>
        <v>6.6586893591535235E-3</v>
      </c>
      <c r="AG9" s="154">
        <f t="shared" si="0"/>
        <v>0.34796481333599522</v>
      </c>
      <c r="AH9" s="154">
        <f t="shared" si="1"/>
        <v>2.0109802355759631E-3</v>
      </c>
      <c r="AI9" s="155">
        <f t="shared" si="15"/>
        <v>3.7513828234178477</v>
      </c>
      <c r="AJ9" s="148"/>
      <c r="AL9" s="156">
        <v>7.86</v>
      </c>
      <c r="AM9" s="156">
        <v>2</v>
      </c>
      <c r="AN9" s="167">
        <f>(Z19*$AL9)/100</f>
        <v>0.26409974033273381</v>
      </c>
      <c r="AO9" s="167">
        <f>(AE19*$AL9)/100</f>
        <v>2.8351797714328542E-2</v>
      </c>
      <c r="AP9" s="167">
        <f t="shared" ref="AP9:AP10" si="17">(AF19*$AL9)/100</f>
        <v>7.7581903027577935E-3</v>
      </c>
      <c r="AQ9" s="168"/>
      <c r="AR9" s="169"/>
      <c r="AS9" s="180"/>
      <c r="AT9" s="172" t="s">
        <v>435</v>
      </c>
      <c r="AU9" s="171">
        <f t="shared" si="3"/>
        <v>0.463661468755938</v>
      </c>
      <c r="AV9" s="171">
        <f>(AO9-$AV$11)/0.45</f>
        <v>5.1393259471947644E-2</v>
      </c>
      <c r="AW9" s="171">
        <f t="shared" si="4"/>
        <v>3.7460947935120767E-2</v>
      </c>
      <c r="AX9" s="169"/>
      <c r="AY9" s="172" t="s">
        <v>435</v>
      </c>
      <c r="AZ9" s="171">
        <v>46.366146875593799</v>
      </c>
      <c r="BA9" s="171">
        <v>5.1393259471947639</v>
      </c>
      <c r="BB9" s="171">
        <v>3.7460947935120767</v>
      </c>
      <c r="BC9" s="179"/>
      <c r="BE9" s="188"/>
      <c r="BF9" s="172" t="s">
        <v>435</v>
      </c>
      <c r="BG9" s="187">
        <v>0.463661468755938</v>
      </c>
      <c r="BH9" s="187">
        <v>5.1393259471947644E-2</v>
      </c>
      <c r="BI9" s="187">
        <v>3.7460947935120767E-2</v>
      </c>
      <c r="BJ9" s="181"/>
      <c r="BK9" s="172" t="s">
        <v>435</v>
      </c>
      <c r="BL9" s="187">
        <v>0.463661468755938</v>
      </c>
      <c r="BM9" s="187">
        <v>5.1393259471947644E-2</v>
      </c>
      <c r="BN9" s="187">
        <v>3.7460947935120767E-2</v>
      </c>
      <c r="BO9" s="188"/>
      <c r="BQ9" s="159" t="s">
        <v>96</v>
      </c>
      <c r="BR9" s="21">
        <v>2272.7272727272725</v>
      </c>
      <c r="BS9" s="161">
        <v>800</v>
      </c>
      <c r="BT9" s="161">
        <v>0</v>
      </c>
      <c r="BU9" s="158">
        <v>200</v>
      </c>
      <c r="BX9" s="243">
        <v>7.86</v>
      </c>
      <c r="BY9" s="243">
        <v>2</v>
      </c>
      <c r="BZ9" s="238">
        <v>1.3893912619904083E-2</v>
      </c>
      <c r="CA9" s="238">
        <v>2.0342833318345321</v>
      </c>
      <c r="CB9" s="238">
        <v>5.8905822841726612E-3</v>
      </c>
      <c r="CC9" s="238">
        <v>6.8528884142685847E-2</v>
      </c>
      <c r="CD9" s="244">
        <v>26.409974033273379</v>
      </c>
      <c r="CE9" s="245">
        <v>1.5108184644784173</v>
      </c>
      <c r="CF9" s="245">
        <v>6.0362196492805754E-2</v>
      </c>
      <c r="CG9" s="245">
        <v>-2.2579436450839429E-6</v>
      </c>
      <c r="CH9" s="245">
        <v>0.77778697541966424</v>
      </c>
      <c r="CI9" s="244">
        <v>2.8351797714328542</v>
      </c>
      <c r="CJ9" s="244">
        <v>0.77581903027577936</v>
      </c>
      <c r="CK9" s="245">
        <v>2.0623165857314154</v>
      </c>
      <c r="CL9" s="245">
        <v>1.2840041966426859E-2</v>
      </c>
      <c r="CM9" s="245">
        <v>36.567691552008398</v>
      </c>
    </row>
    <row r="10" spans="1:91" x14ac:dyDescent="0.3">
      <c r="A10" s="42" t="s">
        <v>299</v>
      </c>
      <c r="B10" s="70" t="s">
        <v>22</v>
      </c>
      <c r="C10" s="75">
        <v>0.50029999999999997</v>
      </c>
      <c r="D10" s="76">
        <v>6.6135999999999999</v>
      </c>
      <c r="E10" s="76">
        <v>51.195</v>
      </c>
      <c r="F10" s="76">
        <v>0.16495000000000001</v>
      </c>
      <c r="G10" s="76">
        <v>4.4109999999999996</v>
      </c>
      <c r="H10" s="76">
        <v>616.09</v>
      </c>
      <c r="I10" s="76">
        <v>36.075000000000003</v>
      </c>
      <c r="J10" s="76">
        <v>1.8808</v>
      </c>
      <c r="K10" s="76">
        <v>1.21E-2</v>
      </c>
      <c r="L10" s="76">
        <v>29.687000000000001</v>
      </c>
      <c r="M10" s="76">
        <v>74.965999999999994</v>
      </c>
      <c r="N10" s="76">
        <v>60.652000000000001</v>
      </c>
      <c r="O10" s="76">
        <v>52.444000000000003</v>
      </c>
      <c r="P10" s="76">
        <v>0.39104</v>
      </c>
      <c r="R10" s="153" t="s">
        <v>112</v>
      </c>
      <c r="S10" s="153">
        <v>1</v>
      </c>
      <c r="T10" s="153">
        <v>1</v>
      </c>
      <c r="U10" s="153" t="s">
        <v>22</v>
      </c>
      <c r="V10" s="154">
        <f t="shared" si="16"/>
        <v>2.7717457025784528E-2</v>
      </c>
      <c r="W10" s="154">
        <f t="shared" si="5"/>
        <v>0.24965193383969622</v>
      </c>
      <c r="X10" s="154">
        <f t="shared" si="6"/>
        <v>7.884144513292025E-4</v>
      </c>
      <c r="Y10" s="154">
        <f t="shared" si="7"/>
        <v>2.2008457425544671E-2</v>
      </c>
      <c r="Z10" s="154">
        <f t="shared" si="8"/>
        <v>3.0581007645412752</v>
      </c>
      <c r="AA10" s="154">
        <f t="shared" si="9"/>
        <v>0.18010679842094746</v>
      </c>
      <c r="AB10" s="154">
        <f t="shared" si="10"/>
        <v>9.3981735958424961E-3</v>
      </c>
      <c r="AC10" s="154">
        <f t="shared" si="11"/>
        <v>2.9644713172096739E-5</v>
      </c>
      <c r="AD10" s="154">
        <f t="shared" si="12"/>
        <v>0.1094435838496902</v>
      </c>
      <c r="AE10" s="154">
        <f t="shared" si="13"/>
        <v>0.37296968069158498</v>
      </c>
      <c r="AF10" s="154">
        <f t="shared" si="14"/>
        <v>0.30190753048171098</v>
      </c>
      <c r="AG10" s="154">
        <f t="shared" si="0"/>
        <v>0.2595953927643414</v>
      </c>
      <c r="AH10" s="154">
        <f t="shared" si="1"/>
        <v>1.9144013591844893E-3</v>
      </c>
      <c r="AI10" s="155">
        <f t="shared" si="15"/>
        <v>4.5936322331601032</v>
      </c>
      <c r="AJ10" s="148"/>
      <c r="AL10" s="156">
        <v>7.86</v>
      </c>
      <c r="AM10" s="156">
        <v>2</v>
      </c>
      <c r="AN10" s="167">
        <f>(Z20*$AL10)/100</f>
        <v>0.23873458012499998</v>
      </c>
      <c r="AO10" s="167">
        <f>(AE20*$AL10)/100</f>
        <v>2.7329099152500005E-2</v>
      </c>
      <c r="AP10" s="167">
        <f t="shared" si="17"/>
        <v>1.6701216854999999E-2</v>
      </c>
      <c r="AQ10" s="168"/>
      <c r="AR10" s="169"/>
      <c r="AS10" s="180"/>
      <c r="AT10" s="172" t="s">
        <v>435</v>
      </c>
      <c r="AU10" s="171">
        <f t="shared" si="3"/>
        <v>0.40024856823660343</v>
      </c>
      <c r="AV10" s="171">
        <f>(AO10-$AV$11)/0.45</f>
        <v>4.9120596001217563E-2</v>
      </c>
      <c r="AW10" s="171">
        <f t="shared" si="4"/>
        <v>8.2176080696331796E-2</v>
      </c>
      <c r="AX10" s="169"/>
      <c r="AY10" s="172" t="s">
        <v>435</v>
      </c>
      <c r="AZ10" s="171">
        <v>40.024856823660343</v>
      </c>
      <c r="BA10" s="171">
        <v>4.912059600121756</v>
      </c>
      <c r="BB10" s="171">
        <v>8.2176080696331795</v>
      </c>
      <c r="BC10" s="179"/>
      <c r="BE10" s="188"/>
      <c r="BF10" s="172" t="s">
        <v>435</v>
      </c>
      <c r="BG10" s="187">
        <v>0.40024856823660343</v>
      </c>
      <c r="BH10" s="187">
        <v>4.9120596001217563E-2</v>
      </c>
      <c r="BI10" s="187">
        <v>8.2176080696331796E-2</v>
      </c>
      <c r="BJ10" s="181"/>
      <c r="BK10" s="172" t="s">
        <v>435</v>
      </c>
      <c r="BL10" s="187">
        <v>0.40024856823660343</v>
      </c>
      <c r="BM10" s="187">
        <v>4.9120596001217563E-2</v>
      </c>
      <c r="BN10" s="187">
        <v>8.2176080696331796E-2</v>
      </c>
      <c r="BO10" s="188"/>
      <c r="BQ10" s="159" t="s">
        <v>97</v>
      </c>
      <c r="BR10" s="161">
        <v>2066.1157024793388</v>
      </c>
      <c r="BS10" s="161">
        <v>800</v>
      </c>
      <c r="BT10" s="161">
        <v>0</v>
      </c>
      <c r="BU10" s="158">
        <v>200</v>
      </c>
      <c r="BX10" s="243">
        <v>7.86</v>
      </c>
      <c r="BY10" s="243">
        <v>2</v>
      </c>
      <c r="BZ10" s="238">
        <v>5.4714147750000011E-2</v>
      </c>
      <c r="CA10" s="238">
        <v>2.0793372585000003</v>
      </c>
      <c r="CB10" s="238">
        <v>5.8021537500000005E-3</v>
      </c>
      <c r="CC10" s="238">
        <v>8.9558117250000013E-2</v>
      </c>
      <c r="CD10" s="244">
        <v>23.873458012499999</v>
      </c>
      <c r="CE10" s="245">
        <v>1.5035776192500001</v>
      </c>
      <c r="CF10" s="245">
        <v>6.7185806250000008E-2</v>
      </c>
      <c r="CG10" s="245">
        <v>-7.6929750000000007E-5</v>
      </c>
      <c r="CH10" s="245">
        <v>0.89084650500000018</v>
      </c>
      <c r="CI10" s="244">
        <v>2.7329099152500005</v>
      </c>
      <c r="CJ10" s="244">
        <v>1.6701216854999998</v>
      </c>
      <c r="CK10" s="245">
        <v>1.989846639</v>
      </c>
      <c r="CL10" s="245">
        <v>1.4296160999999998E-2</v>
      </c>
      <c r="CM10" s="245">
        <v>34.971577091250005</v>
      </c>
    </row>
    <row r="11" spans="1:91" x14ac:dyDescent="0.3">
      <c r="A11" s="42" t="s">
        <v>300</v>
      </c>
      <c r="B11" s="70" t="s">
        <v>58</v>
      </c>
      <c r="C11" s="75">
        <v>0.50080000000000002</v>
      </c>
      <c r="D11" s="76">
        <v>1.4632000000000001</v>
      </c>
      <c r="E11" s="76">
        <v>54.061999999999998</v>
      </c>
      <c r="F11" s="76">
        <v>0.14041999999999999</v>
      </c>
      <c r="G11" s="76">
        <v>1.885</v>
      </c>
      <c r="H11" s="76">
        <v>595.24</v>
      </c>
      <c r="I11" s="76">
        <v>33.847000000000001</v>
      </c>
      <c r="J11" s="76">
        <v>1.413</v>
      </c>
      <c r="K11" s="76">
        <v>1.0670000000000001E-2</v>
      </c>
      <c r="L11" s="76">
        <v>24.95</v>
      </c>
      <c r="M11" s="76">
        <v>68.557000000000002</v>
      </c>
      <c r="N11" s="76">
        <v>54.143999999999998</v>
      </c>
      <c r="O11" s="76">
        <v>48.508000000000003</v>
      </c>
      <c r="P11" s="76">
        <v>0.45883000000000002</v>
      </c>
      <c r="R11" s="153" t="s">
        <v>112</v>
      </c>
      <c r="S11" s="153">
        <v>1</v>
      </c>
      <c r="T11" s="153">
        <v>2</v>
      </c>
      <c r="U11" s="153" t="s">
        <v>58</v>
      </c>
      <c r="V11" s="154">
        <f t="shared" si="16"/>
        <v>1.9789212260383389E-3</v>
      </c>
      <c r="W11" s="154">
        <f t="shared" si="5"/>
        <v>0.26371478134984022</v>
      </c>
      <c r="X11" s="154">
        <f t="shared" si="6"/>
        <v>6.6517322284345042E-4</v>
      </c>
      <c r="Y11" s="154">
        <f t="shared" si="7"/>
        <v>9.3766598442492008E-3</v>
      </c>
      <c r="Z11" s="154">
        <f t="shared" si="8"/>
        <v>2.950964082468051</v>
      </c>
      <c r="AA11" s="154">
        <f t="shared" si="9"/>
        <v>0.16880477486022366</v>
      </c>
      <c r="AB11" s="154">
        <f t="shared" si="10"/>
        <v>7.0535268570287545E-3</v>
      </c>
      <c r="AC11" s="154">
        <f t="shared" si="11"/>
        <v>2.2476537539936106E-5</v>
      </c>
      <c r="AD11" s="154">
        <f t="shared" si="12"/>
        <v>8.5687150559105432E-2</v>
      </c>
      <c r="AE11" s="154">
        <f t="shared" si="13"/>
        <v>0.34060349690495206</v>
      </c>
      <c r="AF11" s="154">
        <f t="shared" si="14"/>
        <v>0.26911808606230031</v>
      </c>
      <c r="AG11" s="154">
        <f t="shared" si="0"/>
        <v>0.23968764976038343</v>
      </c>
      <c r="AH11" s="154">
        <f t="shared" si="1"/>
        <v>2.2508985623003195E-3</v>
      </c>
      <c r="AI11" s="155">
        <f t="shared" si="15"/>
        <v>4.3399276782148553</v>
      </c>
      <c r="AJ11" s="148"/>
      <c r="AL11" s="156">
        <v>4.1599999999999993</v>
      </c>
      <c r="AM11" s="156">
        <v>3</v>
      </c>
      <c r="AN11" s="167">
        <f>(Z26*$AL11)/100</f>
        <v>7.5110744808306706E-2</v>
      </c>
      <c r="AO11" s="167">
        <f>(AE26*$AL11)/100</f>
        <v>6.0698562699680516E-3</v>
      </c>
      <c r="AP11" s="167">
        <f>(AF26*$AL11)/100</f>
        <v>2.1417499999999996E-4</v>
      </c>
      <c r="AQ11" s="168"/>
      <c r="AR11" s="169"/>
      <c r="AS11" s="180"/>
      <c r="AT11" s="170" t="s">
        <v>489</v>
      </c>
      <c r="AU11" s="177">
        <f>AVERAGE(AN11:AN13)</f>
        <v>7.8635152830358601E-2</v>
      </c>
      <c r="AV11" s="177">
        <f>AVERAGE(AO11:AO13)</f>
        <v>5.2248309519521011E-3</v>
      </c>
      <c r="AW11" s="177">
        <f>AVERAGE(AP11:AP13)</f>
        <v>2.6600071573363958E-4</v>
      </c>
      <c r="AX11" s="169"/>
      <c r="AY11" s="170" t="s">
        <v>489</v>
      </c>
      <c r="AZ11" s="177">
        <f>AVERAGE(AN11:AN13)</f>
        <v>7.8635152830358601E-2</v>
      </c>
      <c r="BA11" s="177">
        <f>AVERAGE(AO11:AO13)</f>
        <v>5.2248309519521011E-3</v>
      </c>
      <c r="BB11" s="177">
        <f>AVERAGE(AP11:AP13)</f>
        <v>2.6600071573363958E-4</v>
      </c>
      <c r="BC11" s="179"/>
      <c r="BE11" s="188"/>
      <c r="BF11" s="172" t="s">
        <v>437</v>
      </c>
      <c r="BG11" s="187">
        <v>0.38361074437323395</v>
      </c>
      <c r="BH11" s="187">
        <v>4.5048917878226513E-2</v>
      </c>
      <c r="BI11" s="187">
        <v>0.11243094600158364</v>
      </c>
      <c r="BJ11" s="181"/>
      <c r="BK11" s="172" t="s">
        <v>437</v>
      </c>
      <c r="BL11" s="187">
        <v>0.37828425355336509</v>
      </c>
      <c r="BM11" s="187">
        <v>4.4862939799313731E-2</v>
      </c>
      <c r="BN11" s="187">
        <v>0.11212186928364887</v>
      </c>
      <c r="BO11" s="188"/>
      <c r="BQ11" s="160" t="s">
        <v>98</v>
      </c>
      <c r="BR11" s="161">
        <v>0</v>
      </c>
      <c r="BS11" s="161">
        <v>0</v>
      </c>
      <c r="BT11" s="161">
        <v>0</v>
      </c>
      <c r="BU11" s="158">
        <v>0</v>
      </c>
      <c r="BX11" s="243">
        <v>4.1599999999999993</v>
      </c>
      <c r="BY11" s="243">
        <v>3</v>
      </c>
      <c r="BZ11" s="243">
        <v>6.0275922523961654E-2</v>
      </c>
      <c r="CA11" s="243">
        <v>0.76183623801916911</v>
      </c>
      <c r="CB11" s="243">
        <v>2.4932068690095843E-3</v>
      </c>
      <c r="CC11" s="243">
        <v>9.1982943290734795E-2</v>
      </c>
      <c r="CD11" s="244">
        <v>7.5110744808306702</v>
      </c>
      <c r="CE11" s="246">
        <v>0.58990038738019157</v>
      </c>
      <c r="CF11" s="246">
        <v>3.1222064696485623E-2</v>
      </c>
      <c r="CG11" s="246">
        <v>2.7147364217252392E-4</v>
      </c>
      <c r="CH11" s="246">
        <v>0.36943777955271562</v>
      </c>
      <c r="CI11" s="244">
        <v>0.60698562699680514</v>
      </c>
      <c r="CJ11" s="244">
        <v>2.1417499999999996E-2</v>
      </c>
      <c r="CK11" s="246">
        <v>0.61848081469648553</v>
      </c>
      <c r="CL11" s="246">
        <v>7.3821725239616607E-3</v>
      </c>
      <c r="CM11" s="246">
        <v>10.672760611022364</v>
      </c>
    </row>
    <row r="12" spans="1:91" x14ac:dyDescent="0.3">
      <c r="A12" s="42" t="s">
        <v>301</v>
      </c>
      <c r="B12" s="70" t="s">
        <v>71</v>
      </c>
      <c r="C12" s="75">
        <v>0.50039999999999996</v>
      </c>
      <c r="D12" s="76">
        <v>1.1913</v>
      </c>
      <c r="E12" s="76">
        <v>46.67</v>
      </c>
      <c r="F12" s="76">
        <v>0.14939</v>
      </c>
      <c r="G12" s="76">
        <v>1.7157</v>
      </c>
      <c r="H12" s="76">
        <v>562.89</v>
      </c>
      <c r="I12" s="76">
        <v>33.374000000000002</v>
      </c>
      <c r="J12" s="76">
        <v>1.603</v>
      </c>
      <c r="K12" s="76">
        <v>5.5199999999999997E-3</v>
      </c>
      <c r="L12" s="76">
        <v>25.959</v>
      </c>
      <c r="M12" s="76">
        <v>68.864999999999995</v>
      </c>
      <c r="N12" s="76">
        <v>50</v>
      </c>
      <c r="O12" s="76">
        <v>49.53</v>
      </c>
      <c r="P12" s="76">
        <v>0.35675000000000001</v>
      </c>
      <c r="R12" s="153" t="s">
        <v>112</v>
      </c>
      <c r="S12" s="153">
        <v>1</v>
      </c>
      <c r="T12" s="153">
        <v>3</v>
      </c>
      <c r="U12" s="153" t="s">
        <v>71</v>
      </c>
      <c r="V12" s="154">
        <f t="shared" si="16"/>
        <v>6.2208982813749026E-4</v>
      </c>
      <c r="W12" s="154">
        <f t="shared" si="5"/>
        <v>0.22699512889688248</v>
      </c>
      <c r="X12" s="154">
        <f t="shared" si="6"/>
        <v>7.1051908473221425E-4</v>
      </c>
      <c r="Y12" s="154">
        <f t="shared" si="7"/>
        <v>8.5383318345323735E-3</v>
      </c>
      <c r="Z12" s="154">
        <f t="shared" si="8"/>
        <v>2.7917022631894484</v>
      </c>
      <c r="AA12" s="154">
        <f t="shared" si="9"/>
        <v>0.16657660121902482</v>
      </c>
      <c r="AB12" s="154">
        <f t="shared" si="10"/>
        <v>8.0084057753796976E-3</v>
      </c>
      <c r="AC12" s="154">
        <f t="shared" si="11"/>
        <v>-3.2349120703437278E-6</v>
      </c>
      <c r="AD12" s="154">
        <f t="shared" si="12"/>
        <v>9.079661270983215E-2</v>
      </c>
      <c r="AE12" s="154">
        <f t="shared" si="13"/>
        <v>0.34241453087529972</v>
      </c>
      <c r="AF12" s="154">
        <f t="shared" si="14"/>
        <v>0.24862977118305354</v>
      </c>
      <c r="AG12" s="154">
        <f t="shared" si="0"/>
        <v>0.24498516187050362</v>
      </c>
      <c r="AH12" s="154">
        <f t="shared" si="1"/>
        <v>1.7427058353317348E-3</v>
      </c>
      <c r="AI12" s="155">
        <f t="shared" si="15"/>
        <v>4.1317188873900879</v>
      </c>
      <c r="AJ12" s="148"/>
      <c r="AL12" s="156">
        <v>2.96</v>
      </c>
      <c r="AM12" s="156">
        <v>3</v>
      </c>
      <c r="AN12" s="167">
        <f>(Z27*$AL12)/100</f>
        <v>7.9855137307769108E-2</v>
      </c>
      <c r="AO12" s="167">
        <f t="shared" ref="AO12:AO13" si="18">(AE27*$AL12)/100</f>
        <v>4.3703440083882562E-3</v>
      </c>
      <c r="AP12" s="167">
        <f t="shared" ref="AP12:AP13" si="19">(AF27*$AL12)/100</f>
        <v>2.5388414220091875E-4</v>
      </c>
      <c r="AQ12" s="168"/>
      <c r="AR12" s="169"/>
      <c r="AS12" s="180"/>
      <c r="AT12" s="170" t="s">
        <v>489</v>
      </c>
      <c r="AU12" s="171"/>
      <c r="AV12" s="171"/>
      <c r="AW12" s="171"/>
      <c r="AX12" s="169"/>
      <c r="AY12" s="170" t="s">
        <v>489</v>
      </c>
      <c r="AZ12" s="169"/>
      <c r="BA12" s="169"/>
      <c r="BB12" s="169"/>
      <c r="BC12" s="179"/>
      <c r="BE12" s="188"/>
      <c r="BF12" s="172" t="s">
        <v>437</v>
      </c>
      <c r="BG12" s="187">
        <v>0.42747180230222537</v>
      </c>
      <c r="BH12" s="187">
        <v>5.3068715124067828E-2</v>
      </c>
      <c r="BI12" s="187">
        <v>0.10844609509765549</v>
      </c>
      <c r="BJ12" s="181"/>
      <c r="BK12" s="172" t="s">
        <v>437</v>
      </c>
      <c r="BL12" s="187">
        <v>0.42214531148235651</v>
      </c>
      <c r="BM12" s="187">
        <v>5.2882737045155045E-2</v>
      </c>
      <c r="BN12" s="187">
        <v>0.10813701837972071</v>
      </c>
      <c r="BO12" s="188"/>
      <c r="BQ12" s="160" t="s">
        <v>99</v>
      </c>
      <c r="BR12" s="21">
        <v>2272.7272727272725</v>
      </c>
      <c r="BS12" s="161">
        <v>800</v>
      </c>
      <c r="BT12" s="161">
        <v>0.78539816339744828</v>
      </c>
      <c r="BU12" s="161">
        <v>200</v>
      </c>
      <c r="BX12" s="243">
        <v>2.96</v>
      </c>
      <c r="BY12" s="243">
        <v>3</v>
      </c>
      <c r="BZ12" s="243">
        <v>5.9075484321949269E-3</v>
      </c>
      <c r="CA12" s="243">
        <v>0.67107440183742761</v>
      </c>
      <c r="CB12" s="243">
        <v>1.9221599760335527E-3</v>
      </c>
      <c r="CC12" s="243">
        <v>2.9507370681046537E-2</v>
      </c>
      <c r="CD12" s="244">
        <v>7.9855137307769111</v>
      </c>
      <c r="CE12" s="246">
        <v>0.45985779209107247</v>
      </c>
      <c r="CF12" s="246">
        <v>2.6155866786498904E-2</v>
      </c>
      <c r="CG12" s="246">
        <v>1.7591072498502098E-4</v>
      </c>
      <c r="CH12" s="246">
        <v>0.2894801078490114</v>
      </c>
      <c r="CI12" s="244">
        <v>0.43703440083882561</v>
      </c>
      <c r="CJ12" s="244">
        <v>2.5388414220091873E-2</v>
      </c>
      <c r="CK12" s="246">
        <v>0.54646834831236268</v>
      </c>
      <c r="CL12" s="246">
        <v>5.3073976432993809E-3</v>
      </c>
      <c r="CM12" s="246">
        <v>10.483793450169761</v>
      </c>
    </row>
    <row r="13" spans="1:91" x14ac:dyDescent="0.3">
      <c r="A13" s="42" t="s">
        <v>302</v>
      </c>
      <c r="B13" s="70" t="s">
        <v>303</v>
      </c>
      <c r="C13" s="75">
        <v>0.50009999999999999</v>
      </c>
      <c r="D13" s="76">
        <v>1.1738</v>
      </c>
      <c r="E13" s="76">
        <v>42.07</v>
      </c>
      <c r="F13" s="76">
        <v>0.17466000000000001</v>
      </c>
      <c r="G13" s="76">
        <v>1.6902999999999999</v>
      </c>
      <c r="H13" s="76">
        <v>630.92999999999995</v>
      </c>
      <c r="I13" s="76">
        <v>35.384</v>
      </c>
      <c r="J13" s="76">
        <v>1.7603</v>
      </c>
      <c r="K13" s="76">
        <v>1.1979999999999999E-2</v>
      </c>
      <c r="L13" s="76">
        <v>21.027000000000001</v>
      </c>
      <c r="M13" s="76">
        <v>111.98</v>
      </c>
      <c r="N13" s="76">
        <v>43.366999999999997</v>
      </c>
      <c r="O13" s="76">
        <v>56.207999999999998</v>
      </c>
      <c r="P13" s="76">
        <v>0.47852</v>
      </c>
      <c r="R13" s="149" t="s">
        <v>113</v>
      </c>
      <c r="S13" s="149" t="s">
        <v>411</v>
      </c>
      <c r="T13" s="149">
        <v>1</v>
      </c>
      <c r="U13" s="149" t="s">
        <v>303</v>
      </c>
      <c r="V13" s="150">
        <f t="shared" si="16"/>
        <v>5.349805038992201E-4</v>
      </c>
      <c r="W13" s="150">
        <f t="shared" si="5"/>
        <v>0.20413589782043592</v>
      </c>
      <c r="X13" s="150">
        <f t="shared" si="6"/>
        <v>8.3727004599080186E-4</v>
      </c>
      <c r="Y13" s="150">
        <f t="shared" si="7"/>
        <v>8.416479204159168E-3</v>
      </c>
      <c r="Z13" s="150">
        <f t="shared" si="8"/>
        <v>3.1335089232153566</v>
      </c>
      <c r="AA13" s="150">
        <f t="shared" si="9"/>
        <v>0.17672451759648072</v>
      </c>
      <c r="AB13" s="150">
        <f t="shared" si="10"/>
        <v>8.7995525894821042E-3</v>
      </c>
      <c r="AC13" s="150">
        <f t="shared" si="11"/>
        <v>2.9056688662267543E-5</v>
      </c>
      <c r="AD13" s="150">
        <f t="shared" si="12"/>
        <v>6.6196010797840446E-2</v>
      </c>
      <c r="AE13" s="150">
        <f t="shared" si="13"/>
        <v>0.55815183213357322</v>
      </c>
      <c r="AF13" s="150">
        <f t="shared" si="14"/>
        <v>0.21562055088982202</v>
      </c>
      <c r="AG13" s="150">
        <f t="shared" si="0"/>
        <v>0.27851544691061786</v>
      </c>
      <c r="AH13" s="150">
        <f t="shared" si="1"/>
        <v>2.3524795040991801E-3</v>
      </c>
      <c r="AI13" s="151">
        <f t="shared" si="15"/>
        <v>4.6538229979004191</v>
      </c>
      <c r="AJ13" s="148"/>
      <c r="AL13" s="156">
        <v>4.0599999999999996</v>
      </c>
      <c r="AM13" s="156">
        <v>3</v>
      </c>
      <c r="AN13" s="167">
        <f>(Z28*$AL13)/100</f>
        <v>8.0939576374999989E-2</v>
      </c>
      <c r="AO13" s="167">
        <f t="shared" si="18"/>
        <v>5.2342925774999981E-3</v>
      </c>
      <c r="AP13" s="167">
        <f t="shared" si="19"/>
        <v>3.2994300499999995E-4</v>
      </c>
      <c r="AQ13" s="168"/>
      <c r="AR13" s="169"/>
      <c r="AS13" s="180"/>
      <c r="AT13" s="170" t="s">
        <v>489</v>
      </c>
      <c r="AU13" s="171"/>
      <c r="AV13" s="171"/>
      <c r="AW13" s="171"/>
      <c r="AX13" s="169"/>
      <c r="AY13" s="170" t="s">
        <v>489</v>
      </c>
      <c r="AZ13" s="169"/>
      <c r="BA13" s="169"/>
      <c r="BB13" s="169"/>
      <c r="BC13" s="179"/>
      <c r="BE13" s="188"/>
      <c r="BF13" s="172" t="s">
        <v>437</v>
      </c>
      <c r="BG13" s="187">
        <v>0.44677607744327646</v>
      </c>
      <c r="BH13" s="187">
        <v>5.5783780681476255E-2</v>
      </c>
      <c r="BI13" s="187">
        <v>0.12617120949802441</v>
      </c>
      <c r="BJ13" s="181"/>
      <c r="BK13" s="172" t="s">
        <v>437</v>
      </c>
      <c r="BL13" s="187">
        <v>0.44144958662340761</v>
      </c>
      <c r="BM13" s="187">
        <v>5.5597802602563473E-2</v>
      </c>
      <c r="BN13" s="187">
        <v>0.12586213278008965</v>
      </c>
      <c r="BO13" s="188"/>
      <c r="BQ13" s="160" t="s">
        <v>100</v>
      </c>
      <c r="BR13" s="161">
        <v>2066.1157024793388</v>
      </c>
      <c r="BS13" s="161">
        <v>800</v>
      </c>
      <c r="BT13" s="161">
        <v>0.78539816339744828</v>
      </c>
      <c r="BU13" s="158">
        <v>200</v>
      </c>
      <c r="BX13" s="243">
        <v>4.0599999999999996</v>
      </c>
      <c r="BY13" s="243">
        <v>3</v>
      </c>
      <c r="BZ13" s="243">
        <v>5.8061552500000002E-3</v>
      </c>
      <c r="CA13" s="243">
        <v>0.76180510349999986</v>
      </c>
      <c r="CB13" s="243">
        <v>2.4511742500000003E-3</v>
      </c>
      <c r="CC13" s="243">
        <v>3.8988839749999997E-2</v>
      </c>
      <c r="CD13" s="244">
        <v>8.0939576374999991</v>
      </c>
      <c r="CE13" s="246">
        <v>0.51026024174999995</v>
      </c>
      <c r="CF13" s="246">
        <v>3.3098388750000006E-2</v>
      </c>
      <c r="CG13" s="246">
        <v>3.9265274999999999E-4</v>
      </c>
      <c r="CH13" s="246">
        <v>0.31734685499999993</v>
      </c>
      <c r="CI13" s="244">
        <v>0.52342925774999982</v>
      </c>
      <c r="CJ13" s="244">
        <v>3.2994300499999997E-2</v>
      </c>
      <c r="CK13" s="246">
        <v>0.62317406899999994</v>
      </c>
      <c r="CL13" s="246">
        <v>5.5835149999999998E-3</v>
      </c>
      <c r="CM13" s="246">
        <v>10.949288190750002</v>
      </c>
    </row>
    <row r="14" spans="1:91" x14ac:dyDescent="0.3">
      <c r="A14" s="42" t="s">
        <v>304</v>
      </c>
      <c r="B14" s="70" t="s">
        <v>305</v>
      </c>
      <c r="C14" s="75">
        <v>0.50029999999999997</v>
      </c>
      <c r="D14" s="76">
        <v>2.5017</v>
      </c>
      <c r="E14" s="76">
        <v>41.38</v>
      </c>
      <c r="F14" s="76">
        <v>0.14793999999999999</v>
      </c>
      <c r="G14" s="76">
        <v>2.7846000000000002</v>
      </c>
      <c r="H14" s="76">
        <v>555.09</v>
      </c>
      <c r="I14" s="76">
        <v>33.895000000000003</v>
      </c>
      <c r="J14" s="76">
        <v>1.6451</v>
      </c>
      <c r="K14" s="76">
        <v>1.393E-2</v>
      </c>
      <c r="L14" s="76">
        <v>19.41</v>
      </c>
      <c r="M14" s="76">
        <v>65.695999999999998</v>
      </c>
      <c r="N14" s="76">
        <v>36.503</v>
      </c>
      <c r="O14" s="76">
        <v>50.106999999999999</v>
      </c>
      <c r="P14" s="76">
        <v>0.37964999999999999</v>
      </c>
      <c r="R14" s="149" t="s">
        <v>113</v>
      </c>
      <c r="S14" s="149">
        <v>2</v>
      </c>
      <c r="T14" s="149">
        <v>1</v>
      </c>
      <c r="U14" s="149" t="s">
        <v>305</v>
      </c>
      <c r="V14" s="150">
        <f t="shared" si="16"/>
        <v>7.1702853288027179E-3</v>
      </c>
      <c r="W14" s="150">
        <f t="shared" si="5"/>
        <v>0.20060636118329006</v>
      </c>
      <c r="X14" s="150">
        <f t="shared" si="6"/>
        <v>7.0341545072956217E-4</v>
      </c>
      <c r="Y14" s="150">
        <f t="shared" si="7"/>
        <v>1.3881333699780134E-2</v>
      </c>
      <c r="Z14" s="150">
        <f t="shared" si="8"/>
        <v>2.7532836548071158</v>
      </c>
      <c r="AA14" s="150">
        <f t="shared" si="9"/>
        <v>0.16921333449930046</v>
      </c>
      <c r="AB14" s="150">
        <f t="shared" si="10"/>
        <v>8.2203802718368996E-3</v>
      </c>
      <c r="AC14" s="150">
        <f t="shared" si="11"/>
        <v>3.8789226464121528E-5</v>
      </c>
      <c r="AD14" s="150">
        <f t="shared" si="12"/>
        <v>5.8089396362182695E-2</v>
      </c>
      <c r="AE14" s="150">
        <f t="shared" si="13"/>
        <v>0.32664747401559063</v>
      </c>
      <c r="AF14" s="150">
        <f t="shared" si="14"/>
        <v>0.18123493403957627</v>
      </c>
      <c r="AG14" s="150">
        <f t="shared" si="0"/>
        <v>0.24791739956026385</v>
      </c>
      <c r="AH14" s="150">
        <f t="shared" si="1"/>
        <v>1.857485508694783E-3</v>
      </c>
      <c r="AI14" s="151">
        <f t="shared" si="15"/>
        <v>3.9688642439536279</v>
      </c>
      <c r="AJ14" s="148"/>
      <c r="AL14" s="156">
        <v>8.36</v>
      </c>
      <c r="AM14" s="156">
        <v>4</v>
      </c>
      <c r="AN14" s="167">
        <f>(Z34*$AL14)/100</f>
        <v>0.23207945057965218</v>
      </c>
      <c r="AO14" s="167">
        <f>(AE34*$AL14)/100</f>
        <v>2.7749289891065357E-2</v>
      </c>
      <c r="AP14" s="167">
        <f>(AF34*$AL14)/100</f>
        <v>2.2752189916050367E-2</v>
      </c>
      <c r="AQ14" s="168"/>
      <c r="AR14" s="169"/>
      <c r="AS14" s="180"/>
      <c r="AT14" s="172" t="s">
        <v>437</v>
      </c>
      <c r="AU14" s="171">
        <f t="shared" ref="AU14:AU19" si="20">(AN14-$AU$11)/0.4</f>
        <v>0.38361074437323395</v>
      </c>
      <c r="AV14" s="171">
        <f>(AO14-$AV$11)/0.5</f>
        <v>4.5048917878226513E-2</v>
      </c>
      <c r="AW14" s="171">
        <f t="shared" ref="AW14:AW19" si="21">(AP14-$AW$11)/0.2</f>
        <v>0.11243094600158364</v>
      </c>
      <c r="AX14" s="169"/>
      <c r="AY14" s="172" t="s">
        <v>437</v>
      </c>
      <c r="AZ14" s="171">
        <f t="shared" ref="AZ14:AZ19" si="22">(AN14-$AZ$20)/0.4</f>
        <v>0.37828425355336509</v>
      </c>
      <c r="BA14" s="171">
        <f>(AO14-$BA$20)/0.5</f>
        <v>4.4862939799313731E-2</v>
      </c>
      <c r="BB14" s="171">
        <f t="shared" ref="BB14:BB19" si="23">(AP14-$BB$20)/0.2</f>
        <v>0.11212186928364887</v>
      </c>
      <c r="BC14" s="179"/>
      <c r="BE14" s="188"/>
      <c r="BF14" s="172" t="s">
        <v>438</v>
      </c>
      <c r="BG14" s="187">
        <v>0.43859198985340225</v>
      </c>
      <c r="BH14" s="187">
        <v>6.1185918990558023E-2</v>
      </c>
      <c r="BI14" s="187">
        <v>4.9382771436310813E-2</v>
      </c>
      <c r="BJ14" s="181"/>
      <c r="BK14" s="172" t="s">
        <v>438</v>
      </c>
      <c r="BL14" s="187">
        <v>0.4332654990335334</v>
      </c>
      <c r="BM14" s="187">
        <v>6.0979276680654934E-2</v>
      </c>
      <c r="BN14" s="187">
        <v>4.9073694718376061E-2</v>
      </c>
      <c r="BO14" s="188"/>
      <c r="BQ14" s="160" t="s">
        <v>101</v>
      </c>
      <c r="BR14" s="161">
        <v>0</v>
      </c>
      <c r="BS14" s="161">
        <v>0</v>
      </c>
      <c r="BT14" s="161">
        <v>0.78539816339744828</v>
      </c>
      <c r="BU14" s="158">
        <v>0</v>
      </c>
      <c r="BX14" s="243">
        <v>8.36</v>
      </c>
      <c r="BY14" s="243">
        <v>4</v>
      </c>
      <c r="BZ14" s="238">
        <v>6.732939386368178E-2</v>
      </c>
      <c r="CA14" s="238">
        <v>2.2131251459124521</v>
      </c>
      <c r="CB14" s="238">
        <v>6.2423241055366771E-3</v>
      </c>
      <c r="CC14" s="238">
        <v>0.10962714221467119</v>
      </c>
      <c r="CD14" s="244">
        <v>23.207945057965219</v>
      </c>
      <c r="CE14" s="245">
        <v>1.4272395067959225</v>
      </c>
      <c r="CF14" s="245">
        <v>6.6658697281631013E-2</v>
      </c>
      <c r="CG14" s="245">
        <v>-1.7159054567259644E-4</v>
      </c>
      <c r="CH14" s="245">
        <v>0.67816802918249031</v>
      </c>
      <c r="CI14" s="244">
        <v>2.7749289891065358</v>
      </c>
      <c r="CJ14" s="244">
        <v>2.2752189916050365</v>
      </c>
      <c r="CK14" s="245">
        <v>2.3374007735358782</v>
      </c>
      <c r="CL14" s="245">
        <v>1.6134315410753546E-2</v>
      </c>
      <c r="CM14" s="245">
        <v>35.179846776434132</v>
      </c>
    </row>
    <row r="15" spans="1:91" x14ac:dyDescent="0.3">
      <c r="A15" s="42" t="s">
        <v>306</v>
      </c>
      <c r="B15" s="70" t="s">
        <v>307</v>
      </c>
      <c r="C15" s="75">
        <v>0.501</v>
      </c>
      <c r="D15" s="76">
        <v>1.8046</v>
      </c>
      <c r="E15" s="76">
        <v>58.841000000000001</v>
      </c>
      <c r="F15" s="76">
        <v>0.18859000000000001</v>
      </c>
      <c r="G15" s="76">
        <v>2.3220000000000001</v>
      </c>
      <c r="H15" s="76">
        <v>767.27</v>
      </c>
      <c r="I15" s="76">
        <v>45.558</v>
      </c>
      <c r="J15" s="76">
        <v>2.1991999999999998</v>
      </c>
      <c r="K15" s="76">
        <v>8.0099999999999998E-3</v>
      </c>
      <c r="L15" s="76">
        <v>23.173999999999999</v>
      </c>
      <c r="M15" s="76">
        <v>110.22</v>
      </c>
      <c r="N15" s="76">
        <v>66.119</v>
      </c>
      <c r="O15" s="76">
        <v>69.183999999999997</v>
      </c>
      <c r="P15" s="76">
        <v>0.52486999999999995</v>
      </c>
      <c r="R15" s="149" t="s">
        <v>113</v>
      </c>
      <c r="S15" s="149">
        <v>2</v>
      </c>
      <c r="T15" s="149">
        <v>2</v>
      </c>
      <c r="U15" s="149" t="s">
        <v>307</v>
      </c>
      <c r="V15" s="150">
        <f t="shared" si="16"/>
        <v>3.6817240518962078E-3</v>
      </c>
      <c r="W15" s="150">
        <f t="shared" si="5"/>
        <v>0.28745681137724549</v>
      </c>
      <c r="X15" s="150">
        <f t="shared" si="6"/>
        <v>9.0527694610778456E-4</v>
      </c>
      <c r="Y15" s="150">
        <f t="shared" si="7"/>
        <v>1.1553555389221558E-2</v>
      </c>
      <c r="Z15" s="150">
        <f t="shared" si="8"/>
        <v>3.8082191866267463</v>
      </c>
      <c r="AA15" s="150">
        <f t="shared" si="9"/>
        <v>0.2271755114770459</v>
      </c>
      <c r="AB15" s="150">
        <f t="shared" si="10"/>
        <v>1.0973864770459082E-2</v>
      </c>
      <c r="AC15" s="150">
        <f t="shared" si="11"/>
        <v>9.1941117764471022E-6</v>
      </c>
      <c r="AD15" s="150">
        <f t="shared" si="12"/>
        <v>7.6790668662674644E-2</v>
      </c>
      <c r="AE15" s="150">
        <f t="shared" si="13"/>
        <v>0.54836672904191619</v>
      </c>
      <c r="AF15" s="150">
        <f t="shared" si="14"/>
        <v>0.32876614271457089</v>
      </c>
      <c r="AG15" s="150">
        <f t="shared" si="0"/>
        <v>0.34276561876247508</v>
      </c>
      <c r="AH15" s="150">
        <f t="shared" si="1"/>
        <v>2.5795409181636722E-3</v>
      </c>
      <c r="AI15" s="151">
        <f t="shared" si="15"/>
        <v>5.6492438248502985</v>
      </c>
      <c r="AJ15" s="148"/>
      <c r="AL15" s="156">
        <v>9.0599999999999987</v>
      </c>
      <c r="AM15" s="156">
        <v>4</v>
      </c>
      <c r="AN15" s="167">
        <f>(Z35*$AL15)/100</f>
        <v>0.24962387375124875</v>
      </c>
      <c r="AO15" s="167">
        <f t="shared" ref="AO15:AO16" si="24">(AE35*$AL15)/100</f>
        <v>3.1759188513986014E-2</v>
      </c>
      <c r="AP15" s="167">
        <f t="shared" ref="AP15:AP16" si="25">(AF35*$AL15)/100</f>
        <v>2.1955219735264736E-2</v>
      </c>
      <c r="AQ15" s="168"/>
      <c r="AR15" s="169"/>
      <c r="AS15" s="180"/>
      <c r="AT15" s="172" t="s">
        <v>437</v>
      </c>
      <c r="AU15" s="171">
        <f t="shared" si="20"/>
        <v>0.42747180230222537</v>
      </c>
      <c r="AV15" s="171">
        <f>(AO15-$AV$11)/0.5</f>
        <v>5.3068715124067828E-2</v>
      </c>
      <c r="AW15" s="171">
        <f t="shared" si="21"/>
        <v>0.10844609509765549</v>
      </c>
      <c r="AX15" s="169"/>
      <c r="AY15" s="172" t="s">
        <v>437</v>
      </c>
      <c r="AZ15" s="171">
        <f t="shared" si="22"/>
        <v>0.42214531148235651</v>
      </c>
      <c r="BA15" s="171">
        <f>(AO15-$BA$20)/0.5</f>
        <v>5.2882737045155045E-2</v>
      </c>
      <c r="BB15" s="171">
        <f t="shared" si="23"/>
        <v>0.10813701837972071</v>
      </c>
      <c r="BC15" s="179"/>
      <c r="BE15" s="188"/>
      <c r="BF15" s="172" t="s">
        <v>438</v>
      </c>
      <c r="BG15" s="187">
        <v>0.48290270737021135</v>
      </c>
      <c r="BH15" s="187">
        <v>5.483641661375914E-2</v>
      </c>
      <c r="BI15" s="187">
        <v>0.11050065525366715</v>
      </c>
      <c r="BJ15" s="181"/>
      <c r="BK15" s="172" t="s">
        <v>438</v>
      </c>
      <c r="BL15" s="187">
        <v>0.47757621655034249</v>
      </c>
      <c r="BM15" s="187">
        <v>5.462977430385605E-2</v>
      </c>
      <c r="BN15" s="187">
        <v>0.11019157853573237</v>
      </c>
      <c r="BO15" s="188"/>
      <c r="BQ15" s="160" t="s">
        <v>102</v>
      </c>
      <c r="BR15" s="21">
        <v>2272.7272727272725</v>
      </c>
      <c r="BS15" s="161">
        <v>800</v>
      </c>
      <c r="BT15" s="161">
        <v>1.5707963267948966</v>
      </c>
      <c r="BU15" s="158">
        <v>200</v>
      </c>
      <c r="BX15" s="243">
        <v>9.0599999999999987</v>
      </c>
      <c r="BY15" s="243">
        <v>4</v>
      </c>
      <c r="BZ15" s="238">
        <v>6.896902372627374E-2</v>
      </c>
      <c r="CA15" s="238">
        <v>2.4775771513486511</v>
      </c>
      <c r="CB15" s="238">
        <v>6.4749358141858154E-3</v>
      </c>
      <c r="CC15" s="238">
        <v>0.11583551673326674</v>
      </c>
      <c r="CD15" s="244">
        <v>24.962387375124877</v>
      </c>
      <c r="CE15" s="245">
        <v>1.6853307235264738</v>
      </c>
      <c r="CF15" s="245">
        <v>7.5560151098901102E-2</v>
      </c>
      <c r="CG15" s="245">
        <v>-2.7910864135864141E-4</v>
      </c>
      <c r="CH15" s="245">
        <v>0.92925415084915108</v>
      </c>
      <c r="CI15" s="244">
        <v>3.1759188513986012</v>
      </c>
      <c r="CJ15" s="244">
        <v>2.1955219735264735</v>
      </c>
      <c r="CK15" s="245">
        <v>2.6015246943056942</v>
      </c>
      <c r="CL15" s="245">
        <v>1.7099052947052946E-2</v>
      </c>
      <c r="CM15" s="245">
        <v>38.311174491758237</v>
      </c>
    </row>
    <row r="16" spans="1:91" x14ac:dyDescent="0.3">
      <c r="A16" s="42" t="s">
        <v>308</v>
      </c>
      <c r="B16" s="70" t="s">
        <v>309</v>
      </c>
      <c r="C16" s="75">
        <v>0.50090000000000001</v>
      </c>
      <c r="D16" s="76">
        <v>1.2257</v>
      </c>
      <c r="E16" s="76">
        <v>46.539000000000001</v>
      </c>
      <c r="F16" s="76">
        <v>0.15292</v>
      </c>
      <c r="G16" s="76">
        <v>1.5978000000000001</v>
      </c>
      <c r="H16" s="76">
        <v>644.89</v>
      </c>
      <c r="I16" s="76">
        <v>37.649000000000001</v>
      </c>
      <c r="J16" s="76">
        <v>1.7067000000000001</v>
      </c>
      <c r="K16" s="76">
        <v>1.48E-3</v>
      </c>
      <c r="L16" s="76">
        <v>25.039000000000001</v>
      </c>
      <c r="M16" s="76">
        <v>73.248000000000005</v>
      </c>
      <c r="N16" s="76">
        <v>49.752000000000002</v>
      </c>
      <c r="O16" s="76">
        <v>52.47</v>
      </c>
      <c r="P16" s="76">
        <v>0.38962000000000002</v>
      </c>
      <c r="R16" s="149" t="s">
        <v>113</v>
      </c>
      <c r="S16" s="149">
        <v>2</v>
      </c>
      <c r="T16" s="149">
        <v>3</v>
      </c>
      <c r="U16" s="149" t="s">
        <v>309</v>
      </c>
      <c r="V16" s="150">
        <f t="shared" si="16"/>
        <v>7.9315981233779229E-4</v>
      </c>
      <c r="W16" s="150">
        <f t="shared" si="5"/>
        <v>0.22611471850668793</v>
      </c>
      <c r="X16" s="150">
        <f t="shared" si="6"/>
        <v>7.274281293671392E-4</v>
      </c>
      <c r="Y16" s="150">
        <f t="shared" si="7"/>
        <v>7.9413680375324414E-3</v>
      </c>
      <c r="Z16" s="150">
        <f t="shared" si="8"/>
        <v>3.1981789029746452</v>
      </c>
      <c r="AA16" s="150">
        <f t="shared" si="9"/>
        <v>0.18774691804751448</v>
      </c>
      <c r="AB16" s="150">
        <f t="shared" si="10"/>
        <v>8.5179801357556408E-3</v>
      </c>
      <c r="AC16" s="150">
        <f t="shared" si="11"/>
        <v>-2.3395388301058098E-5</v>
      </c>
      <c r="AD16" s="150">
        <f t="shared" si="12"/>
        <v>8.611424436015172E-2</v>
      </c>
      <c r="AE16" s="150">
        <f t="shared" si="13"/>
        <v>0.36394835546017174</v>
      </c>
      <c r="AF16" s="150">
        <f t="shared" si="14"/>
        <v>0.24714381613096428</v>
      </c>
      <c r="AG16" s="150">
        <f t="shared" si="0"/>
        <v>0.2594142044320224</v>
      </c>
      <c r="AH16" s="150">
        <f t="shared" si="1"/>
        <v>1.905020962267918E-3</v>
      </c>
      <c r="AI16" s="151">
        <f t="shared" si="15"/>
        <v>4.5885227216011177</v>
      </c>
      <c r="AJ16" s="148" t="s">
        <v>111</v>
      </c>
      <c r="AL16" s="156">
        <v>9.0599999999999987</v>
      </c>
      <c r="AM16" s="156">
        <v>4</v>
      </c>
      <c r="AN16" s="167">
        <f>(Z36*$AL16)/100</f>
        <v>0.2573455838076692</v>
      </c>
      <c r="AO16" s="167">
        <f t="shared" si="24"/>
        <v>3.3116721292690228E-2</v>
      </c>
      <c r="AP16" s="167">
        <f t="shared" si="25"/>
        <v>2.5500242615338523E-2</v>
      </c>
      <c r="AQ16" s="168"/>
      <c r="AR16" s="169"/>
      <c r="AS16" s="180"/>
      <c r="AT16" s="172" t="s">
        <v>437</v>
      </c>
      <c r="AU16" s="171">
        <f t="shared" si="20"/>
        <v>0.44677607744327646</v>
      </c>
      <c r="AV16" s="171">
        <f>(AO16-$AV$11)/0.5</f>
        <v>5.5783780681476255E-2</v>
      </c>
      <c r="AW16" s="171">
        <f t="shared" si="21"/>
        <v>0.12617120949802441</v>
      </c>
      <c r="AX16" s="169"/>
      <c r="AY16" s="172" t="s">
        <v>437</v>
      </c>
      <c r="AZ16" s="171">
        <f t="shared" si="22"/>
        <v>0.44144958662340761</v>
      </c>
      <c r="BA16" s="171">
        <f>(AO16-$BA$20)/0.5</f>
        <v>5.5597802602563473E-2</v>
      </c>
      <c r="BB16" s="171">
        <f t="shared" si="23"/>
        <v>0.12586213278008965</v>
      </c>
      <c r="BC16" s="179"/>
      <c r="BE16" s="188"/>
      <c r="BF16" s="172" t="s">
        <v>438</v>
      </c>
      <c r="BG16" s="187">
        <v>0.36589998210175462</v>
      </c>
      <c r="BH16" s="187">
        <v>4.955613366223989E-2</v>
      </c>
      <c r="BI16" s="187">
        <v>6.3506792431916981E-2</v>
      </c>
      <c r="BJ16" s="181"/>
      <c r="BK16" s="172" t="s">
        <v>438</v>
      </c>
      <c r="BL16" s="187">
        <v>0.36057349128188576</v>
      </c>
      <c r="BM16" s="187">
        <v>4.9349491352336801E-2</v>
      </c>
      <c r="BN16" s="187">
        <v>6.3197715713982222E-2</v>
      </c>
      <c r="BO16" s="188"/>
      <c r="BQ16" s="160" t="s">
        <v>103</v>
      </c>
      <c r="BR16" s="161">
        <v>2066.1157024793388</v>
      </c>
      <c r="BS16" s="161">
        <v>800</v>
      </c>
      <c r="BT16" s="161">
        <v>1.5707963267948966</v>
      </c>
      <c r="BU16" s="158">
        <v>200</v>
      </c>
      <c r="BX16" s="243">
        <v>9.0599999999999987</v>
      </c>
      <c r="BY16" s="243">
        <v>4</v>
      </c>
      <c r="BZ16" s="238">
        <v>3.5222061863391246E-2</v>
      </c>
      <c r="CA16" s="238">
        <v>2.2870006276213295</v>
      </c>
      <c r="CB16" s="238">
        <v>6.5677988316357088E-3</v>
      </c>
      <c r="CC16" s="238">
        <v>7.4194130467345701E-2</v>
      </c>
      <c r="CD16" s="244">
        <v>25.73455838076692</v>
      </c>
      <c r="CE16" s="245">
        <v>1.6143145139304973</v>
      </c>
      <c r="CF16" s="245">
        <v>7.9524367136009577E-2</v>
      </c>
      <c r="CG16" s="245">
        <v>1.0178250449370857E-6</v>
      </c>
      <c r="CH16" s="245">
        <v>0.76978560515278582</v>
      </c>
      <c r="CI16" s="244">
        <v>3.3116721292690228</v>
      </c>
      <c r="CJ16" s="244">
        <v>2.5500242615338524</v>
      </c>
      <c r="CK16" s="245">
        <v>2.4494403025763924</v>
      </c>
      <c r="CL16" s="245">
        <v>1.5711147393648889E-2</v>
      </c>
      <c r="CM16" s="245">
        <v>38.928016344367869</v>
      </c>
    </row>
    <row r="17" spans="1:91" x14ac:dyDescent="0.3">
      <c r="A17" s="42" t="s">
        <v>310</v>
      </c>
      <c r="B17" s="70" t="s">
        <v>311</v>
      </c>
      <c r="C17" s="75">
        <v>0.50080000000000002</v>
      </c>
      <c r="D17" s="76">
        <v>8.6271000000000004</v>
      </c>
      <c r="E17" s="76">
        <v>64.891999999999996</v>
      </c>
      <c r="F17" s="76">
        <v>0.19606000000000001</v>
      </c>
      <c r="G17" s="76">
        <v>5.9877000000000002</v>
      </c>
      <c r="H17" s="76">
        <v>697.34</v>
      </c>
      <c r="I17" s="76">
        <v>40.087000000000003</v>
      </c>
      <c r="J17" s="76">
        <v>2.0240999999999998</v>
      </c>
      <c r="K17" s="76">
        <v>5.1200000000000004E-3</v>
      </c>
      <c r="L17" s="76">
        <v>26.428999999999998</v>
      </c>
      <c r="M17" s="76">
        <v>121.43</v>
      </c>
      <c r="N17" s="76">
        <v>102.97</v>
      </c>
      <c r="O17" s="76">
        <v>63.091999999999999</v>
      </c>
      <c r="P17" s="76">
        <v>0.51493</v>
      </c>
      <c r="R17" s="153" t="s">
        <v>112</v>
      </c>
      <c r="S17" s="153" t="s">
        <v>411</v>
      </c>
      <c r="T17" s="153">
        <v>1</v>
      </c>
      <c r="U17" s="153" t="s">
        <v>311</v>
      </c>
      <c r="V17" s="154">
        <f t="shared" si="16"/>
        <v>3.7741201577476041E-2</v>
      </c>
      <c r="W17" s="154">
        <f t="shared" si="5"/>
        <v>0.31777827975239614</v>
      </c>
      <c r="X17" s="154">
        <f t="shared" si="6"/>
        <v>9.4292881389776363E-4</v>
      </c>
      <c r="Y17" s="154">
        <f t="shared" si="7"/>
        <v>2.9857390674920128E-2</v>
      </c>
      <c r="Z17" s="154">
        <f t="shared" si="8"/>
        <v>3.4606485872603829</v>
      </c>
      <c r="AA17" s="154">
        <f t="shared" si="9"/>
        <v>0.19995493460463259</v>
      </c>
      <c r="AB17" s="154">
        <f t="shared" si="10"/>
        <v>1.0104145866613418E-2</v>
      </c>
      <c r="AC17" s="154">
        <f t="shared" si="11"/>
        <v>-5.2291333865814689E-6</v>
      </c>
      <c r="AD17" s="154">
        <f t="shared" si="12"/>
        <v>9.3070337460063893E-2</v>
      </c>
      <c r="AE17" s="154">
        <f t="shared" si="13"/>
        <v>0.60454618859824283</v>
      </c>
      <c r="AF17" s="154">
        <f t="shared" si="14"/>
        <v>0.5128581020367412</v>
      </c>
      <c r="AG17" s="154">
        <f t="shared" si="0"/>
        <v>0.31249116413738021</v>
      </c>
      <c r="AH17" s="154">
        <f t="shared" si="1"/>
        <v>2.530950479233227E-3</v>
      </c>
      <c r="AI17" s="155">
        <f t="shared" si="15"/>
        <v>5.5825189821285939</v>
      </c>
      <c r="AJ17" s="148"/>
      <c r="AL17" s="156">
        <v>8.5599999999999987</v>
      </c>
      <c r="AM17" s="156">
        <v>5</v>
      </c>
      <c r="AN17" s="167">
        <f>(Z40*$AL17)/100</f>
        <v>0.25407194877171951</v>
      </c>
      <c r="AO17" s="167">
        <f>(AE40*$AL17)/100</f>
        <v>3.2758494497703211E-2</v>
      </c>
      <c r="AP17" s="167">
        <f>(AF40*$AL17)/100</f>
        <v>1.0142555002995803E-2</v>
      </c>
      <c r="AQ17" s="168"/>
      <c r="AR17" s="169"/>
      <c r="AS17" s="180"/>
      <c r="AT17" s="172" t="s">
        <v>438</v>
      </c>
      <c r="AU17" s="171">
        <f t="shared" si="20"/>
        <v>0.43859198985340225</v>
      </c>
      <c r="AV17" s="171">
        <f>(AO17-$AV$11)/0.45</f>
        <v>6.1185918990558023E-2</v>
      </c>
      <c r="AW17" s="171">
        <f t="shared" si="21"/>
        <v>4.9382771436310813E-2</v>
      </c>
      <c r="AX17" s="169"/>
      <c r="AY17" s="172" t="s">
        <v>438</v>
      </c>
      <c r="AZ17" s="171">
        <f t="shared" si="22"/>
        <v>0.4332654990335334</v>
      </c>
      <c r="BA17" s="171">
        <f>(AO17-$BA$20)/0.45</f>
        <v>6.0979276680654934E-2</v>
      </c>
      <c r="BB17" s="171">
        <f t="shared" si="23"/>
        <v>4.9073694718376061E-2</v>
      </c>
      <c r="BC17" s="179"/>
      <c r="BE17" s="188"/>
      <c r="BF17" s="172" t="s">
        <v>440</v>
      </c>
      <c r="BG17" s="187">
        <v>0.31366225078338483</v>
      </c>
      <c r="BH17" s="187">
        <v>3.5150034233820342E-2</v>
      </c>
      <c r="BI17" s="187">
        <v>0.16082093369678088</v>
      </c>
      <c r="BJ17" s="181"/>
      <c r="BK17" s="172" t="s">
        <v>440</v>
      </c>
      <c r="BL17" s="187">
        <v>0.34556992016742671</v>
      </c>
      <c r="BM17" s="187">
        <v>3.7010400977807292E-2</v>
      </c>
      <c r="BN17" s="187">
        <v>0.16093309719055016</v>
      </c>
      <c r="BO17" s="188"/>
      <c r="BQ17" s="160" t="s">
        <v>104</v>
      </c>
      <c r="BR17" s="161">
        <v>0</v>
      </c>
      <c r="BS17" s="161">
        <v>0</v>
      </c>
      <c r="BT17" s="161">
        <v>1.5707963267948966</v>
      </c>
      <c r="BU17" s="158">
        <v>0</v>
      </c>
      <c r="BX17" s="243">
        <v>8.5599999999999987</v>
      </c>
      <c r="BY17" s="243">
        <v>5</v>
      </c>
      <c r="BZ17" s="238">
        <v>0.18269785200718991</v>
      </c>
      <c r="CA17" s="238">
        <v>2.3817531116436981</v>
      </c>
      <c r="CB17" s="238">
        <v>6.9853455162772107E-3</v>
      </c>
      <c r="CC17" s="238">
        <v>0.1750950179748352</v>
      </c>
      <c r="CD17" s="244">
        <v>25.407194877171953</v>
      </c>
      <c r="CE17" s="245">
        <v>1.624296008587977</v>
      </c>
      <c r="CF17" s="245">
        <v>7.5246729578589952E-2</v>
      </c>
      <c r="CG17" s="245">
        <v>7.8321350109846209E-5</v>
      </c>
      <c r="CH17" s="245">
        <v>0.86492628320351483</v>
      </c>
      <c r="CI17" s="244">
        <v>3.275849449770321</v>
      </c>
      <c r="CJ17" s="244">
        <v>1.0142555002995803</v>
      </c>
      <c r="CK17" s="245">
        <v>2.5357837467545434</v>
      </c>
      <c r="CL17" s="245">
        <v>1.4691076492909922E-2</v>
      </c>
      <c r="CM17" s="245">
        <v>37.558853320351503</v>
      </c>
    </row>
    <row r="18" spans="1:91" x14ac:dyDescent="0.3">
      <c r="A18" s="42" t="s">
        <v>312</v>
      </c>
      <c r="B18" s="70" t="s">
        <v>65</v>
      </c>
      <c r="C18" s="75">
        <v>0.501</v>
      </c>
      <c r="D18" s="76">
        <v>1.7171000000000001</v>
      </c>
      <c r="E18" s="76">
        <v>49.323</v>
      </c>
      <c r="F18" s="76">
        <v>0.14291999999999999</v>
      </c>
      <c r="G18" s="76">
        <v>2.0655000000000001</v>
      </c>
      <c r="H18" s="76">
        <v>513.57000000000005</v>
      </c>
      <c r="I18" s="76">
        <v>35.122999999999998</v>
      </c>
      <c r="J18" s="76">
        <v>1.6737</v>
      </c>
      <c r="K18" s="76">
        <v>1.4880000000000001E-2</v>
      </c>
      <c r="L18" s="76">
        <v>23.565999999999999</v>
      </c>
      <c r="M18" s="76">
        <v>64.454999999999998</v>
      </c>
      <c r="N18" s="76">
        <v>70.545000000000002</v>
      </c>
      <c r="O18" s="76">
        <v>49.709000000000003</v>
      </c>
      <c r="P18" s="76">
        <v>0.33838000000000001</v>
      </c>
      <c r="R18" s="153" t="s">
        <v>112</v>
      </c>
      <c r="S18" s="153">
        <v>2</v>
      </c>
      <c r="T18" s="153">
        <v>1</v>
      </c>
      <c r="U18" s="153" t="s">
        <v>65</v>
      </c>
      <c r="V18" s="154">
        <f t="shared" si="16"/>
        <v>3.2450973053892223E-3</v>
      </c>
      <c r="W18" s="154">
        <f t="shared" si="5"/>
        <v>0.23996180139720563</v>
      </c>
      <c r="X18" s="154">
        <f t="shared" si="6"/>
        <v>6.7738273453093816E-4</v>
      </c>
      <c r="Y18" s="154">
        <f t="shared" si="7"/>
        <v>1.027361526946108E-2</v>
      </c>
      <c r="Z18" s="154">
        <f t="shared" si="8"/>
        <v>2.5422511227544913</v>
      </c>
      <c r="AA18" s="154">
        <f t="shared" si="9"/>
        <v>0.17510465319361276</v>
      </c>
      <c r="AB18" s="154">
        <f t="shared" si="10"/>
        <v>8.3516092814371265E-3</v>
      </c>
      <c r="AC18" s="154">
        <f t="shared" si="11"/>
        <v>4.3475548902195621E-5</v>
      </c>
      <c r="AD18" s="154">
        <f t="shared" si="12"/>
        <v>7.8746756487025935E-2</v>
      </c>
      <c r="AE18" s="154">
        <f t="shared" si="13"/>
        <v>0.31999846556886224</v>
      </c>
      <c r="AF18" s="154">
        <f t="shared" si="14"/>
        <v>0.35085197105788424</v>
      </c>
      <c r="AG18" s="154">
        <f t="shared" si="0"/>
        <v>0.24558498003992016</v>
      </c>
      <c r="AH18" s="154">
        <f t="shared" si="1"/>
        <v>1.6489520958083833E-3</v>
      </c>
      <c r="AI18" s="155">
        <f t="shared" si="15"/>
        <v>3.9767398827345315</v>
      </c>
      <c r="AJ18" s="148"/>
      <c r="AL18" s="156">
        <v>9.9600000000000009</v>
      </c>
      <c r="AM18" s="156">
        <v>5</v>
      </c>
      <c r="AN18" s="167">
        <f>(Z41*$AL18)/100</f>
        <v>0.27179623577844314</v>
      </c>
      <c r="AO18" s="167">
        <f t="shared" ref="AO18:AO19" si="26">(AE41*$AL18)/100</f>
        <v>2.9901218428143715E-2</v>
      </c>
      <c r="AP18" s="167">
        <f t="shared" ref="AP18:AP19" si="27">(AF41*$AL18)/100</f>
        <v>2.2366131766467068E-2</v>
      </c>
      <c r="AQ18" s="168"/>
      <c r="AR18" s="169"/>
      <c r="AS18" s="180"/>
      <c r="AT18" s="172" t="s">
        <v>438</v>
      </c>
      <c r="AU18" s="171">
        <f t="shared" si="20"/>
        <v>0.48290270737021135</v>
      </c>
      <c r="AV18" s="171">
        <f>(AO18-$AV$11)/0.45</f>
        <v>5.483641661375914E-2</v>
      </c>
      <c r="AW18" s="171">
        <f t="shared" si="21"/>
        <v>0.11050065525366715</v>
      </c>
      <c r="AX18" s="169"/>
      <c r="AY18" s="172" t="s">
        <v>438</v>
      </c>
      <c r="AZ18" s="171">
        <f t="shared" si="22"/>
        <v>0.47757621655034249</v>
      </c>
      <c r="BA18" s="171">
        <f>(AO18-$BA$20)/0.45</f>
        <v>5.462977430385605E-2</v>
      </c>
      <c r="BB18" s="171">
        <f t="shared" si="23"/>
        <v>0.11019157853573237</v>
      </c>
      <c r="BC18" s="179"/>
      <c r="BE18" s="188"/>
      <c r="BF18" s="172" t="s">
        <v>440</v>
      </c>
      <c r="BG18" s="187">
        <v>0.37733439127575186</v>
      </c>
      <c r="BH18" s="187">
        <v>4.4770345019172729E-2</v>
      </c>
      <c r="BI18" s="187">
        <v>0.10191252004770544</v>
      </c>
      <c r="BJ18" s="181"/>
      <c r="BK18" s="172" t="s">
        <v>440</v>
      </c>
      <c r="BL18" s="187">
        <v>0.40924206065979363</v>
      </c>
      <c r="BM18" s="187">
        <v>4.663071176315968E-2</v>
      </c>
      <c r="BN18" s="187">
        <v>0.10202468354147472</v>
      </c>
      <c r="BO18" s="188"/>
      <c r="BR18" s="71"/>
      <c r="BX18" s="243">
        <v>9.9600000000000009</v>
      </c>
      <c r="BY18" s="243">
        <v>5</v>
      </c>
      <c r="BZ18" s="238">
        <v>0.14014164820359282</v>
      </c>
      <c r="CA18" s="238">
        <v>3.0301632544910184</v>
      </c>
      <c r="CB18" s="238">
        <v>7.02157634730539E-3</v>
      </c>
      <c r="CC18" s="238">
        <v>0.15209041766467069</v>
      </c>
      <c r="CD18" s="244">
        <v>27.179623577844314</v>
      </c>
      <c r="CE18" s="245">
        <v>1.9762435434131742</v>
      </c>
      <c r="CF18" s="245">
        <v>8.2277477544910202E-2</v>
      </c>
      <c r="CG18" s="245">
        <v>-1.1418712574850301E-4</v>
      </c>
      <c r="CH18" s="245">
        <v>1.0019566167664671</v>
      </c>
      <c r="CI18" s="244">
        <v>2.9901218428143714</v>
      </c>
      <c r="CJ18" s="244">
        <v>2.2366131766467068</v>
      </c>
      <c r="CK18" s="245">
        <v>2.8849323892215577</v>
      </c>
      <c r="CL18" s="245">
        <v>1.5245658682634732E-2</v>
      </c>
      <c r="CM18" s="245">
        <v>41.696316992514973</v>
      </c>
    </row>
    <row r="19" spans="1:91" x14ac:dyDescent="0.3">
      <c r="A19" s="42" t="s">
        <v>313</v>
      </c>
      <c r="B19" s="70" t="s">
        <v>53</v>
      </c>
      <c r="C19" s="75">
        <v>0.50039999999999996</v>
      </c>
      <c r="D19" s="76">
        <v>1.4206000000000001</v>
      </c>
      <c r="E19" s="76">
        <v>53.039000000000001</v>
      </c>
      <c r="F19" s="76">
        <v>0.15717999999999999</v>
      </c>
      <c r="G19" s="76">
        <v>1.7518</v>
      </c>
      <c r="H19" s="76">
        <v>676.65</v>
      </c>
      <c r="I19" s="76">
        <v>38.506</v>
      </c>
      <c r="J19" s="76">
        <v>1.5371999999999999</v>
      </c>
      <c r="K19" s="76">
        <v>6.11E-3</v>
      </c>
      <c r="L19" s="76">
        <v>27.591999999999999</v>
      </c>
      <c r="M19" s="76">
        <v>72.527000000000001</v>
      </c>
      <c r="N19" s="76">
        <v>19.991</v>
      </c>
      <c r="O19" s="76">
        <v>53.012</v>
      </c>
      <c r="P19" s="76">
        <v>0.33490999999999999</v>
      </c>
      <c r="R19" s="153" t="s">
        <v>112</v>
      </c>
      <c r="S19" s="153">
        <v>2</v>
      </c>
      <c r="T19" s="153">
        <v>2</v>
      </c>
      <c r="U19" s="153" t="s">
        <v>53</v>
      </c>
      <c r="V19" s="154">
        <f t="shared" si="16"/>
        <v>1.7676733613109518E-3</v>
      </c>
      <c r="W19" s="154">
        <f t="shared" si="5"/>
        <v>0.25881467326139085</v>
      </c>
      <c r="X19" s="154">
        <f t="shared" si="6"/>
        <v>7.4943794964028767E-4</v>
      </c>
      <c r="Y19" s="154">
        <f t="shared" si="7"/>
        <v>8.7186875499600316E-3</v>
      </c>
      <c r="Z19" s="154">
        <f t="shared" si="8"/>
        <v>3.3600475869304551</v>
      </c>
      <c r="AA19" s="154">
        <f t="shared" si="9"/>
        <v>0.19221608962829737</v>
      </c>
      <c r="AB19" s="154">
        <f t="shared" si="10"/>
        <v>7.6796687649880093E-3</v>
      </c>
      <c r="AC19" s="154">
        <f t="shared" si="11"/>
        <v>-2.8727018385291896E-7</v>
      </c>
      <c r="AD19" s="154">
        <f t="shared" si="12"/>
        <v>9.8955085931254988E-2</v>
      </c>
      <c r="AE19" s="154">
        <f t="shared" si="13"/>
        <v>0.36070989458433256</v>
      </c>
      <c r="AF19" s="154">
        <f t="shared" si="14"/>
        <v>9.870471123101518E-2</v>
      </c>
      <c r="AG19" s="154">
        <f t="shared" si="0"/>
        <v>0.26238124500399684</v>
      </c>
      <c r="AH19" s="154">
        <f t="shared" si="1"/>
        <v>1.6335931254996003E-3</v>
      </c>
      <c r="AI19" s="155">
        <f t="shared" si="15"/>
        <v>4.6523780600519586</v>
      </c>
      <c r="AJ19" s="148"/>
      <c r="AL19" s="156">
        <v>7.6599999999999993</v>
      </c>
      <c r="AM19" s="156">
        <v>5</v>
      </c>
      <c r="AN19" s="167">
        <f>(Z42*$AL19)/100</f>
        <v>0.22499514567106046</v>
      </c>
      <c r="AO19" s="167">
        <f t="shared" si="26"/>
        <v>2.7525091099960052E-2</v>
      </c>
      <c r="AP19" s="167">
        <f t="shared" si="27"/>
        <v>1.2967359202117036E-2</v>
      </c>
      <c r="AQ19" s="168"/>
      <c r="AR19" s="169"/>
      <c r="AS19" s="180"/>
      <c r="AT19" s="172" t="s">
        <v>438</v>
      </c>
      <c r="AU19" s="171">
        <f t="shared" si="20"/>
        <v>0.36589998210175462</v>
      </c>
      <c r="AV19" s="171">
        <f>(AO19-$AV$11)/0.45</f>
        <v>4.955613366223989E-2</v>
      </c>
      <c r="AW19" s="171">
        <f t="shared" si="21"/>
        <v>6.3506792431916981E-2</v>
      </c>
      <c r="AX19" s="169"/>
      <c r="AY19" s="172" t="s">
        <v>438</v>
      </c>
      <c r="AZ19" s="171">
        <f t="shared" si="22"/>
        <v>0.36057349128188576</v>
      </c>
      <c r="BA19" s="171">
        <f>(AO19-$BA$20)/0.45</f>
        <v>4.9349491352336801E-2</v>
      </c>
      <c r="BB19" s="171">
        <f t="shared" si="23"/>
        <v>6.3197715713982222E-2</v>
      </c>
      <c r="BC19" s="179"/>
      <c r="BE19" s="188"/>
      <c r="BF19" s="172" t="s">
        <v>440</v>
      </c>
      <c r="BG19" s="187">
        <v>0.4818952265556507</v>
      </c>
      <c r="BH19" s="187">
        <v>4.9186194383580795E-2</v>
      </c>
      <c r="BI19" s="187">
        <v>0.10927711322461046</v>
      </c>
      <c r="BJ19" s="181"/>
      <c r="BK19" s="172" t="s">
        <v>440</v>
      </c>
      <c r="BL19" s="187">
        <v>0.51380289593969253</v>
      </c>
      <c r="BM19" s="187">
        <v>5.1046561127567745E-2</v>
      </c>
      <c r="BN19" s="187">
        <v>0.10938927671837975</v>
      </c>
      <c r="BO19" s="188"/>
      <c r="BQ19" s="178" t="s">
        <v>495</v>
      </c>
      <c r="BX19" s="243">
        <v>7.6599999999999993</v>
      </c>
      <c r="BY19" s="243">
        <v>5</v>
      </c>
      <c r="BZ19" s="238">
        <v>1.1662013431196322E-2</v>
      </c>
      <c r="CA19" s="238">
        <v>2.0120826977231872</v>
      </c>
      <c r="CB19" s="238">
        <v>5.89903759736369E-3</v>
      </c>
      <c r="CC19" s="238">
        <v>7.3442085829838202E-2</v>
      </c>
      <c r="CD19" s="244">
        <v>22.499514567106047</v>
      </c>
      <c r="CE19" s="245">
        <v>1.4381039012881964</v>
      </c>
      <c r="CF19" s="245">
        <v>6.2948405981625724E-2</v>
      </c>
      <c r="CG19" s="245">
        <v>3.0377246854403826E-4</v>
      </c>
      <c r="CH19" s="245">
        <v>0.8127696774515677</v>
      </c>
      <c r="CI19" s="244">
        <v>2.7525091099960051</v>
      </c>
      <c r="CJ19" s="244">
        <v>1.2967359202117037</v>
      </c>
      <c r="CK19" s="245">
        <v>2.0696774605552224</v>
      </c>
      <c r="CL19" s="245">
        <v>1.23409836229279E-2</v>
      </c>
      <c r="CM19" s="245">
        <v>33.04798963326342</v>
      </c>
    </row>
    <row r="20" spans="1:91" x14ac:dyDescent="0.3">
      <c r="A20" s="42" t="s">
        <v>314</v>
      </c>
      <c r="B20" s="70" t="s">
        <v>70</v>
      </c>
      <c r="C20" s="75">
        <v>0.5</v>
      </c>
      <c r="D20" s="76">
        <v>2.4590000000000001</v>
      </c>
      <c r="E20" s="76">
        <v>54.143999999999998</v>
      </c>
      <c r="F20" s="76">
        <v>0.15481</v>
      </c>
      <c r="G20" s="76">
        <v>2.2854999999999999</v>
      </c>
      <c r="H20" s="76">
        <v>611.57000000000005</v>
      </c>
      <c r="I20" s="76">
        <v>38.290999999999997</v>
      </c>
      <c r="J20" s="76">
        <v>1.7096</v>
      </c>
      <c r="K20" s="76">
        <v>4.2100000000000002E-3</v>
      </c>
      <c r="L20" s="76">
        <v>30.452999999999999</v>
      </c>
      <c r="M20" s="76">
        <v>69.867000000000004</v>
      </c>
      <c r="N20" s="76">
        <v>42.731000000000002</v>
      </c>
      <c r="O20" s="76">
        <v>51.125999999999998</v>
      </c>
      <c r="P20" s="76">
        <v>0.37169999999999997</v>
      </c>
      <c r="R20" s="153" t="s">
        <v>112</v>
      </c>
      <c r="S20" s="153">
        <v>2</v>
      </c>
      <c r="T20" s="153">
        <v>3</v>
      </c>
      <c r="U20" s="153" t="s">
        <v>70</v>
      </c>
      <c r="V20" s="154">
        <f t="shared" si="16"/>
        <v>6.961087500000001E-3</v>
      </c>
      <c r="W20" s="154">
        <f t="shared" si="5"/>
        <v>0.26454672500000004</v>
      </c>
      <c r="X20" s="154">
        <f t="shared" si="6"/>
        <v>7.3818750000000002E-4</v>
      </c>
      <c r="Y20" s="154">
        <f t="shared" si="7"/>
        <v>1.1394162500000001E-2</v>
      </c>
      <c r="Z20" s="154">
        <f t="shared" si="8"/>
        <v>3.0373356249999999</v>
      </c>
      <c r="AA20" s="154">
        <f t="shared" si="9"/>
        <v>0.1912948625</v>
      </c>
      <c r="AB20" s="154">
        <f t="shared" si="10"/>
        <v>8.5478124999999999E-3</v>
      </c>
      <c r="AC20" s="154">
        <f t="shared" si="11"/>
        <v>-9.7875000000000007E-6</v>
      </c>
      <c r="AD20" s="154">
        <f t="shared" si="12"/>
        <v>0.11333925000000002</v>
      </c>
      <c r="AE20" s="154">
        <f t="shared" si="13"/>
        <v>0.34769846250000003</v>
      </c>
      <c r="AF20" s="154">
        <f t="shared" si="14"/>
        <v>0.21248367499999998</v>
      </c>
      <c r="AG20" s="154">
        <f t="shared" si="0"/>
        <v>0.25316115</v>
      </c>
      <c r="AH20" s="154">
        <f t="shared" si="1"/>
        <v>1.8188499999999997E-3</v>
      </c>
      <c r="AI20" s="155">
        <f t="shared" si="15"/>
        <v>4.4493100625000004</v>
      </c>
      <c r="AJ20" s="148"/>
      <c r="AL20" s="156">
        <v>5.46</v>
      </c>
      <c r="AM20" s="156">
        <v>6</v>
      </c>
      <c r="AN20" s="167">
        <f>(Z46*$AL20)/100</f>
        <v>0.10259094779808269</v>
      </c>
      <c r="AO20" s="167">
        <f>(AE46*$AL20)/100</f>
        <v>6.2715009511683639E-3</v>
      </c>
      <c r="AP20" s="167">
        <f>(AF46*$AL20)/100</f>
        <v>4.7921804973037748E-4</v>
      </c>
      <c r="AQ20" s="168"/>
      <c r="AR20" s="169"/>
      <c r="AS20" s="180"/>
      <c r="AT20" s="172" t="s">
        <v>439</v>
      </c>
      <c r="AU20" s="177"/>
      <c r="AV20" s="177"/>
      <c r="AW20" s="177"/>
      <c r="AX20" s="169"/>
      <c r="AY20" s="172" t="s">
        <v>439</v>
      </c>
      <c r="AZ20" s="177">
        <f>AVERAGE(AN20:AN22)</f>
        <v>8.0765749158306144E-2</v>
      </c>
      <c r="BA20" s="177">
        <f>AVERAGE(AO20:AO22)</f>
        <v>5.3178199914084923E-3</v>
      </c>
      <c r="BB20" s="177">
        <f>AVERAGE(AP20:AP22)</f>
        <v>3.2781605932059019E-4</v>
      </c>
      <c r="BC20" s="179"/>
      <c r="BE20" s="188"/>
      <c r="BF20" s="172" t="s">
        <v>441</v>
      </c>
      <c r="BG20" s="187">
        <v>0.38173158538267804</v>
      </c>
      <c r="BH20" s="187">
        <v>3.617406965928207E-2</v>
      </c>
      <c r="BI20" s="187">
        <v>9.50347053452687E-2</v>
      </c>
      <c r="BJ20" s="181"/>
      <c r="BK20" s="172" t="s">
        <v>441</v>
      </c>
      <c r="BL20" s="187">
        <v>0.41363925476671987</v>
      </c>
      <c r="BM20" s="187">
        <v>4.2260484892521134E-2</v>
      </c>
      <c r="BN20" s="187">
        <v>9.5146868839037987E-2</v>
      </c>
      <c r="BO20" s="188"/>
      <c r="BQ20" s="159" t="s">
        <v>485</v>
      </c>
      <c r="BR20" s="160" t="s">
        <v>486</v>
      </c>
      <c r="BS20" s="160" t="s">
        <v>95</v>
      </c>
      <c r="BX20" s="243">
        <v>5.46</v>
      </c>
      <c r="BY20" s="243">
        <v>6</v>
      </c>
      <c r="BZ20" s="238">
        <v>2.7534928849610549E-2</v>
      </c>
      <c r="CA20" s="238">
        <v>0.85788477980826849</v>
      </c>
      <c r="CB20" s="238">
        <v>4.4457916417016182E-3</v>
      </c>
      <c r="CC20" s="238">
        <v>0.1287994180647094</v>
      </c>
      <c r="CD20" s="244">
        <v>10.259094779808269</v>
      </c>
      <c r="CE20" s="245">
        <v>0.67562926827441583</v>
      </c>
      <c r="CF20" s="245">
        <v>3.2609582834032355E-2</v>
      </c>
      <c r="CG20" s="245">
        <v>4.2562537447573406E-4</v>
      </c>
      <c r="CH20" s="245">
        <v>0.46625504793289402</v>
      </c>
      <c r="CI20" s="244">
        <v>0.62715009511683639</v>
      </c>
      <c r="CJ20" s="244">
        <v>4.7921804973037746E-2</v>
      </c>
      <c r="CK20" s="245">
        <v>0.97851525763930502</v>
      </c>
      <c r="CL20" s="245">
        <v>8.9696884361893346E-3</v>
      </c>
      <c r="CM20" s="245">
        <v>14.115236068753745</v>
      </c>
    </row>
    <row r="21" spans="1:91" x14ac:dyDescent="0.3">
      <c r="A21" s="42" t="s">
        <v>315</v>
      </c>
      <c r="B21" s="70" t="s">
        <v>316</v>
      </c>
      <c r="C21" s="75">
        <v>0.50080000000000002</v>
      </c>
      <c r="D21" s="76">
        <v>1.6031</v>
      </c>
      <c r="E21" s="76">
        <v>52.161999999999999</v>
      </c>
      <c r="F21" s="76">
        <v>0.19211</v>
      </c>
      <c r="G21" s="76">
        <v>2.0320999999999998</v>
      </c>
      <c r="H21" s="76">
        <v>753.94</v>
      </c>
      <c r="I21" s="76">
        <v>40.661999999999999</v>
      </c>
      <c r="J21" s="76">
        <v>1.6637999999999999</v>
      </c>
      <c r="K21" s="76">
        <v>7.5500000000000003E-3</v>
      </c>
      <c r="L21" s="76">
        <v>26.603000000000002</v>
      </c>
      <c r="M21" s="76">
        <v>136.97999999999999</v>
      </c>
      <c r="N21" s="76">
        <v>58.621000000000002</v>
      </c>
      <c r="O21" s="76">
        <v>65.885999999999996</v>
      </c>
      <c r="P21" s="76">
        <v>0.54386000000000001</v>
      </c>
      <c r="R21" s="149" t="s">
        <v>113</v>
      </c>
      <c r="S21" s="149" t="s">
        <v>412</v>
      </c>
      <c r="T21" s="149">
        <v>1</v>
      </c>
      <c r="U21" s="149" t="s">
        <v>316</v>
      </c>
      <c r="V21" s="150">
        <f t="shared" si="16"/>
        <v>2.6773038138977632E-3</v>
      </c>
      <c r="W21" s="150">
        <f t="shared" si="5"/>
        <v>0.25422995706869012</v>
      </c>
      <c r="X21" s="150">
        <f t="shared" si="6"/>
        <v>9.2321036341853045E-4</v>
      </c>
      <c r="Y21" s="150">
        <f t="shared" si="7"/>
        <v>1.0110984924121406E-2</v>
      </c>
      <c r="Z21" s="150">
        <f t="shared" si="8"/>
        <v>3.7431965105830667</v>
      </c>
      <c r="AA21" s="150">
        <f t="shared" si="9"/>
        <v>0.20282534195287538</v>
      </c>
      <c r="AB21" s="150">
        <f t="shared" si="10"/>
        <v>8.3055236621405754E-3</v>
      </c>
      <c r="AC21" s="150">
        <f t="shared" si="11"/>
        <v>6.9014576677316304E-6</v>
      </c>
      <c r="AD21" s="150">
        <f t="shared" si="12"/>
        <v>9.3938947683706073E-2</v>
      </c>
      <c r="AE21" s="150">
        <f t="shared" si="13"/>
        <v>0.6821719873202875</v>
      </c>
      <c r="AF21" s="150">
        <f t="shared" si="14"/>
        <v>0.29146732727635782</v>
      </c>
      <c r="AG21" s="150">
        <f t="shared" si="0"/>
        <v>0.32643884784345045</v>
      </c>
      <c r="AH21" s="150">
        <f t="shared" si="1"/>
        <v>2.6753694089456871E-3</v>
      </c>
      <c r="AI21" s="151">
        <f t="shared" si="15"/>
        <v>5.6189682133586256</v>
      </c>
      <c r="AJ21" s="148"/>
      <c r="AL21" s="156">
        <v>3.6599999999999993</v>
      </c>
      <c r="AM21" s="156">
        <v>6</v>
      </c>
      <c r="AN21" s="167">
        <f>(Z47*$AL21)/100</f>
        <v>6.9810247479033541E-2</v>
      </c>
      <c r="AO21" s="167">
        <f t="shared" ref="AO21:AO22" si="28">(AE47*$AL21)/100</f>
        <v>4.8016840330471237E-3</v>
      </c>
      <c r="AP21" s="167">
        <f t="shared" ref="AP21:AP22" si="29">(AF47*$AL21)/100</f>
        <v>2.6146106729233224E-4</v>
      </c>
      <c r="AQ21" s="168"/>
      <c r="AR21" s="169"/>
      <c r="AS21" s="180"/>
      <c r="AT21" s="172" t="s">
        <v>439</v>
      </c>
      <c r="AU21" s="171"/>
      <c r="AV21" s="171"/>
      <c r="AW21" s="171"/>
      <c r="AX21" s="169"/>
      <c r="AY21" s="172" t="s">
        <v>439</v>
      </c>
      <c r="AZ21" s="169"/>
      <c r="BA21" s="169"/>
      <c r="BB21" s="169"/>
      <c r="BC21" s="179"/>
      <c r="BE21" s="188"/>
      <c r="BF21" s="172" t="s">
        <v>441</v>
      </c>
      <c r="BG21" s="187">
        <v>0.4929698633439315</v>
      </c>
      <c r="BH21" s="187">
        <v>5.1828100181758728E-2</v>
      </c>
      <c r="BI21" s="187">
        <v>8.8633824571291861E-2</v>
      </c>
      <c r="BJ21" s="181"/>
      <c r="BK21" s="172" t="s">
        <v>441</v>
      </c>
      <c r="BL21" s="187">
        <v>0.52487753272797333</v>
      </c>
      <c r="BM21" s="187">
        <v>5.9653852139717418E-2</v>
      </c>
      <c r="BN21" s="187">
        <v>8.8745988065061135E-2</v>
      </c>
      <c r="BO21" s="188"/>
      <c r="BQ21" s="163">
        <v>0.49999999999999994</v>
      </c>
      <c r="BR21" s="161">
        <v>0.4</v>
      </c>
      <c r="BS21" s="162">
        <v>0.2</v>
      </c>
      <c r="BX21" s="243">
        <v>3.6599999999999993</v>
      </c>
      <c r="BY21" s="243">
        <v>6</v>
      </c>
      <c r="BZ21" s="238">
        <v>9.3966873252795527E-2</v>
      </c>
      <c r="CA21" s="238">
        <v>0.66414867561900959</v>
      </c>
      <c r="CB21" s="238">
        <v>2.328380840654952E-3</v>
      </c>
      <c r="CC21" s="238">
        <v>9.1909858975638956E-2</v>
      </c>
      <c r="CD21" s="244">
        <v>6.981024747903354</v>
      </c>
      <c r="CE21" s="245">
        <v>0.47569718125998395</v>
      </c>
      <c r="CF21" s="245">
        <v>2.9296489367012773E-2</v>
      </c>
      <c r="CG21" s="245">
        <v>3.8775134784345042E-4</v>
      </c>
      <c r="CH21" s="245">
        <v>0.26252990714856228</v>
      </c>
      <c r="CI21" s="244">
        <v>0.48016840330471239</v>
      </c>
      <c r="CJ21" s="244">
        <v>2.6146106729233221E-2</v>
      </c>
      <c r="CK21" s="245">
        <v>0.73348413438498394</v>
      </c>
      <c r="CL21" s="245">
        <v>6.6361251996805105E-3</v>
      </c>
      <c r="CM21" s="245">
        <v>9.8477246353334671</v>
      </c>
    </row>
    <row r="22" spans="1:91" x14ac:dyDescent="0.3">
      <c r="A22" s="42" t="s">
        <v>317</v>
      </c>
      <c r="B22" s="70" t="s">
        <v>318</v>
      </c>
      <c r="C22" s="75">
        <v>0.50090000000000001</v>
      </c>
      <c r="D22" s="76">
        <v>9.8033999999999999</v>
      </c>
      <c r="E22" s="76">
        <v>38.530999999999999</v>
      </c>
      <c r="F22" s="76">
        <v>0.14393</v>
      </c>
      <c r="G22" s="76">
        <v>7.0777999999999999</v>
      </c>
      <c r="H22" s="76">
        <v>523.87</v>
      </c>
      <c r="I22" s="76">
        <v>29.556000000000001</v>
      </c>
      <c r="J22" s="76">
        <v>2.0914999999999999</v>
      </c>
      <c r="K22" s="76">
        <v>2.426E-2</v>
      </c>
      <c r="L22" s="76">
        <v>22.437999999999999</v>
      </c>
      <c r="M22" s="76">
        <v>33.537999999999997</v>
      </c>
      <c r="N22" s="76">
        <v>1.5388999999999999</v>
      </c>
      <c r="O22" s="76">
        <v>30.733000000000001</v>
      </c>
      <c r="P22" s="76">
        <v>0.42470000000000002</v>
      </c>
      <c r="R22" s="149" t="s">
        <v>113</v>
      </c>
      <c r="S22" s="149">
        <v>3</v>
      </c>
      <c r="T22" s="149">
        <v>1</v>
      </c>
      <c r="U22" s="149" t="s">
        <v>318</v>
      </c>
      <c r="V22" s="150">
        <f t="shared" si="16"/>
        <v>4.3604599221401474E-2</v>
      </c>
      <c r="W22" s="150">
        <f t="shared" si="5"/>
        <v>0.18614666101018168</v>
      </c>
      <c r="X22" s="150">
        <f t="shared" si="6"/>
        <v>6.8255889399081659E-4</v>
      </c>
      <c r="Y22" s="150">
        <f t="shared" si="7"/>
        <v>3.5292136654022761E-2</v>
      </c>
      <c r="Z22" s="150">
        <f t="shared" si="8"/>
        <v>2.5941661259732478</v>
      </c>
      <c r="AA22" s="150">
        <f t="shared" si="9"/>
        <v>0.14735462417648232</v>
      </c>
      <c r="AB22" s="150">
        <f t="shared" si="10"/>
        <v>1.0438523158315033E-2</v>
      </c>
      <c r="AC22" s="150">
        <f t="shared" si="11"/>
        <v>9.0299960071870634E-5</v>
      </c>
      <c r="AD22" s="150">
        <f t="shared" si="12"/>
        <v>7.3132611299660602E-2</v>
      </c>
      <c r="AE22" s="150">
        <f t="shared" si="13"/>
        <v>0.1657551033140347</v>
      </c>
      <c r="AF22" s="150">
        <f t="shared" si="14"/>
        <v>6.5114543821121985E-3</v>
      </c>
      <c r="AG22" s="150">
        <f t="shared" si="0"/>
        <v>0.15092448592533439</v>
      </c>
      <c r="AH22" s="150">
        <f t="shared" si="1"/>
        <v>2.080105809542823E-3</v>
      </c>
      <c r="AI22" s="151">
        <f t="shared" si="15"/>
        <v>3.4161792897783982</v>
      </c>
      <c r="AJ22" s="148"/>
      <c r="AL22" s="156">
        <v>3.5599999999999996</v>
      </c>
      <c r="AM22" s="156">
        <v>6</v>
      </c>
      <c r="AN22" s="167">
        <f>(Z48*$AL22)/100</f>
        <v>6.9896052197802205E-2</v>
      </c>
      <c r="AO22" s="167">
        <f t="shared" si="28"/>
        <v>4.8802749900099902E-3</v>
      </c>
      <c r="AP22" s="167">
        <f t="shared" si="29"/>
        <v>2.4276906093906092E-4</v>
      </c>
      <c r="AQ22" s="168"/>
      <c r="AR22" s="169"/>
      <c r="AS22" s="180"/>
      <c r="AT22" s="172" t="s">
        <v>439</v>
      </c>
      <c r="AU22" s="171"/>
      <c r="AV22" s="171"/>
      <c r="AW22" s="171"/>
      <c r="AX22" s="169"/>
      <c r="AY22" s="172" t="s">
        <v>439</v>
      </c>
      <c r="AZ22" s="169"/>
      <c r="BA22" s="169"/>
      <c r="BB22" s="169"/>
      <c r="BC22" s="179"/>
      <c r="BE22" s="188"/>
      <c r="BF22" s="172" t="s">
        <v>441</v>
      </c>
      <c r="BG22" s="187">
        <v>0.50285130527428312</v>
      </c>
      <c r="BH22" s="187">
        <v>5.0397171925500507E-2</v>
      </c>
      <c r="BI22" s="187">
        <v>0.12833378652320954</v>
      </c>
      <c r="BJ22" s="181"/>
      <c r="BK22" s="172" t="s">
        <v>441</v>
      </c>
      <c r="BL22" s="187">
        <v>0.534758974658325</v>
      </c>
      <c r="BM22" s="187">
        <v>5.806393185498606E-2</v>
      </c>
      <c r="BN22" s="187">
        <v>0.12844595001697884</v>
      </c>
      <c r="BO22" s="188"/>
      <c r="BQ22" s="163">
        <v>0.45454545454545459</v>
      </c>
      <c r="BR22" s="161">
        <v>0.4</v>
      </c>
      <c r="BS22" s="162">
        <v>0.2</v>
      </c>
      <c r="BX22" s="243">
        <v>3.5599999999999996</v>
      </c>
      <c r="BY22" s="243">
        <v>6</v>
      </c>
      <c r="BZ22" s="238">
        <v>7.3070244755244762E-3</v>
      </c>
      <c r="CA22" s="238">
        <v>0.60015598501498502</v>
      </c>
      <c r="CB22" s="238">
        <v>1.9501313686313686E-3</v>
      </c>
      <c r="CC22" s="238">
        <v>3.0475742757242751E-2</v>
      </c>
      <c r="CD22" s="244">
        <v>6.9896052197802208</v>
      </c>
      <c r="CE22" s="245">
        <v>0.4558288816183817</v>
      </c>
      <c r="CF22" s="245">
        <v>2.4492559940059944E-2</v>
      </c>
      <c r="CG22" s="245">
        <v>2.9878571428571432E-4</v>
      </c>
      <c r="CH22" s="245">
        <v>0.30156596403596403</v>
      </c>
      <c r="CI22" s="244">
        <v>0.48802749900099901</v>
      </c>
      <c r="CJ22" s="244">
        <v>2.4276906093906092E-2</v>
      </c>
      <c r="CK22" s="245">
        <v>0.65879969430569441</v>
      </c>
      <c r="CL22" s="245">
        <v>5.7715744255744262E-3</v>
      </c>
      <c r="CM22" s="245">
        <v>9.5885559685314679</v>
      </c>
    </row>
    <row r="23" spans="1:91" x14ac:dyDescent="0.3">
      <c r="A23" s="42" t="s">
        <v>319</v>
      </c>
      <c r="B23" s="70" t="s">
        <v>320</v>
      </c>
      <c r="C23" s="75">
        <v>0.50070000000000003</v>
      </c>
      <c r="D23" s="76">
        <v>2.9</v>
      </c>
      <c r="E23" s="76">
        <v>30.382999999999999</v>
      </c>
      <c r="F23" s="76">
        <v>0.11219</v>
      </c>
      <c r="G23" s="76">
        <v>2.6339000000000001</v>
      </c>
      <c r="H23" s="76">
        <v>450.52</v>
      </c>
      <c r="I23" s="76">
        <v>23.606999999999999</v>
      </c>
      <c r="J23" s="76">
        <v>2.0402999999999998</v>
      </c>
      <c r="K23" s="76">
        <v>1.6389999999999998E-2</v>
      </c>
      <c r="L23" s="76">
        <v>29.161000000000001</v>
      </c>
      <c r="M23" s="76">
        <v>31.391999999999999</v>
      </c>
      <c r="N23" s="76">
        <v>1.8947000000000001</v>
      </c>
      <c r="O23" s="76">
        <v>26.106999999999999</v>
      </c>
      <c r="P23" s="76">
        <v>0.42523</v>
      </c>
      <c r="R23" s="149" t="s">
        <v>113</v>
      </c>
      <c r="S23" s="149">
        <v>3</v>
      </c>
      <c r="T23" s="149">
        <v>2</v>
      </c>
      <c r="U23" s="149" t="s">
        <v>320</v>
      </c>
      <c r="V23" s="150">
        <f t="shared" si="16"/>
        <v>9.1532729179149199E-3</v>
      </c>
      <c r="W23" s="150">
        <f t="shared" si="5"/>
        <v>0.1455379718394248</v>
      </c>
      <c r="X23" s="150">
        <f t="shared" si="6"/>
        <v>5.2435340523267421E-4</v>
      </c>
      <c r="Y23" s="150">
        <f t="shared" si="7"/>
        <v>1.3117797583383264E-2</v>
      </c>
      <c r="Z23" s="150">
        <f t="shared" si="8"/>
        <v>2.228965073896545</v>
      </c>
      <c r="AA23" s="150">
        <f t="shared" si="9"/>
        <v>0.11771006840423406</v>
      </c>
      <c r="AB23" s="150">
        <f t="shared" si="10"/>
        <v>1.0187050629119232E-2</v>
      </c>
      <c r="AC23" s="150">
        <f t="shared" si="11"/>
        <v>5.1041042540443371E-5</v>
      </c>
      <c r="AD23" s="150">
        <f t="shared" si="12"/>
        <v>0.10672982824046336</v>
      </c>
      <c r="AE23" s="150">
        <f t="shared" si="13"/>
        <v>0.15510631366087477</v>
      </c>
      <c r="AF23" s="150">
        <f t="shared" si="14"/>
        <v>8.2905682045136819E-3</v>
      </c>
      <c r="AG23" s="150">
        <f t="shared" si="0"/>
        <v>0.12788710804873177</v>
      </c>
      <c r="AH23" s="150">
        <f t="shared" si="1"/>
        <v>2.0835829838226484E-3</v>
      </c>
      <c r="AI23" s="151">
        <f t="shared" si="15"/>
        <v>2.9253440308568006</v>
      </c>
      <c r="AJ23" s="148"/>
      <c r="AL23" s="156">
        <v>7.56</v>
      </c>
      <c r="AM23" s="156">
        <v>7</v>
      </c>
      <c r="AN23" s="167">
        <f>(Z52*$AL23)/100</f>
        <v>0.20410005314371255</v>
      </c>
      <c r="AO23" s="167">
        <f>(AE52*$AL23)/100</f>
        <v>2.2799848068862271E-2</v>
      </c>
      <c r="AP23" s="167">
        <f>(AF52*$AL23)/100</f>
        <v>3.2430187455089819E-2</v>
      </c>
      <c r="AQ23" s="168"/>
      <c r="AR23" s="169"/>
      <c r="AS23" s="180"/>
      <c r="AT23" s="172" t="s">
        <v>440</v>
      </c>
      <c r="AU23" s="171">
        <f t="shared" ref="AU23:AU28" si="30">(AN23-$AU$11)/0.4</f>
        <v>0.31366225078338483</v>
      </c>
      <c r="AV23" s="171">
        <f t="shared" ref="AV23:AV28" si="31">(AO23-$AV$11)/0.5</f>
        <v>3.5150034233820342E-2</v>
      </c>
      <c r="AW23" s="171">
        <f t="shared" ref="AW23:AW28" si="32">(AP23-$AW$11)/0.2</f>
        <v>0.16082093369678088</v>
      </c>
      <c r="AX23" s="169"/>
      <c r="AY23" s="172" t="s">
        <v>440</v>
      </c>
      <c r="AZ23" s="171">
        <f t="shared" ref="AZ23:AZ28" si="33">(AN23-$AZ$29)/0.4</f>
        <v>0.34556992016742671</v>
      </c>
      <c r="BA23" s="171">
        <f>(AO23-$BA$29)/0.5</f>
        <v>3.7010400977807292E-2</v>
      </c>
      <c r="BB23" s="171">
        <f t="shared" ref="BB23:BB28" si="34">(AP23-$BB$29)/0.2</f>
        <v>0.16093309719055016</v>
      </c>
      <c r="BC23" s="179"/>
      <c r="BE23" s="188"/>
      <c r="BF23" s="173" t="s">
        <v>443</v>
      </c>
      <c r="BG23" s="187">
        <v>4.9626307291422173E-2</v>
      </c>
      <c r="BH23" s="187">
        <v>2.5811648053602327E-2</v>
      </c>
      <c r="BI23" s="187">
        <v>2.1076144238175266E-4</v>
      </c>
      <c r="BJ23" s="181"/>
      <c r="BK23" s="183" t="s">
        <v>443</v>
      </c>
      <c r="BL23" s="187">
        <v>4.9626307291422173E-2</v>
      </c>
      <c r="BM23" s="187">
        <v>2.5811648053602327E-2</v>
      </c>
      <c r="BN23" s="187">
        <v>2.1076144238175266E-4</v>
      </c>
      <c r="BO23" s="188"/>
      <c r="BQ23" s="163">
        <v>0</v>
      </c>
      <c r="BR23" s="161">
        <v>0</v>
      </c>
      <c r="BS23" s="162">
        <v>0</v>
      </c>
      <c r="BX23" s="243">
        <v>7.56</v>
      </c>
      <c r="BY23" s="243">
        <v>7</v>
      </c>
      <c r="BZ23" s="238">
        <v>5.418443263473053E-2</v>
      </c>
      <c r="CA23" s="238">
        <v>2.0487202005988023</v>
      </c>
      <c r="CB23" s="238">
        <v>5.4133787425149705E-3</v>
      </c>
      <c r="CC23" s="238">
        <v>9.4667214071856284E-2</v>
      </c>
      <c r="CD23" s="244">
        <v>20.410005314371254</v>
      </c>
      <c r="CE23" s="245">
        <v>1.4929103398203594</v>
      </c>
      <c r="CF23" s="245">
        <v>6.1289663173652691E-2</v>
      </c>
      <c r="CG23" s="245">
        <v>1.4344760479041913E-4</v>
      </c>
      <c r="CH23" s="245">
        <v>0.89485841317365267</v>
      </c>
      <c r="CI23" s="244">
        <v>2.279984806886227</v>
      </c>
      <c r="CJ23" s="244">
        <v>3.2430187455089818</v>
      </c>
      <c r="CK23" s="245">
        <v>2.0909296347305393</v>
      </c>
      <c r="CL23" s="245">
        <v>1.1771191616766468E-2</v>
      </c>
      <c r="CM23" s="245">
        <v>32.687896782934132</v>
      </c>
    </row>
    <row r="24" spans="1:91" x14ac:dyDescent="0.3">
      <c r="A24" s="42" t="s">
        <v>321</v>
      </c>
      <c r="B24" s="70" t="s">
        <v>322</v>
      </c>
      <c r="C24" s="75">
        <v>0.50080000000000002</v>
      </c>
      <c r="D24" s="76">
        <v>1.5801000000000001</v>
      </c>
      <c r="E24" s="76">
        <v>32.631</v>
      </c>
      <c r="F24" s="76">
        <v>9.5399999999999999E-2</v>
      </c>
      <c r="G24" s="76">
        <v>1.825</v>
      </c>
      <c r="H24" s="76">
        <v>353.98</v>
      </c>
      <c r="I24" s="76">
        <v>26.896000000000001</v>
      </c>
      <c r="J24" s="76">
        <v>1.7765</v>
      </c>
      <c r="K24" s="76">
        <v>1.8710000000000001E-2</v>
      </c>
      <c r="L24" s="76">
        <v>24.042000000000002</v>
      </c>
      <c r="M24" s="76">
        <v>30.091000000000001</v>
      </c>
      <c r="N24" s="76">
        <v>1.3588</v>
      </c>
      <c r="O24" s="76">
        <v>23.806999999999999</v>
      </c>
      <c r="P24" s="76">
        <v>0.34564</v>
      </c>
      <c r="R24" s="149" t="s">
        <v>113</v>
      </c>
      <c r="S24" s="149">
        <v>3</v>
      </c>
      <c r="T24" s="149">
        <v>3</v>
      </c>
      <c r="U24" s="149" t="s">
        <v>322</v>
      </c>
      <c r="V24" s="150">
        <f t="shared" si="16"/>
        <v>2.5624875199680513E-3</v>
      </c>
      <c r="W24" s="150">
        <f t="shared" si="5"/>
        <v>0.15673095547124602</v>
      </c>
      <c r="X24" s="150">
        <f t="shared" si="6"/>
        <v>4.4043280750798717E-4</v>
      </c>
      <c r="Y24" s="150">
        <f t="shared" si="7"/>
        <v>9.0771390774760374E-3</v>
      </c>
      <c r="Z24" s="150">
        <f t="shared" si="8"/>
        <v>1.7465910792731629</v>
      </c>
      <c r="AA24" s="150">
        <f t="shared" si="9"/>
        <v>0.13410529402955271</v>
      </c>
      <c r="AB24" s="150">
        <f t="shared" si="10"/>
        <v>8.8681235023961667E-3</v>
      </c>
      <c r="AC24" s="150">
        <f t="shared" si="11"/>
        <v>6.2612320287539942E-5</v>
      </c>
      <c r="AD24" s="150">
        <f t="shared" si="12"/>
        <v>8.1154402955271557E-2</v>
      </c>
      <c r="AE24" s="150">
        <f t="shared" si="13"/>
        <v>0.14858073332667732</v>
      </c>
      <c r="AF24" s="150">
        <f t="shared" si="14"/>
        <v>5.6136930910543137E-3</v>
      </c>
      <c r="AG24" s="150">
        <f t="shared" si="0"/>
        <v>0.11637994209265175</v>
      </c>
      <c r="AH24" s="150">
        <f t="shared" si="1"/>
        <v>1.6858526357827477E-3</v>
      </c>
      <c r="AI24" s="151">
        <f t="shared" si="15"/>
        <v>2.4118527481030347</v>
      </c>
      <c r="AJ24" s="148"/>
      <c r="AL24" s="156">
        <v>8.36</v>
      </c>
      <c r="AM24" s="156">
        <v>7</v>
      </c>
      <c r="AN24" s="167">
        <f t="shared" ref="AN24:AN25" si="35">(Z53*$AL24)/100</f>
        <v>0.22956890934065935</v>
      </c>
      <c r="AO24" s="167">
        <f t="shared" ref="AO24:AO25" si="36">(AE53*$AL24)/100</f>
        <v>2.7610003461538465E-2</v>
      </c>
      <c r="AP24" s="167">
        <f t="shared" ref="AP24:AP25" si="37">(AF53*$AL24)/100</f>
        <v>2.0648504725274727E-2</v>
      </c>
      <c r="AQ24" s="168"/>
      <c r="AR24" s="169"/>
      <c r="AS24" s="180"/>
      <c r="AT24" s="172" t="s">
        <v>440</v>
      </c>
      <c r="AU24" s="171">
        <f t="shared" si="30"/>
        <v>0.37733439127575186</v>
      </c>
      <c r="AV24" s="171">
        <f t="shared" si="31"/>
        <v>4.4770345019172729E-2</v>
      </c>
      <c r="AW24" s="171">
        <f t="shared" si="32"/>
        <v>0.10191252004770544</v>
      </c>
      <c r="AX24" s="169"/>
      <c r="AY24" s="172" t="s">
        <v>440</v>
      </c>
      <c r="AZ24" s="171">
        <f t="shared" si="33"/>
        <v>0.40924206065979363</v>
      </c>
      <c r="BA24" s="171">
        <f>(AO24-$BA$29)/0.5</f>
        <v>4.663071176315968E-2</v>
      </c>
      <c r="BB24" s="171">
        <f t="shared" si="34"/>
        <v>0.10202468354147472</v>
      </c>
      <c r="BC24" s="179"/>
      <c r="BE24" s="188"/>
      <c r="BF24" s="173" t="s">
        <v>444</v>
      </c>
      <c r="BG24" s="187">
        <v>0.46612632238446677</v>
      </c>
      <c r="BH24" s="187">
        <v>3.0208387569612718E-2</v>
      </c>
      <c r="BI24" s="187">
        <v>0.19509464950140365</v>
      </c>
      <c r="BJ24" s="181"/>
      <c r="BK24" s="183" t="s">
        <v>444</v>
      </c>
      <c r="BL24" s="187">
        <v>0.46612632238446677</v>
      </c>
      <c r="BM24" s="187">
        <v>3.0208387569612718E-2</v>
      </c>
      <c r="BN24" s="187">
        <v>0.19509464950140365</v>
      </c>
      <c r="BO24" s="188"/>
      <c r="BQ24" s="163">
        <v>0.49999999999999994</v>
      </c>
      <c r="BR24" s="161">
        <v>0.4</v>
      </c>
      <c r="BS24" s="162">
        <v>0.2</v>
      </c>
      <c r="BX24" s="243">
        <v>8.36</v>
      </c>
      <c r="BY24" s="243">
        <v>7</v>
      </c>
      <c r="BZ24" s="238">
        <v>3.3706208791208798E-3</v>
      </c>
      <c r="CA24" s="238">
        <v>1.6839990219780221</v>
      </c>
      <c r="CB24" s="238">
        <v>5.7395659340659343E-3</v>
      </c>
      <c r="CC24" s="238">
        <v>6.5457401098901108E-2</v>
      </c>
      <c r="CD24" s="244">
        <v>22.956890934065935</v>
      </c>
      <c r="CE24" s="245">
        <v>1.2634362142857143</v>
      </c>
      <c r="CF24" s="245">
        <v>6.1913379120879138E-2</v>
      </c>
      <c r="CG24" s="245">
        <v>-1.5440109890109893E-4</v>
      </c>
      <c r="CH24" s="245">
        <v>0.55692340659340667</v>
      </c>
      <c r="CI24" s="244">
        <v>2.7610003461538466</v>
      </c>
      <c r="CJ24" s="244">
        <v>2.0648504725274726</v>
      </c>
      <c r="CK24" s="245">
        <v>2.1397019120879124</v>
      </c>
      <c r="CL24" s="245">
        <v>1.249531868131868E-2</v>
      </c>
      <c r="CM24" s="245">
        <v>33.575624192307693</v>
      </c>
    </row>
    <row r="25" spans="1:91" x14ac:dyDescent="0.3">
      <c r="A25" s="42" t="s">
        <v>323</v>
      </c>
      <c r="B25" s="70" t="s">
        <v>324</v>
      </c>
      <c r="C25" s="75">
        <v>0.50060000000000004</v>
      </c>
      <c r="D25" s="76">
        <v>3.4477000000000002</v>
      </c>
      <c r="E25" s="76">
        <v>58.896000000000001</v>
      </c>
      <c r="F25" s="76">
        <v>0.16707</v>
      </c>
      <c r="G25" s="76">
        <v>2.7896999999999998</v>
      </c>
      <c r="H25" s="76">
        <v>586.67999999999995</v>
      </c>
      <c r="I25" s="76">
        <v>35.972999999999999</v>
      </c>
      <c r="J25" s="76">
        <v>1.3875999999999999</v>
      </c>
      <c r="K25" s="76">
        <v>5.0600000000000003E-3</v>
      </c>
      <c r="L25" s="76">
        <v>21.713000000000001</v>
      </c>
      <c r="M25" s="76">
        <v>103.69</v>
      </c>
      <c r="N25" s="76">
        <v>72.180000000000007</v>
      </c>
      <c r="O25" s="76">
        <v>58.177999999999997</v>
      </c>
      <c r="P25" s="76">
        <v>0.45371</v>
      </c>
      <c r="R25" s="153" t="s">
        <v>112</v>
      </c>
      <c r="S25" s="153" t="s">
        <v>412</v>
      </c>
      <c r="T25" s="153">
        <v>1</v>
      </c>
      <c r="U25" s="153" t="s">
        <v>324</v>
      </c>
      <c r="V25" s="154">
        <f t="shared" si="16"/>
        <v>1.189031911705953E-2</v>
      </c>
      <c r="W25" s="154">
        <f t="shared" si="5"/>
        <v>0.28796117159408713</v>
      </c>
      <c r="X25" s="154">
        <f t="shared" si="6"/>
        <v>7.9852926488214137E-4</v>
      </c>
      <c r="Y25" s="154">
        <f t="shared" si="7"/>
        <v>1.389848431881742E-2</v>
      </c>
      <c r="Z25" s="154">
        <f t="shared" si="8"/>
        <v>2.9093943517778662</v>
      </c>
      <c r="AA25" s="154">
        <f t="shared" si="9"/>
        <v>0.1794894751298442</v>
      </c>
      <c r="AB25" s="154">
        <f t="shared" si="10"/>
        <v>6.9294971034758283E-3</v>
      </c>
      <c r="AC25" s="154">
        <f t="shared" si="11"/>
        <v>-5.5308629644426685E-6</v>
      </c>
      <c r="AD25" s="154">
        <f t="shared" si="12"/>
        <v>6.9555783060327614E-2</v>
      </c>
      <c r="AE25" s="154">
        <f t="shared" si="13"/>
        <v>0.51619402966440264</v>
      </c>
      <c r="AF25" s="154">
        <f t="shared" si="14"/>
        <v>0.35929751797842596</v>
      </c>
      <c r="AG25" s="154">
        <f t="shared" si="0"/>
        <v>0.28807545944866159</v>
      </c>
      <c r="AH25" s="154">
        <f t="shared" si="1"/>
        <v>2.2262285257690774E-3</v>
      </c>
      <c r="AI25" s="155">
        <f t="shared" si="15"/>
        <v>4.6457053161206545</v>
      </c>
      <c r="AJ25" s="148"/>
      <c r="AL25" s="156">
        <v>8.759999999999998</v>
      </c>
      <c r="AM25" s="156">
        <v>7</v>
      </c>
      <c r="AN25" s="167">
        <f t="shared" si="35"/>
        <v>0.27139324345261889</v>
      </c>
      <c r="AO25" s="167">
        <f t="shared" si="36"/>
        <v>2.9817928143742498E-2</v>
      </c>
      <c r="AP25" s="167">
        <f t="shared" si="37"/>
        <v>2.2121423360655732E-2</v>
      </c>
      <c r="AQ25" s="168"/>
      <c r="AR25" s="169"/>
      <c r="AS25" s="180"/>
      <c r="AT25" s="172" t="s">
        <v>440</v>
      </c>
      <c r="AU25" s="171">
        <f t="shared" si="30"/>
        <v>0.4818952265556507</v>
      </c>
      <c r="AV25" s="171">
        <f t="shared" si="31"/>
        <v>4.9186194383580795E-2</v>
      </c>
      <c r="AW25" s="171">
        <f t="shared" si="32"/>
        <v>0.10927711322461046</v>
      </c>
      <c r="AX25" s="169"/>
      <c r="AY25" s="172" t="s">
        <v>440</v>
      </c>
      <c r="AZ25" s="171">
        <f t="shared" si="33"/>
        <v>0.51380289593969253</v>
      </c>
      <c r="BA25" s="171">
        <f>(AO25-$BA$29)/0.5</f>
        <v>5.1046561127567745E-2</v>
      </c>
      <c r="BB25" s="171">
        <f t="shared" si="34"/>
        <v>0.10938927671837975</v>
      </c>
      <c r="BC25" s="179"/>
      <c r="BE25" s="188"/>
      <c r="BF25" s="173" t="s">
        <v>445</v>
      </c>
      <c r="BG25" s="187">
        <v>0.38238159392789883</v>
      </c>
      <c r="BH25" s="187">
        <v>2.637074544803996E-2</v>
      </c>
      <c r="BI25" s="187">
        <v>0.14167040857674534</v>
      </c>
      <c r="BJ25" s="181"/>
      <c r="BK25" s="183" t="s">
        <v>445</v>
      </c>
      <c r="BL25" s="187">
        <v>0.16571570532477625</v>
      </c>
      <c r="BM25" s="187">
        <v>2.7054703809799865E-2</v>
      </c>
      <c r="BN25" s="187">
        <v>0.14178257207051462</v>
      </c>
      <c r="BO25" s="188"/>
      <c r="BQ25" s="163">
        <v>0.45454545454545459</v>
      </c>
      <c r="BR25" s="161">
        <v>0.4</v>
      </c>
      <c r="BS25" s="162">
        <v>0.2</v>
      </c>
      <c r="BX25" s="243">
        <v>8.759999999999998</v>
      </c>
      <c r="BY25" s="243">
        <v>7</v>
      </c>
      <c r="BZ25" s="238">
        <v>5.222889494202318E-2</v>
      </c>
      <c r="CA25" s="238">
        <v>2.2035438934426228</v>
      </c>
      <c r="CB25" s="238">
        <v>6.3054443222710903E-3</v>
      </c>
      <c r="CC25" s="238">
        <v>9.5578592063174733E-2</v>
      </c>
      <c r="CD25" s="244">
        <v>27.13932434526189</v>
      </c>
      <c r="CE25" s="245">
        <v>1.482561370951619</v>
      </c>
      <c r="CF25" s="245">
        <v>7.6801596861255483E-2</v>
      </c>
      <c r="CG25" s="245">
        <v>3.95136945221911E-5</v>
      </c>
      <c r="CH25" s="245">
        <v>0.56207300079968003</v>
      </c>
      <c r="CI25" s="244">
        <v>2.9817928143742498</v>
      </c>
      <c r="CJ25" s="244">
        <v>2.2121423360655732</v>
      </c>
      <c r="CK25" s="245">
        <v>2.3996844002399036</v>
      </c>
      <c r="CL25" s="245">
        <v>1.688340263894442E-2</v>
      </c>
      <c r="CM25" s="245">
        <v>39.228959605657735</v>
      </c>
    </row>
    <row r="26" spans="1:91" x14ac:dyDescent="0.3">
      <c r="A26" s="42" t="s">
        <v>325</v>
      </c>
      <c r="B26" s="70" t="s">
        <v>27</v>
      </c>
      <c r="C26" s="75">
        <v>0.50080000000000002</v>
      </c>
      <c r="D26" s="76">
        <v>3.9693000000000001</v>
      </c>
      <c r="E26" s="76">
        <v>37.92</v>
      </c>
      <c r="F26" s="76">
        <v>0.12723000000000001</v>
      </c>
      <c r="G26" s="76">
        <v>4.4359999999999999</v>
      </c>
      <c r="H26" s="76">
        <v>365.79</v>
      </c>
      <c r="I26" s="76">
        <v>28.437999999999999</v>
      </c>
      <c r="J26" s="76">
        <v>1.5035000000000001</v>
      </c>
      <c r="K26" s="76">
        <v>1.924E-2</v>
      </c>
      <c r="L26" s="76">
        <v>25.574999999999999</v>
      </c>
      <c r="M26" s="76">
        <v>29.556000000000001</v>
      </c>
      <c r="N26" s="76">
        <v>1.2656000000000001</v>
      </c>
      <c r="O26" s="76">
        <v>30.276</v>
      </c>
      <c r="P26" s="76">
        <v>0.36341000000000001</v>
      </c>
      <c r="R26" s="153" t="s">
        <v>112</v>
      </c>
      <c r="S26" s="153">
        <v>3</v>
      </c>
      <c r="T26" s="153">
        <v>1</v>
      </c>
      <c r="U26" s="153" t="s">
        <v>27</v>
      </c>
      <c r="V26" s="154">
        <f t="shared" si="16"/>
        <v>1.44894044528754E-2</v>
      </c>
      <c r="W26" s="154">
        <f t="shared" si="5"/>
        <v>0.18313371106230031</v>
      </c>
      <c r="X26" s="154">
        <f t="shared" si="6"/>
        <v>5.9932857428115019E-4</v>
      </c>
      <c r="Y26" s="154">
        <f t="shared" si="7"/>
        <v>2.2111284444888177E-2</v>
      </c>
      <c r="Z26" s="154">
        <f t="shared" si="8"/>
        <v>1.8055467501996807</v>
      </c>
      <c r="AA26" s="154">
        <f t="shared" si="9"/>
        <v>0.141802977735623</v>
      </c>
      <c r="AB26" s="154">
        <f t="shared" si="10"/>
        <v>7.5053040135782765E-3</v>
      </c>
      <c r="AC26" s="154">
        <f t="shared" si="11"/>
        <v>6.5258087060702876E-5</v>
      </c>
      <c r="AD26" s="154">
        <f t="shared" si="12"/>
        <v>8.8807158546325884E-2</v>
      </c>
      <c r="AE26" s="154">
        <f t="shared" si="13"/>
        <v>0.14591000648961663</v>
      </c>
      <c r="AF26" s="154">
        <f t="shared" si="14"/>
        <v>5.1484375000000002E-3</v>
      </c>
      <c r="AG26" s="154">
        <f t="shared" si="0"/>
        <v>0.14867327276357828</v>
      </c>
      <c r="AH26" s="154">
        <f t="shared" si="1"/>
        <v>1.7745607028753995E-3</v>
      </c>
      <c r="AI26" s="155">
        <f t="shared" si="15"/>
        <v>2.5655674545726841</v>
      </c>
      <c r="AJ26" s="148"/>
      <c r="AL26" s="156">
        <v>6.56</v>
      </c>
      <c r="AM26" s="156">
        <v>8</v>
      </c>
      <c r="AN26" s="167">
        <f>(Z58*$AL26)/100</f>
        <v>0.23132778698342982</v>
      </c>
      <c r="AO26" s="167">
        <f>(AE58*$AL26)/100</f>
        <v>2.3311865781593135E-2</v>
      </c>
      <c r="AP26" s="167">
        <f>(AF58*$AL26)/100</f>
        <v>1.9272941784787379E-2</v>
      </c>
      <c r="AQ26" s="168"/>
      <c r="AR26" s="169"/>
      <c r="AS26" s="180"/>
      <c r="AT26" s="172" t="s">
        <v>441</v>
      </c>
      <c r="AU26" s="171">
        <f t="shared" si="30"/>
        <v>0.38173158538267804</v>
      </c>
      <c r="AV26" s="171">
        <f t="shared" si="31"/>
        <v>3.617406965928207E-2</v>
      </c>
      <c r="AW26" s="171">
        <f t="shared" si="32"/>
        <v>9.50347053452687E-2</v>
      </c>
      <c r="AX26" s="169"/>
      <c r="AY26" s="172" t="s">
        <v>441</v>
      </c>
      <c r="AZ26" s="171">
        <f t="shared" si="33"/>
        <v>0.41363925476671987</v>
      </c>
      <c r="BA26" s="171">
        <f>(AO26-$BA$29)/0.45</f>
        <v>4.2260484892521134E-2</v>
      </c>
      <c r="BB26" s="171">
        <f t="shared" si="34"/>
        <v>9.5146868839037987E-2</v>
      </c>
      <c r="BC26" s="179"/>
      <c r="BE26" s="188"/>
      <c r="BF26" s="173" t="s">
        <v>446</v>
      </c>
      <c r="BG26" s="187">
        <v>4.9554122493992714E-2</v>
      </c>
      <c r="BH26" s="187">
        <v>1.9902991747126328E-2</v>
      </c>
      <c r="BI26" s="187">
        <v>3.7496256270947418E-4</v>
      </c>
      <c r="BJ26" s="181"/>
      <c r="BK26" s="183" t="s">
        <v>446</v>
      </c>
      <c r="BL26" s="187">
        <v>0.15579297561902358</v>
      </c>
      <c r="BM26" s="187">
        <v>2.0586950108886237E-2</v>
      </c>
      <c r="BN26" s="187">
        <v>3.9739526146333193E-4</v>
      </c>
      <c r="BO26" s="188"/>
      <c r="BQ26" s="163">
        <v>0</v>
      </c>
      <c r="BR26" s="161">
        <v>0</v>
      </c>
      <c r="BS26" s="162">
        <v>0</v>
      </c>
      <c r="BX26" s="243">
        <v>6.56</v>
      </c>
      <c r="BY26" s="243">
        <v>8</v>
      </c>
      <c r="BZ26" s="238">
        <v>7.9328901976442392E-2</v>
      </c>
      <c r="CA26" s="238">
        <v>1.8014574925134756</v>
      </c>
      <c r="CB26" s="238">
        <v>5.1327350768616492E-3</v>
      </c>
      <c r="CC26" s="238">
        <v>9.5424901177879815E-2</v>
      </c>
      <c r="CD26" s="244">
        <v>23.132778698342982</v>
      </c>
      <c r="CE26" s="245">
        <v>1.2252352745058894</v>
      </c>
      <c r="CF26" s="245">
        <v>6.0985555999201434E-2</v>
      </c>
      <c r="CG26" s="245">
        <v>1.133659413056498E-4</v>
      </c>
      <c r="CH26" s="245">
        <v>0.68477448592533441</v>
      </c>
      <c r="CI26" s="244">
        <v>2.3311865781593135</v>
      </c>
      <c r="CJ26" s="244">
        <v>1.9272941784787381</v>
      </c>
      <c r="CK26" s="245">
        <v>1.8454249790377319</v>
      </c>
      <c r="CL26" s="245">
        <v>1.1927242962667199E-2</v>
      </c>
      <c r="CM26" s="245">
        <v>33.201064390097812</v>
      </c>
    </row>
    <row r="27" spans="1:91" x14ac:dyDescent="0.3">
      <c r="A27" s="42" t="s">
        <v>326</v>
      </c>
      <c r="B27" s="70" t="s">
        <v>26</v>
      </c>
      <c r="C27" s="75">
        <v>0.50070000000000003</v>
      </c>
      <c r="D27" s="76">
        <v>1.4664999999999999</v>
      </c>
      <c r="E27" s="76">
        <v>46.640999999999998</v>
      </c>
      <c r="F27" s="76">
        <v>0.13722999999999999</v>
      </c>
      <c r="G27" s="76">
        <v>2.0032000000000001</v>
      </c>
      <c r="H27" s="76">
        <v>544.41999999999996</v>
      </c>
      <c r="I27" s="76">
        <v>31.146999999999998</v>
      </c>
      <c r="J27" s="76">
        <v>1.7698</v>
      </c>
      <c r="K27" s="76">
        <v>1.8069999999999999E-2</v>
      </c>
      <c r="L27" s="76">
        <v>27.372</v>
      </c>
      <c r="M27" s="76">
        <v>29.898</v>
      </c>
      <c r="N27" s="76">
        <v>1.9520999999999999</v>
      </c>
      <c r="O27" s="76">
        <v>37.469000000000001</v>
      </c>
      <c r="P27" s="76">
        <v>0.36703999999999998</v>
      </c>
      <c r="R27" s="153" t="s">
        <v>112</v>
      </c>
      <c r="S27" s="153">
        <v>3</v>
      </c>
      <c r="T27" s="153">
        <v>2</v>
      </c>
      <c r="U27" s="153" t="s">
        <v>26</v>
      </c>
      <c r="V27" s="154">
        <f t="shared" si="16"/>
        <v>1.9957933892550427E-3</v>
      </c>
      <c r="W27" s="154">
        <f t="shared" si="5"/>
        <v>0.2267143249450769</v>
      </c>
      <c r="X27" s="154">
        <f t="shared" si="6"/>
        <v>6.4937837028160566E-4</v>
      </c>
      <c r="Y27" s="154">
        <f t="shared" si="7"/>
        <v>9.9687063111643711E-3</v>
      </c>
      <c r="Z27" s="154">
        <f t="shared" si="8"/>
        <v>2.6978086928300375</v>
      </c>
      <c r="AA27" s="154">
        <f t="shared" si="9"/>
        <v>0.15535736219292989</v>
      </c>
      <c r="AB27" s="154">
        <f t="shared" si="10"/>
        <v>8.8364414819253057E-3</v>
      </c>
      <c r="AC27" s="154">
        <f t="shared" si="11"/>
        <v>5.9429298981426005E-5</v>
      </c>
      <c r="AD27" s="154">
        <f t="shared" si="12"/>
        <v>9.7797333732774119E-2</v>
      </c>
      <c r="AE27" s="154">
        <f t="shared" si="13"/>
        <v>0.14764675704014379</v>
      </c>
      <c r="AF27" s="154">
        <f t="shared" si="14"/>
        <v>8.5771669662472547E-3</v>
      </c>
      <c r="AG27" s="154">
        <f t="shared" si="0"/>
        <v>0.18461768524066308</v>
      </c>
      <c r="AH27" s="154">
        <f t="shared" si="1"/>
        <v>1.7930397443578991E-3</v>
      </c>
      <c r="AI27" s="155">
        <f t="shared" si="15"/>
        <v>3.5418221115438384</v>
      </c>
      <c r="AJ27" s="148"/>
      <c r="AL27" s="156">
        <v>10.259999999999998</v>
      </c>
      <c r="AM27" s="156">
        <v>8</v>
      </c>
      <c r="AN27" s="167">
        <f t="shared" ref="AN27:AN28" si="38">(Z59*$AL27)/100</f>
        <v>0.27582309816793121</v>
      </c>
      <c r="AO27" s="167">
        <f t="shared" ref="AO27:AO28" si="39">(AE59*$AL27)/100</f>
        <v>3.1138881042831464E-2</v>
      </c>
      <c r="AP27" s="167">
        <f t="shared" ref="AP27:AP28" si="40">(AF59*$AL27)/100</f>
        <v>1.7992765629992011E-2</v>
      </c>
      <c r="AQ27" s="168"/>
      <c r="AR27" s="169"/>
      <c r="AS27" s="180"/>
      <c r="AT27" s="172" t="s">
        <v>441</v>
      </c>
      <c r="AU27" s="171">
        <f t="shared" si="30"/>
        <v>0.4929698633439315</v>
      </c>
      <c r="AV27" s="171">
        <f t="shared" si="31"/>
        <v>5.1828100181758728E-2</v>
      </c>
      <c r="AW27" s="171">
        <f t="shared" si="32"/>
        <v>8.8633824571291861E-2</v>
      </c>
      <c r="AX27" s="169"/>
      <c r="AY27" s="172" t="s">
        <v>441</v>
      </c>
      <c r="AZ27" s="171">
        <f t="shared" si="33"/>
        <v>0.52487753272797333</v>
      </c>
      <c r="BA27" s="171">
        <f>(AO27-$BA$29)/0.45</f>
        <v>5.9653852139717418E-2</v>
      </c>
      <c r="BB27" s="171">
        <f t="shared" si="34"/>
        <v>8.8745988065061135E-2</v>
      </c>
      <c r="BC27" s="179"/>
      <c r="BE27" s="188"/>
      <c r="BF27" s="174" t="s">
        <v>447</v>
      </c>
      <c r="BG27" s="187">
        <v>0.59377325888915289</v>
      </c>
      <c r="BH27" s="187">
        <v>6.9535151294819811E-2</v>
      </c>
      <c r="BI27" s="187">
        <v>0.1078865838086538</v>
      </c>
      <c r="BJ27" s="181"/>
      <c r="BK27" s="174" t="s">
        <v>447</v>
      </c>
      <c r="BL27" s="187">
        <v>0.59377325888915289</v>
      </c>
      <c r="BM27" s="187">
        <v>6.9535151294819811E-2</v>
      </c>
      <c r="BN27" s="187">
        <v>0.1078865838086538</v>
      </c>
      <c r="BO27" s="188"/>
      <c r="BQ27" s="163">
        <v>0.49999999999999994</v>
      </c>
      <c r="BR27" s="161">
        <v>0.4</v>
      </c>
      <c r="BS27" s="162">
        <v>0.2</v>
      </c>
      <c r="BX27" s="243">
        <v>10.259999999999998</v>
      </c>
      <c r="BY27" s="243">
        <v>8</v>
      </c>
      <c r="BZ27" s="238">
        <v>0.13261467427116613</v>
      </c>
      <c r="CA27" s="238">
        <v>2.7340372389177312</v>
      </c>
      <c r="CB27" s="238">
        <v>7.0951085762779535E-3</v>
      </c>
      <c r="CC27" s="238">
        <v>0.16239361746206066</v>
      </c>
      <c r="CD27" s="244">
        <v>27.582309816793121</v>
      </c>
      <c r="CE27" s="245">
        <v>1.9174999892671722</v>
      </c>
      <c r="CF27" s="245">
        <v>8.4559081719249182E-2</v>
      </c>
      <c r="CG27" s="245">
        <v>8.9759634584664499E-5</v>
      </c>
      <c r="CH27" s="245">
        <v>1.0466844099440893</v>
      </c>
      <c r="CI27" s="244">
        <v>3.1138881042831463</v>
      </c>
      <c r="CJ27" s="244">
        <v>1.7992765629992009</v>
      </c>
      <c r="CK27" s="245">
        <v>2.8164411930910536</v>
      </c>
      <c r="CL27" s="245">
        <v>1.5649163338658144E-2</v>
      </c>
      <c r="CM27" s="245">
        <v>41.412538720297505</v>
      </c>
    </row>
    <row r="28" spans="1:91" x14ac:dyDescent="0.3">
      <c r="A28" s="42" t="s">
        <v>327</v>
      </c>
      <c r="B28" s="70" t="s">
        <v>43</v>
      </c>
      <c r="C28" s="75">
        <v>0.5</v>
      </c>
      <c r="D28" s="76">
        <v>1.3528</v>
      </c>
      <c r="E28" s="76">
        <v>38.762</v>
      </c>
      <c r="F28" s="76">
        <v>0.12792000000000001</v>
      </c>
      <c r="G28" s="76">
        <v>1.9273</v>
      </c>
      <c r="H28" s="76">
        <v>402.82</v>
      </c>
      <c r="I28" s="76">
        <v>25.167999999999999</v>
      </c>
      <c r="J28" s="76">
        <v>1.6305000000000001</v>
      </c>
      <c r="K28" s="76">
        <v>2.5510000000000001E-2</v>
      </c>
      <c r="L28" s="76">
        <v>23.417999999999999</v>
      </c>
      <c r="M28" s="76">
        <v>26.111999999999998</v>
      </c>
      <c r="N28" s="76">
        <v>1.8595999999999999</v>
      </c>
      <c r="O28" s="76">
        <v>31.192</v>
      </c>
      <c r="P28" s="76">
        <v>0.28298000000000001</v>
      </c>
      <c r="R28" s="153" t="s">
        <v>112</v>
      </c>
      <c r="S28" s="153">
        <v>3</v>
      </c>
      <c r="T28" s="153">
        <v>3</v>
      </c>
      <c r="U28" s="153" t="s">
        <v>43</v>
      </c>
      <c r="V28" s="154">
        <f t="shared" si="16"/>
        <v>1.4300875000000002E-3</v>
      </c>
      <c r="W28" s="154">
        <f t="shared" si="5"/>
        <v>0.18763672499999998</v>
      </c>
      <c r="X28" s="154">
        <f t="shared" si="6"/>
        <v>6.0373750000000009E-4</v>
      </c>
      <c r="Y28" s="154">
        <f t="shared" si="7"/>
        <v>9.6031624999999999E-3</v>
      </c>
      <c r="Z28" s="154">
        <f t="shared" si="8"/>
        <v>1.9935856250000001</v>
      </c>
      <c r="AA28" s="154">
        <f t="shared" si="9"/>
        <v>0.12567986249999999</v>
      </c>
      <c r="AB28" s="154">
        <f t="shared" si="10"/>
        <v>8.1523125000000016E-3</v>
      </c>
      <c r="AC28" s="154">
        <f t="shared" si="11"/>
        <v>9.6712500000000013E-5</v>
      </c>
      <c r="AD28" s="154">
        <f t="shared" si="12"/>
        <v>7.8164249999999991E-2</v>
      </c>
      <c r="AE28" s="154">
        <f t="shared" si="13"/>
        <v>0.12892346249999997</v>
      </c>
      <c r="AF28" s="154">
        <f t="shared" si="14"/>
        <v>8.1266749999999999E-3</v>
      </c>
      <c r="AG28" s="154">
        <f t="shared" si="0"/>
        <v>0.15349114999999999</v>
      </c>
      <c r="AH28" s="154">
        <f t="shared" si="1"/>
        <v>1.3752500000000002E-3</v>
      </c>
      <c r="AI28" s="155">
        <f t="shared" si="15"/>
        <v>2.6968690125000006</v>
      </c>
      <c r="AJ28" s="148"/>
      <c r="AL28" s="156">
        <v>9.5599999999999987</v>
      </c>
      <c r="AM28" s="156">
        <v>8</v>
      </c>
      <c r="AN28" s="167">
        <f t="shared" si="38"/>
        <v>0.27977567494007188</v>
      </c>
      <c r="AO28" s="167">
        <f t="shared" si="39"/>
        <v>3.0423416914702354E-2</v>
      </c>
      <c r="AP28" s="167">
        <f t="shared" si="40"/>
        <v>2.5932758020375549E-2</v>
      </c>
      <c r="AQ28" s="168"/>
      <c r="AR28" s="169"/>
      <c r="AS28" s="180"/>
      <c r="AT28" s="172" t="s">
        <v>441</v>
      </c>
      <c r="AU28" s="171">
        <f t="shared" si="30"/>
        <v>0.50285130527428312</v>
      </c>
      <c r="AV28" s="171">
        <f t="shared" si="31"/>
        <v>5.0397171925500507E-2</v>
      </c>
      <c r="AW28" s="171">
        <f t="shared" si="32"/>
        <v>0.12833378652320954</v>
      </c>
      <c r="AX28" s="169"/>
      <c r="AY28" s="172" t="s">
        <v>441</v>
      </c>
      <c r="AZ28" s="171">
        <f t="shared" si="33"/>
        <v>0.534758974658325</v>
      </c>
      <c r="BA28" s="171">
        <f>(AO28-$BA$29)/0.45</f>
        <v>5.806393185498606E-2</v>
      </c>
      <c r="BB28" s="171">
        <f t="shared" si="34"/>
        <v>0.12844595001697884</v>
      </c>
      <c r="BC28" s="179"/>
      <c r="BE28" s="188"/>
      <c r="BF28" s="174" t="s">
        <v>447</v>
      </c>
      <c r="BG28" s="187">
        <v>0.57598595978820954</v>
      </c>
      <c r="BH28" s="187">
        <v>5.8957723318686907E-2</v>
      </c>
      <c r="BI28" s="187">
        <v>0.10125347196557669</v>
      </c>
      <c r="BJ28" s="181"/>
      <c r="BK28" s="174" t="s">
        <v>447</v>
      </c>
      <c r="BL28" s="187">
        <v>0.57598595978820954</v>
      </c>
      <c r="BM28" s="187">
        <v>5.8957723318686907E-2</v>
      </c>
      <c r="BN28" s="187">
        <v>0.10125347196557669</v>
      </c>
      <c r="BO28" s="188"/>
      <c r="BQ28" s="163">
        <v>0.45454545454545459</v>
      </c>
      <c r="BR28" s="161">
        <v>0.4</v>
      </c>
      <c r="BS28" s="162">
        <v>0.2</v>
      </c>
      <c r="BX28" s="243">
        <v>9.5599999999999987</v>
      </c>
      <c r="BY28" s="243">
        <v>8</v>
      </c>
      <c r="BZ28" s="238">
        <v>2.6187711246504188E-2</v>
      </c>
      <c r="CA28" s="238">
        <v>2.5575933789452656</v>
      </c>
      <c r="CB28" s="238">
        <v>6.8982246304434662E-3</v>
      </c>
      <c r="CC28" s="238">
        <v>9.1600712644826179E-2</v>
      </c>
      <c r="CD28" s="244">
        <v>27.977567494007186</v>
      </c>
      <c r="CE28" s="245">
        <v>1.7926896579105074</v>
      </c>
      <c r="CF28" s="245">
        <v>8.8947650319616448E-2</v>
      </c>
      <c r="CG28" s="245">
        <v>-2.6055583300039955E-4</v>
      </c>
      <c r="CH28" s="245">
        <v>0.68218840391530156</v>
      </c>
      <c r="CI28" s="244">
        <v>3.0423416914702353</v>
      </c>
      <c r="CJ28" s="244">
        <v>2.5932758020375548</v>
      </c>
      <c r="CK28" s="245">
        <v>3.0135307570914898</v>
      </c>
      <c r="CL28" s="245">
        <v>1.6553829404714341E-2</v>
      </c>
      <c r="CM28" s="245">
        <v>41.889114757790644</v>
      </c>
    </row>
    <row r="29" spans="1:91" x14ac:dyDescent="0.3">
      <c r="A29" s="42" t="s">
        <v>328</v>
      </c>
      <c r="B29" s="70" t="s">
        <v>329</v>
      </c>
      <c r="C29" s="75">
        <v>0.50109999999999999</v>
      </c>
      <c r="D29" s="76">
        <v>6.1425999999999998</v>
      </c>
      <c r="E29" s="76">
        <v>51.436</v>
      </c>
      <c r="F29" s="76">
        <v>0.18307999999999999</v>
      </c>
      <c r="G29" s="76">
        <v>8.0850000000000009</v>
      </c>
      <c r="H29" s="76">
        <v>392.37</v>
      </c>
      <c r="I29" s="76">
        <v>43.764000000000003</v>
      </c>
      <c r="J29" s="76">
        <v>1.2464999999999999</v>
      </c>
      <c r="K29" s="76">
        <v>9.9799999999999993E-3</v>
      </c>
      <c r="L29" s="76">
        <v>46.539000000000001</v>
      </c>
      <c r="M29" s="76">
        <v>125.76</v>
      </c>
      <c r="N29" s="76">
        <v>2.3104</v>
      </c>
      <c r="O29" s="76">
        <v>69.272999999999996</v>
      </c>
      <c r="P29" s="76">
        <v>0.41389999999999999</v>
      </c>
      <c r="R29" s="149" t="s">
        <v>113</v>
      </c>
      <c r="S29" s="149" t="s">
        <v>413</v>
      </c>
      <c r="T29" s="149">
        <v>1</v>
      </c>
      <c r="U29" s="149" t="s">
        <v>329</v>
      </c>
      <c r="V29" s="150">
        <f t="shared" si="16"/>
        <v>2.5323376072640187E-2</v>
      </c>
      <c r="W29" s="150">
        <f t="shared" si="5"/>
        <v>0.25045572241069647</v>
      </c>
      <c r="X29" s="150">
        <f t="shared" si="6"/>
        <v>8.7760676511674314E-4</v>
      </c>
      <c r="Y29" s="150">
        <f t="shared" si="7"/>
        <v>4.0302995909000203E-2</v>
      </c>
      <c r="Z29" s="150">
        <f t="shared" si="8"/>
        <v>1.9370740620634606</v>
      </c>
      <c r="AA29" s="150">
        <f t="shared" si="9"/>
        <v>0.21817986679305529</v>
      </c>
      <c r="AB29" s="150">
        <f t="shared" si="10"/>
        <v>6.218631510676512E-3</v>
      </c>
      <c r="AC29" s="150">
        <f t="shared" si="11"/>
        <v>1.9020654559968067E-5</v>
      </c>
      <c r="AD29" s="150">
        <f t="shared" si="12"/>
        <v>0.19334389343444425</v>
      </c>
      <c r="AE29" s="150">
        <f t="shared" si="13"/>
        <v>0.62578673169028132</v>
      </c>
      <c r="AF29" s="150">
        <f t="shared" si="14"/>
        <v>1.0357887647176212E-2</v>
      </c>
      <c r="AG29" s="150">
        <f t="shared" si="0"/>
        <v>0.34314123927359808</v>
      </c>
      <c r="AH29" s="150">
        <f t="shared" si="1"/>
        <v>2.0253941329076031E-3</v>
      </c>
      <c r="AI29" s="151">
        <f t="shared" si="15"/>
        <v>3.6531064283576136</v>
      </c>
      <c r="AJ29" s="148"/>
      <c r="AL29" s="156">
        <v>1.6599999999999993</v>
      </c>
      <c r="AM29" s="156">
        <v>9</v>
      </c>
      <c r="AN29" s="167">
        <f>(Z64*$AL29)/100</f>
        <v>3.1091996177293614E-2</v>
      </c>
      <c r="AO29" s="167">
        <f>(AE64*$AL29)/100</f>
        <v>2.3635583424945024E-3</v>
      </c>
      <c r="AP29" s="167">
        <f>(AF64*$AL29)/100</f>
        <v>1.3016010893463916E-4</v>
      </c>
      <c r="AQ29" s="168"/>
      <c r="AR29" s="169"/>
      <c r="AS29" s="180"/>
      <c r="AT29" s="172" t="s">
        <v>442</v>
      </c>
      <c r="AU29" s="177"/>
      <c r="AV29" s="177"/>
      <c r="AW29" s="177"/>
      <c r="AX29" s="169"/>
      <c r="AY29" s="172" t="s">
        <v>442</v>
      </c>
      <c r="AZ29" s="177">
        <f>AVERAGE(AN29:AN31)</f>
        <v>6.5872085076741874E-2</v>
      </c>
      <c r="BA29" s="177">
        <f>AVERAGE(AO29:AO31)</f>
        <v>4.2946475799586249E-3</v>
      </c>
      <c r="BB29" s="177">
        <f>AVERAGE(AP29:AP31)</f>
        <v>2.4356801697978181E-4</v>
      </c>
      <c r="BC29" s="179"/>
      <c r="BE29" s="188"/>
      <c r="BF29" s="174" t="s">
        <v>447</v>
      </c>
      <c r="BG29" s="187">
        <v>0.59521291695875744</v>
      </c>
      <c r="BH29" s="187">
        <v>6.5906694794905796E-2</v>
      </c>
      <c r="BI29" s="187">
        <v>0.12598328881182624</v>
      </c>
      <c r="BJ29" s="181"/>
      <c r="BK29" s="174" t="s">
        <v>447</v>
      </c>
      <c r="BL29" s="187">
        <v>0.59521291695875744</v>
      </c>
      <c r="BM29" s="187">
        <v>6.5906694794905796E-2</v>
      </c>
      <c r="BN29" s="187">
        <v>0.12598328881182624</v>
      </c>
      <c r="BO29" s="188"/>
      <c r="BQ29" s="163">
        <v>0</v>
      </c>
      <c r="BR29" s="161">
        <v>0</v>
      </c>
      <c r="BS29" s="162">
        <v>0</v>
      </c>
      <c r="BX29" s="243">
        <v>1.6599999999999993</v>
      </c>
      <c r="BY29" s="243">
        <v>9</v>
      </c>
      <c r="BZ29" s="238">
        <v>4.0719583499900035E-2</v>
      </c>
      <c r="CA29" s="238">
        <v>0.32381567409554252</v>
      </c>
      <c r="CB29" s="238">
        <v>9.5407280631620991E-4</v>
      </c>
      <c r="CC29" s="238">
        <v>3.7700319558265027E-2</v>
      </c>
      <c r="CD29" s="244">
        <v>3.1091996177293613</v>
      </c>
      <c r="CE29" s="245">
        <v>0.23195349965020978</v>
      </c>
      <c r="CF29" s="245">
        <v>1.3778551619028577E-2</v>
      </c>
      <c r="CG29" s="245">
        <v>1.6840970417749342E-4</v>
      </c>
      <c r="CH29" s="245">
        <v>0.17416935338796716</v>
      </c>
      <c r="CI29" s="244">
        <v>0.23635583424945023</v>
      </c>
      <c r="CJ29" s="244">
        <v>1.3016010893463915E-2</v>
      </c>
      <c r="CK29" s="245">
        <v>0.30065501599040562</v>
      </c>
      <c r="CL29" s="245">
        <v>2.5571067359584235E-3</v>
      </c>
      <c r="CM29" s="245">
        <v>4.485043049920046</v>
      </c>
    </row>
    <row r="30" spans="1:91" x14ac:dyDescent="0.3">
      <c r="A30" s="42" t="s">
        <v>330</v>
      </c>
      <c r="B30" s="70" t="s">
        <v>331</v>
      </c>
      <c r="C30" s="75">
        <v>0.50039999999999996</v>
      </c>
      <c r="D30" s="76">
        <v>3.4701</v>
      </c>
      <c r="E30" s="76">
        <v>57.109000000000002</v>
      </c>
      <c r="F30" s="76">
        <v>0.19389000000000001</v>
      </c>
      <c r="G30" s="76">
        <v>3.2757999999999998</v>
      </c>
      <c r="H30" s="76">
        <v>738.38</v>
      </c>
      <c r="I30" s="76">
        <v>42.381999999999998</v>
      </c>
      <c r="J30" s="76">
        <v>2.1661999999999999</v>
      </c>
      <c r="K30" s="76">
        <v>3.15E-3</v>
      </c>
      <c r="L30" s="76">
        <v>24.181000000000001</v>
      </c>
      <c r="M30" s="76">
        <v>101.91</v>
      </c>
      <c r="N30" s="76">
        <v>82.7</v>
      </c>
      <c r="O30" s="76">
        <v>69.777000000000001</v>
      </c>
      <c r="P30" s="76">
        <v>0.52549999999999997</v>
      </c>
      <c r="R30" s="149" t="s">
        <v>113</v>
      </c>
      <c r="S30" s="149">
        <v>4</v>
      </c>
      <c r="T30" s="149">
        <v>1</v>
      </c>
      <c r="U30" s="149" t="s">
        <v>331</v>
      </c>
      <c r="V30" s="150">
        <f t="shared" si="16"/>
        <v>1.2006981914468424E-2</v>
      </c>
      <c r="W30" s="150">
        <f t="shared" si="5"/>
        <v>0.27914840627498005</v>
      </c>
      <c r="X30" s="150">
        <f t="shared" si="6"/>
        <v>9.3284122701838522E-4</v>
      </c>
      <c r="Y30" s="150">
        <f t="shared" si="7"/>
        <v>1.6332596422861712E-2</v>
      </c>
      <c r="Z30" s="150">
        <f t="shared" si="8"/>
        <v>3.6684508643085527</v>
      </c>
      <c r="AA30" s="150">
        <f t="shared" si="9"/>
        <v>0.21158059802158274</v>
      </c>
      <c r="AB30" s="150">
        <f t="shared" si="10"/>
        <v>1.0822154776179057E-2</v>
      </c>
      <c r="AC30" s="150">
        <f t="shared" si="11"/>
        <v>-1.5075439648281375E-5</v>
      </c>
      <c r="AD30" s="150">
        <f t="shared" si="12"/>
        <v>8.1913719024780188E-2</v>
      </c>
      <c r="AE30" s="150">
        <f t="shared" si="13"/>
        <v>0.50750745653477214</v>
      </c>
      <c r="AF30" s="150">
        <f t="shared" si="14"/>
        <v>0.41199907573940847</v>
      </c>
      <c r="AG30" s="150">
        <f t="shared" si="0"/>
        <v>0.34613923860911272</v>
      </c>
      <c r="AH30" s="150">
        <f t="shared" si="1"/>
        <v>2.5857813749000798E-3</v>
      </c>
      <c r="AI30" s="151">
        <f t="shared" si="15"/>
        <v>5.5494046387889675</v>
      </c>
      <c r="AJ30" s="148"/>
      <c r="AL30" s="156">
        <v>3.6599999999999993</v>
      </c>
      <c r="AM30" s="156">
        <v>9</v>
      </c>
      <c r="AN30" s="167">
        <f t="shared" ref="AN30:AN31" si="41">(Z65*$AL30)/100</f>
        <v>7.9252579747404142E-2</v>
      </c>
      <c r="AO30" s="167">
        <f t="shared" ref="AO30:AO31" si="42">(AE65*$AL30)/100</f>
        <v>5.3686259260183698E-3</v>
      </c>
      <c r="AP30" s="167">
        <f t="shared" ref="AP30:AP31" si="43">(AF65*$AL30)/100</f>
        <v>2.5608946186102234E-4</v>
      </c>
      <c r="AQ30" s="168"/>
      <c r="AR30" s="169"/>
      <c r="AS30" s="180"/>
      <c r="AT30" s="172" t="s">
        <v>442</v>
      </c>
      <c r="AU30" s="171"/>
      <c r="AV30" s="171"/>
      <c r="AW30" s="171"/>
      <c r="AX30" s="169"/>
      <c r="AY30" s="172" t="s">
        <v>442</v>
      </c>
      <c r="AZ30" s="169"/>
      <c r="BA30" s="169"/>
      <c r="BB30" s="169"/>
      <c r="BC30" s="179"/>
      <c r="BE30" s="188"/>
      <c r="BF30" s="174" t="s">
        <v>448</v>
      </c>
      <c r="BG30" s="187">
        <v>0.50413213766980391</v>
      </c>
      <c r="BH30" s="187">
        <v>6.1009784598364356E-2</v>
      </c>
      <c r="BI30" s="187">
        <v>8.9989823278501482E-2</v>
      </c>
      <c r="BJ30" s="181"/>
      <c r="BK30" s="174" t="s">
        <v>448</v>
      </c>
      <c r="BL30" s="187">
        <v>0.50413213766980391</v>
      </c>
      <c r="BM30" s="187">
        <v>6.1009784598364356E-2</v>
      </c>
      <c r="BN30" s="187">
        <v>8.9989823278501482E-2</v>
      </c>
      <c r="BO30" s="188"/>
      <c r="BQ30" s="163">
        <v>1.3636370000000002</v>
      </c>
      <c r="BR30" s="161">
        <v>0</v>
      </c>
      <c r="BS30" s="162">
        <v>0</v>
      </c>
      <c r="BX30" s="243">
        <v>3.6599999999999993</v>
      </c>
      <c r="BY30" s="243">
        <v>9</v>
      </c>
      <c r="BZ30" s="238">
        <v>2.4848562549920128E-2</v>
      </c>
      <c r="CA30" s="238">
        <v>0.71316914287140565</v>
      </c>
      <c r="CB30" s="238">
        <v>1.9998724540734821E-3</v>
      </c>
      <c r="CC30" s="238">
        <v>3.8531813847843446E-2</v>
      </c>
      <c r="CD30" s="244">
        <v>7.9252579747404148</v>
      </c>
      <c r="CE30" s="245">
        <v>0.5123483394069489</v>
      </c>
      <c r="CF30" s="245">
        <v>3.2557821236022362E-2</v>
      </c>
      <c r="CG30" s="245">
        <v>2.2404527755591047E-4</v>
      </c>
      <c r="CH30" s="245">
        <v>0.39901253494408939</v>
      </c>
      <c r="CI30" s="244">
        <v>0.536862592601837</v>
      </c>
      <c r="CJ30" s="244">
        <v>2.5608946186102231E-2</v>
      </c>
      <c r="CK30" s="245">
        <v>0.74601788039137373</v>
      </c>
      <c r="CL30" s="245">
        <v>5.9982927316293913E-3</v>
      </c>
      <c r="CM30" s="245">
        <v>10.962437819239215</v>
      </c>
    </row>
    <row r="31" spans="1:91" x14ac:dyDescent="0.3">
      <c r="A31" s="42" t="s">
        <v>332</v>
      </c>
      <c r="B31" s="70" t="s">
        <v>333</v>
      </c>
      <c r="C31" s="75">
        <v>0.50109999999999999</v>
      </c>
      <c r="D31" s="76">
        <v>1.2505999999999999</v>
      </c>
      <c r="E31" s="76">
        <v>44.005000000000003</v>
      </c>
      <c r="F31" s="76">
        <v>0.15361</v>
      </c>
      <c r="G31" s="76">
        <v>1.6889000000000001</v>
      </c>
      <c r="H31" s="76">
        <v>626.17999999999995</v>
      </c>
      <c r="I31" s="76">
        <v>34.429000000000002</v>
      </c>
      <c r="J31" s="76">
        <v>1.5302</v>
      </c>
      <c r="K31" s="76">
        <v>3.2599999999999999E-3</v>
      </c>
      <c r="L31" s="76">
        <v>21.994</v>
      </c>
      <c r="M31" s="76">
        <v>80.254999999999995</v>
      </c>
      <c r="N31" s="76">
        <v>38.697000000000003</v>
      </c>
      <c r="O31" s="76">
        <v>55.741999999999997</v>
      </c>
      <c r="P31" s="76">
        <v>0.41143000000000002</v>
      </c>
      <c r="R31" s="149" t="s">
        <v>113</v>
      </c>
      <c r="S31" s="149">
        <v>4</v>
      </c>
      <c r="T31" s="149">
        <v>2</v>
      </c>
      <c r="U31" s="149" t="s">
        <v>402</v>
      </c>
      <c r="V31" s="150">
        <f>((D62-$D$84)*25)/($C62*10000)</f>
        <v>3.0988099400599406E-2</v>
      </c>
      <c r="W31" s="150">
        <f>((E62-$E$84)*25)/($C62*10000)</f>
        <v>0.18832839660339665</v>
      </c>
      <c r="X31" s="150">
        <f>((F62-$F$84)*25)/($C62*10000)</f>
        <v>6.9604145854145871E-4</v>
      </c>
      <c r="Y31" s="150">
        <f>((G62-$G$84)*25)/($C62*10000)</f>
        <v>3.0230931568431575E-2</v>
      </c>
      <c r="Z31" s="150">
        <f>((H62-$H$84)*25)/($C62*10000)</f>
        <v>2.6296559690309693</v>
      </c>
      <c r="AA31" s="150">
        <f>((I62-$I$84)*25)/($C62*10000)</f>
        <v>0.15224261988011992</v>
      </c>
      <c r="AB31" s="150">
        <f>((J62-$J$84)*25)/($C62*10000)</f>
        <v>8.4653471528471549E-3</v>
      </c>
      <c r="AC31" s="150">
        <f>((K62-$K$84)*25)/($C62*10000)</f>
        <v>8.5277222777222807E-5</v>
      </c>
      <c r="AD31" s="150">
        <f>((L62-$L$84)*25)/($C62*10000)</f>
        <v>4.0139110889110902E-2</v>
      </c>
      <c r="AE31" s="150">
        <f>((M62-$M$84)*25)/($C62*10000)</f>
        <v>0.13991854395604397</v>
      </c>
      <c r="AF31" s="150">
        <f>((N62-$N$84)*25)/($C62*10000)</f>
        <v>1.3967707292707297E-2</v>
      </c>
      <c r="AG31" s="150">
        <f>((O62-$O$84)*25)/($C62*10000)</f>
        <v>0.27447167832167835</v>
      </c>
      <c r="AH31" s="150">
        <f>((P62-$P$84)*25)/($C62*10000)</f>
        <v>2.4920579420579423E-3</v>
      </c>
      <c r="AI31" s="151">
        <f>SUM(V31:AH31)</f>
        <v>3.5116817807192806</v>
      </c>
      <c r="AJ31" s="148"/>
      <c r="AL31" s="156">
        <v>3.3600000000000003</v>
      </c>
      <c r="AM31" s="156">
        <v>9</v>
      </c>
      <c r="AN31" s="167">
        <f t="shared" si="41"/>
        <v>8.7271679305527844E-2</v>
      </c>
      <c r="AO31" s="167">
        <f t="shared" si="42"/>
        <v>5.1517584713630018E-3</v>
      </c>
      <c r="AP31" s="167">
        <f t="shared" si="43"/>
        <v>3.4445448014368393E-4</v>
      </c>
      <c r="AQ31" s="168"/>
      <c r="AR31" s="169"/>
      <c r="AS31" s="180"/>
      <c r="AT31" s="172" t="s">
        <v>442</v>
      </c>
      <c r="AU31" s="171"/>
      <c r="AV31" s="171"/>
      <c r="AW31" s="171"/>
      <c r="AX31" s="169"/>
      <c r="AY31" s="172" t="s">
        <v>442</v>
      </c>
      <c r="AZ31" s="169"/>
      <c r="BA31" s="169"/>
      <c r="BB31" s="169"/>
      <c r="BC31" s="179"/>
      <c r="BE31" s="188"/>
      <c r="BF31" s="174" t="s">
        <v>448</v>
      </c>
      <c r="BG31" s="187">
        <v>0.68376349222333932</v>
      </c>
      <c r="BH31" s="187">
        <v>9.9609021252300173E-2</v>
      </c>
      <c r="BI31" s="187">
        <v>0.14940354481986812</v>
      </c>
      <c r="BJ31" s="181"/>
      <c r="BK31" s="174" t="s">
        <v>448</v>
      </c>
      <c r="BL31" s="187">
        <v>0.68376349222333932</v>
      </c>
      <c r="BM31" s="187">
        <v>9.9609021252300173E-2</v>
      </c>
      <c r="BN31" s="187">
        <v>0.14940354481986812</v>
      </c>
      <c r="BO31" s="188"/>
      <c r="BQ31" s="163">
        <v>1.36</v>
      </c>
      <c r="BR31" s="161">
        <v>0.4</v>
      </c>
      <c r="BS31" s="162">
        <v>0.2</v>
      </c>
      <c r="BX31" s="243">
        <v>3.3600000000000003</v>
      </c>
      <c r="BY31" s="243">
        <v>9</v>
      </c>
      <c r="BZ31" s="238">
        <v>1.4825597685092801E-2</v>
      </c>
      <c r="CA31" s="238">
        <v>0.76148732388744778</v>
      </c>
      <c r="CB31" s="238">
        <v>2.1035621632408703E-3</v>
      </c>
      <c r="CC31" s="238">
        <v>3.6368136100578735E-2</v>
      </c>
      <c r="CD31" s="244">
        <v>8.7271679305527847</v>
      </c>
      <c r="CE31" s="245">
        <v>0.53848127918579147</v>
      </c>
      <c r="CF31" s="245">
        <v>2.3440919976052688E-2</v>
      </c>
      <c r="CG31" s="245">
        <v>1.2509479145879067E-4</v>
      </c>
      <c r="CH31" s="245">
        <v>0.42824494112951506</v>
      </c>
      <c r="CI31" s="244">
        <v>0.51517584713630016</v>
      </c>
      <c r="CJ31" s="244">
        <v>3.4445448014368392E-2</v>
      </c>
      <c r="CK31" s="245">
        <v>0.82112858112153275</v>
      </c>
      <c r="CL31" s="245">
        <v>7.4748433446417892E-3</v>
      </c>
      <c r="CM31" s="245">
        <v>11.910469505088804</v>
      </c>
    </row>
    <row r="32" spans="1:91" x14ac:dyDescent="0.3">
      <c r="A32" s="42" t="s">
        <v>334</v>
      </c>
      <c r="B32" s="70" t="s">
        <v>335</v>
      </c>
      <c r="C32" s="75">
        <v>0.501</v>
      </c>
      <c r="D32" s="76">
        <v>4.9010999999999996</v>
      </c>
      <c r="E32" s="76">
        <v>78.783000000000001</v>
      </c>
      <c r="F32" s="76">
        <v>0.16048000000000001</v>
      </c>
      <c r="G32" s="76">
        <v>3.3424999999999998</v>
      </c>
      <c r="H32" s="76">
        <v>378.58</v>
      </c>
      <c r="I32" s="76">
        <v>51.161000000000001</v>
      </c>
      <c r="J32" s="76">
        <v>1.2273000000000001</v>
      </c>
      <c r="K32" s="76">
        <v>8.9899999999999997E-3</v>
      </c>
      <c r="L32" s="76">
        <v>69.129000000000005</v>
      </c>
      <c r="M32" s="76">
        <v>94.664000000000001</v>
      </c>
      <c r="N32" s="76">
        <v>2.1067</v>
      </c>
      <c r="O32" s="76">
        <v>72.161000000000001</v>
      </c>
      <c r="P32" s="76">
        <v>0.39422000000000001</v>
      </c>
      <c r="R32" s="149" t="s">
        <v>113</v>
      </c>
      <c r="S32" s="149">
        <v>4</v>
      </c>
      <c r="T32" s="149">
        <v>3</v>
      </c>
      <c r="U32" s="149" t="s">
        <v>333</v>
      </c>
      <c r="V32" s="150">
        <f t="shared" ref="V32:V62" si="44">((D31-$D$84)*25)/($C31*10000)</f>
        <v>9.1706994611853905E-4</v>
      </c>
      <c r="W32" s="150">
        <f t="shared" ref="W32:W62" si="45">((E31-$E$84)*25)/($C31*10000)</f>
        <v>0.21338228397525447</v>
      </c>
      <c r="X32" s="150">
        <f t="shared" ref="X32:X62" si="46">((F31-$F$84)*25)/($C31*10000)</f>
        <v>7.3058022350828186E-4</v>
      </c>
      <c r="Y32" s="150">
        <f t="shared" ref="Y32:Y62" si="47">((G31-$G$84)*25)/($C31*10000)</f>
        <v>8.3926985631610461E-3</v>
      </c>
      <c r="Z32" s="150">
        <f t="shared" ref="Z32:Z62" si="48">((H31-$H$84)*25)/($C31*10000)</f>
        <v>3.1035577978447413</v>
      </c>
      <c r="AA32" s="150">
        <f t="shared" ref="AA32:AA62" si="49">((I31-$I$84)*25)/($C31*10000)</f>
        <v>0.17160732638195969</v>
      </c>
      <c r="AB32" s="150">
        <f t="shared" ref="AB32:AB62" si="50">((J31-$J$84)*25)/($C31*10000)</f>
        <v>7.6340176611454803E-3</v>
      </c>
      <c r="AC32" s="150">
        <f t="shared" ref="AC32:AC62" si="51">((K31-$K$84)*25)/($C31*10000)</f>
        <v>-1.4505587707044505E-5</v>
      </c>
      <c r="AD32" s="150">
        <f t="shared" ref="AD32:AD62" si="52">((L31-$L$84)*25)/($C31*10000)</f>
        <v>7.0888295749351432E-2</v>
      </c>
      <c r="AE32" s="150">
        <f t="shared" ref="AE32:AE62" si="53">((M31-$M$84)*25)/($C31*10000)</f>
        <v>0.39876118788664933</v>
      </c>
      <c r="AF32" s="150">
        <f t="shared" ref="AF32:AF62" si="54">((N31-$N$84)*25)/($C31*10000)</f>
        <v>0.19189151366992618</v>
      </c>
      <c r="AG32" s="150">
        <f t="shared" ref="AG32:AG62" si="55">((O31-$O$84)*25)/($C31*10000)</f>
        <v>0.27563475354220718</v>
      </c>
      <c r="AH32" s="150">
        <f t="shared" ref="AH32:AH62" si="56">((P31-$P$84)*25)/($C31*10000)</f>
        <v>2.0130712432648175E-3</v>
      </c>
      <c r="AI32" s="151">
        <f t="shared" si="15"/>
        <v>4.44539609109958</v>
      </c>
      <c r="AJ32" s="148"/>
      <c r="AL32" s="156">
        <v>7.1599999999999993</v>
      </c>
      <c r="AM32" s="156" t="s">
        <v>474</v>
      </c>
      <c r="AN32" s="167">
        <f>(Z9*$AL32)/100</f>
        <v>0.12826146012178077</v>
      </c>
      <c r="AO32" s="167">
        <f>(AE9*$AL32)/100</f>
        <v>4.0328672304851265E-2</v>
      </c>
      <c r="AP32" s="167">
        <f>(AF9*$AL32)/100</f>
        <v>4.7676215811539224E-4</v>
      </c>
      <c r="AQ32" s="168"/>
      <c r="AR32" s="169"/>
      <c r="AS32" s="180"/>
      <c r="AT32" s="173" t="s">
        <v>443</v>
      </c>
      <c r="AU32" s="171">
        <f>(AN32-$AU$11)</f>
        <v>4.9626307291422173E-2</v>
      </c>
      <c r="AV32" s="171">
        <f>(AO32-$AV$11)/1.36</f>
        <v>2.5811648053602327E-2</v>
      </c>
      <c r="AW32" s="171">
        <f>(AP32-$AW$11)</f>
        <v>2.1076144238175266E-4</v>
      </c>
      <c r="AX32" s="169"/>
      <c r="AY32" s="173" t="s">
        <v>443</v>
      </c>
      <c r="AZ32" s="171">
        <v>4.9626307291422194</v>
      </c>
      <c r="BA32" s="171">
        <v>2.5811648053602325</v>
      </c>
      <c r="BB32" s="171">
        <v>2.1076144238175273E-2</v>
      </c>
      <c r="BC32" s="179"/>
      <c r="BE32" s="188"/>
      <c r="BF32" s="174" t="s">
        <v>448</v>
      </c>
      <c r="BG32" s="187">
        <v>0.56005516178188131</v>
      </c>
      <c r="BH32" s="187">
        <v>6.3687185009705827E-2</v>
      </c>
      <c r="BI32" s="187">
        <v>0.11449195740588593</v>
      </c>
      <c r="BJ32" s="181"/>
      <c r="BK32" s="174" t="s">
        <v>448</v>
      </c>
      <c r="BL32" s="187">
        <v>0.56005516178188131</v>
      </c>
      <c r="BM32" s="187">
        <v>6.3687185009705827E-2</v>
      </c>
      <c r="BN32" s="187">
        <v>0.11449195740588593</v>
      </c>
      <c r="BO32" s="188"/>
      <c r="BQ32" s="163">
        <v>1.36</v>
      </c>
      <c r="BR32" s="161">
        <v>0.4</v>
      </c>
      <c r="BS32" s="162">
        <v>0.2</v>
      </c>
      <c r="BX32" s="243">
        <v>7.1599999999999993</v>
      </c>
      <c r="BY32" s="243" t="s">
        <v>474</v>
      </c>
      <c r="BZ32" s="238">
        <v>5.6859659113595529E-2</v>
      </c>
      <c r="CA32" s="238">
        <v>3.1055140257536435</v>
      </c>
      <c r="CB32" s="238">
        <v>6.145017468556598E-3</v>
      </c>
      <c r="CC32" s="238">
        <v>0.10576446745857455</v>
      </c>
      <c r="CD32" s="244">
        <v>12.826146012178079</v>
      </c>
      <c r="CE32" s="245">
        <v>1.8572178234178476</v>
      </c>
      <c r="CF32" s="245">
        <v>4.5986901078059486E-2</v>
      </c>
      <c r="CG32" s="245">
        <v>4.0104362148133353E-4</v>
      </c>
      <c r="CH32" s="245">
        <v>2.2694959373128367</v>
      </c>
      <c r="CI32" s="244">
        <v>4.0328672304851265</v>
      </c>
      <c r="CJ32" s="244">
        <v>4.7676215811539226E-2</v>
      </c>
      <c r="CK32" s="245">
        <v>2.4914280634857255</v>
      </c>
      <c r="CL32" s="245">
        <v>1.4398618486723894E-2</v>
      </c>
      <c r="CM32" s="245">
        <v>26.859901015671788</v>
      </c>
    </row>
    <row r="33" spans="1:91" x14ac:dyDescent="0.3">
      <c r="A33" s="42" t="s">
        <v>336</v>
      </c>
      <c r="B33" s="70" t="s">
        <v>35</v>
      </c>
      <c r="C33" s="75">
        <v>0.50029999999999997</v>
      </c>
      <c r="D33" s="76">
        <v>2.6785000000000001</v>
      </c>
      <c r="E33" s="76">
        <v>54.212000000000003</v>
      </c>
      <c r="F33" s="76">
        <v>0.15659999999999999</v>
      </c>
      <c r="G33" s="76">
        <v>2.6309</v>
      </c>
      <c r="H33" s="76">
        <v>559.65</v>
      </c>
      <c r="I33" s="76">
        <v>34.197000000000003</v>
      </c>
      <c r="J33" s="76">
        <v>1.5956999999999999</v>
      </c>
      <c r="K33" s="76">
        <v>2.0600000000000002E-3</v>
      </c>
      <c r="L33" s="76">
        <v>24.018999999999998</v>
      </c>
      <c r="M33" s="76">
        <v>66.753</v>
      </c>
      <c r="N33" s="76">
        <v>54.698</v>
      </c>
      <c r="O33" s="76">
        <v>56.445999999999998</v>
      </c>
      <c r="P33" s="76">
        <v>0.39415</v>
      </c>
      <c r="R33" s="153" t="s">
        <v>112</v>
      </c>
      <c r="S33" s="153" t="s">
        <v>414</v>
      </c>
      <c r="T33" s="153">
        <v>1</v>
      </c>
      <c r="U33" s="153" t="s">
        <v>335</v>
      </c>
      <c r="V33" s="154">
        <f t="shared" si="44"/>
        <v>1.9133320858283433E-2</v>
      </c>
      <c r="W33" s="154">
        <f t="shared" si="45"/>
        <v>0.38696778942115767</v>
      </c>
      <c r="X33" s="154">
        <f t="shared" si="46"/>
        <v>7.650074850299402E-4</v>
      </c>
      <c r="Y33" s="154">
        <f t="shared" si="47"/>
        <v>1.6645870758483033E-2</v>
      </c>
      <c r="Z33" s="154">
        <f t="shared" si="48"/>
        <v>1.8686483283433135</v>
      </c>
      <c r="AA33" s="154">
        <f t="shared" si="49"/>
        <v>0.25513459331337324</v>
      </c>
      <c r="AB33" s="154">
        <f t="shared" si="50"/>
        <v>6.1240643712574859E-3</v>
      </c>
      <c r="AC33" s="154">
        <f t="shared" si="51"/>
        <v>1.4084331337325347E-5</v>
      </c>
      <c r="AD33" s="154">
        <f t="shared" si="52"/>
        <v>0.3061070359281437</v>
      </c>
      <c r="AE33" s="154">
        <f t="shared" si="53"/>
        <v>0.47074197854291411</v>
      </c>
      <c r="AF33" s="154">
        <f t="shared" si="54"/>
        <v>9.343488023952096E-3</v>
      </c>
      <c r="AG33" s="154">
        <f t="shared" si="55"/>
        <v>0.35762090818363274</v>
      </c>
      <c r="AH33" s="154">
        <f t="shared" si="56"/>
        <v>1.9275948103792417E-3</v>
      </c>
      <c r="AI33" s="155">
        <f t="shared" si="15"/>
        <v>3.6991740643712574</v>
      </c>
      <c r="AJ33" s="148"/>
      <c r="AL33" s="156">
        <v>7.6599999999999993</v>
      </c>
      <c r="AM33" s="156" t="s">
        <v>475</v>
      </c>
      <c r="AN33" s="167">
        <f>(Z17*$AL33)/100</f>
        <v>0.26508568178414532</v>
      </c>
      <c r="AO33" s="167">
        <f>(AE17*$AL33)/100</f>
        <v>4.63082380466254E-2</v>
      </c>
      <c r="AP33" s="167">
        <f>(AF17*$AL33)/100</f>
        <v>3.9284930616014374E-2</v>
      </c>
      <c r="AQ33" s="168"/>
      <c r="AR33" s="169"/>
      <c r="AS33" s="180"/>
      <c r="AT33" s="173" t="s">
        <v>444</v>
      </c>
      <c r="AU33" s="171">
        <f>(AN33-$AU$11)/0.4</f>
        <v>0.46612632238446677</v>
      </c>
      <c r="AV33" s="171">
        <f>(AO33-$AV$11)/1.36</f>
        <v>3.0208387569612718E-2</v>
      </c>
      <c r="AW33" s="171">
        <f>(AP33-$AW$11)/0.2</f>
        <v>0.19509464950140365</v>
      </c>
      <c r="AX33" s="169"/>
      <c r="AY33" s="173" t="s">
        <v>444</v>
      </c>
      <c r="AZ33" s="171">
        <v>46.612632238446679</v>
      </c>
      <c r="BA33" s="171">
        <v>3.0208387569612714</v>
      </c>
      <c r="BB33" s="171">
        <v>19.509464950140366</v>
      </c>
      <c r="BC33" s="179"/>
      <c r="BE33" s="188"/>
      <c r="BF33" s="174" t="s">
        <v>450</v>
      </c>
      <c r="BG33" s="187">
        <v>0.61507203776938724</v>
      </c>
      <c r="BH33" s="187">
        <v>7.8102640751483168E-2</v>
      </c>
      <c r="BI33" s="187">
        <v>0.1792842466304555</v>
      </c>
      <c r="BJ33" s="181"/>
      <c r="BK33" s="174" t="s">
        <v>450</v>
      </c>
      <c r="BL33" s="187">
        <v>0.55803612418738568</v>
      </c>
      <c r="BM33" s="187">
        <v>7.5448692791492189E-2</v>
      </c>
      <c r="BN33" s="187">
        <v>0.17877046385325399</v>
      </c>
      <c r="BO33" s="188"/>
      <c r="BQ33" s="163">
        <v>1.36</v>
      </c>
      <c r="BR33" s="161">
        <v>0</v>
      </c>
      <c r="BS33" s="158">
        <v>0</v>
      </c>
      <c r="BX33" s="243">
        <v>7.6599999999999993</v>
      </c>
      <c r="BY33" s="243" t="s">
        <v>475</v>
      </c>
      <c r="BZ33" s="238">
        <v>0.28909760408346646</v>
      </c>
      <c r="CA33" s="238">
        <v>2.4341816229033544</v>
      </c>
      <c r="CB33" s="238">
        <v>7.2228347144568687E-3</v>
      </c>
      <c r="CC33" s="238">
        <v>0.22870761256988817</v>
      </c>
      <c r="CD33" s="244">
        <v>26.508568178414532</v>
      </c>
      <c r="CE33" s="245">
        <v>1.5316547990714855</v>
      </c>
      <c r="CF33" s="245">
        <v>7.739775733825878E-2</v>
      </c>
      <c r="CG33" s="245">
        <v>-4.0055161741214045E-5</v>
      </c>
      <c r="CH33" s="245">
        <v>0.71291878494408933</v>
      </c>
      <c r="CI33" s="244">
        <v>4.6308238046625396</v>
      </c>
      <c r="CJ33" s="244">
        <v>3.9284930616014373</v>
      </c>
      <c r="CK33" s="245">
        <v>2.3936823172923321</v>
      </c>
      <c r="CL33" s="245">
        <v>1.9387080670926517E-2</v>
      </c>
      <c r="CM33" s="245">
        <v>42.762095403105022</v>
      </c>
    </row>
    <row r="34" spans="1:91" x14ac:dyDescent="0.3">
      <c r="A34" s="42" t="s">
        <v>337</v>
      </c>
      <c r="B34" s="70" t="s">
        <v>10</v>
      </c>
      <c r="C34" s="75">
        <v>0.50049999999999994</v>
      </c>
      <c r="D34" s="76">
        <v>2.5908000000000002</v>
      </c>
      <c r="E34" s="76">
        <v>55.981999999999999</v>
      </c>
      <c r="F34" s="76">
        <v>0.15024999999999999</v>
      </c>
      <c r="G34" s="76">
        <v>2.5663</v>
      </c>
      <c r="H34" s="76">
        <v>555.70000000000005</v>
      </c>
      <c r="I34" s="76">
        <v>37.273000000000003</v>
      </c>
      <c r="J34" s="76">
        <v>1.6697</v>
      </c>
      <c r="K34" s="76">
        <v>0</v>
      </c>
      <c r="L34" s="76">
        <v>28.318999999999999</v>
      </c>
      <c r="M34" s="76">
        <v>70.506</v>
      </c>
      <c r="N34" s="76">
        <v>48.749000000000002</v>
      </c>
      <c r="O34" s="76">
        <v>57.98</v>
      </c>
      <c r="P34" s="76">
        <v>0.38577</v>
      </c>
      <c r="R34" s="153" t="s">
        <v>112</v>
      </c>
      <c r="S34" s="153">
        <v>4</v>
      </c>
      <c r="T34" s="153">
        <v>1</v>
      </c>
      <c r="U34" s="153" t="s">
        <v>35</v>
      </c>
      <c r="V34" s="154">
        <f t="shared" si="44"/>
        <v>8.0537552468518889E-3</v>
      </c>
      <c r="W34" s="154">
        <f t="shared" si="45"/>
        <v>0.26472788826703975</v>
      </c>
      <c r="X34" s="154">
        <f t="shared" si="46"/>
        <v>7.4668948630821498E-4</v>
      </c>
      <c r="Y34" s="154">
        <f t="shared" si="47"/>
        <v>1.3113294523286028E-2</v>
      </c>
      <c r="Z34" s="154">
        <f t="shared" si="48"/>
        <v>2.7760699830101938</v>
      </c>
      <c r="AA34" s="154">
        <f t="shared" si="49"/>
        <v>0.17072242904257448</v>
      </c>
      <c r="AB34" s="154">
        <f t="shared" si="50"/>
        <v>7.9735283829702169E-3</v>
      </c>
      <c r="AC34" s="154">
        <f t="shared" si="51"/>
        <v>-2.0525184889066562E-5</v>
      </c>
      <c r="AD34" s="154">
        <f t="shared" si="52"/>
        <v>8.1120577653407938E-2</v>
      </c>
      <c r="AE34" s="154">
        <f t="shared" si="53"/>
        <v>0.33192930491704975</v>
      </c>
      <c r="AF34" s="154">
        <f t="shared" si="54"/>
        <v>0.2721553817709374</v>
      </c>
      <c r="AG34" s="154">
        <f t="shared" si="55"/>
        <v>0.27959339396362182</v>
      </c>
      <c r="AH34" s="154">
        <f t="shared" si="56"/>
        <v>1.9299420347791325E-3</v>
      </c>
      <c r="AI34" s="155">
        <f t="shared" si="15"/>
        <v>4.2081156431141311</v>
      </c>
      <c r="AJ34" s="148"/>
      <c r="AL34" s="156">
        <v>7.96</v>
      </c>
      <c r="AM34" s="156" t="s">
        <v>476</v>
      </c>
      <c r="AN34" s="167">
        <f>(Z25*$AL34)/100</f>
        <v>0.23158779040151814</v>
      </c>
      <c r="AO34" s="167">
        <f>(AE25*$AL34)/100</f>
        <v>4.1089044761286449E-2</v>
      </c>
      <c r="AP34" s="167">
        <f>(AF25*$AL34)/100</f>
        <v>2.8600082431082707E-2</v>
      </c>
      <c r="AQ34" s="168"/>
      <c r="AR34" s="169"/>
      <c r="AS34" s="180"/>
      <c r="AT34" s="173" t="s">
        <v>445</v>
      </c>
      <c r="AU34" s="171">
        <f>(AN34-$AU$11)/0.4</f>
        <v>0.38238159392789883</v>
      </c>
      <c r="AV34" s="171">
        <f>(AO34-$AV$11)/1.36</f>
        <v>2.637074544803996E-2</v>
      </c>
      <c r="AW34" s="171">
        <f>(AP34-$AW$11)/0.2</f>
        <v>0.14167040857674534</v>
      </c>
      <c r="AX34" s="169"/>
      <c r="AY34" s="173" t="s">
        <v>445</v>
      </c>
      <c r="AZ34" s="171">
        <f>(AN34-$AZ$29)</f>
        <v>0.16571570532477625</v>
      </c>
      <c r="BA34" s="171">
        <f>(AO34-$BA$29)/1.36</f>
        <v>2.7054703809799865E-2</v>
      </c>
      <c r="BB34" s="171">
        <f>(AP34-$BB$29)/0.2</f>
        <v>0.14178257207051462</v>
      </c>
      <c r="BC34" s="179"/>
      <c r="BE34" s="188"/>
      <c r="BF34" s="174" t="s">
        <v>450</v>
      </c>
      <c r="BG34" s="187">
        <v>0.54535531384545488</v>
      </c>
      <c r="BH34" s="187">
        <v>2.0417153377580113E-2</v>
      </c>
      <c r="BI34" s="187">
        <v>6.6226321259253099E-3</v>
      </c>
      <c r="BJ34" s="181"/>
      <c r="BK34" s="174" t="s">
        <v>450</v>
      </c>
      <c r="BL34" s="187">
        <v>0.48831940026345333</v>
      </c>
      <c r="BM34" s="187">
        <v>1.7763205417589134E-2</v>
      </c>
      <c r="BN34" s="187">
        <v>6.1088493487237864E-3</v>
      </c>
      <c r="BO34" s="188"/>
      <c r="BX34" s="243">
        <v>7.96</v>
      </c>
      <c r="BY34" s="243" t="s">
        <v>476</v>
      </c>
      <c r="BZ34" s="238">
        <v>9.4646940171793856E-2</v>
      </c>
      <c r="CA34" s="238">
        <v>2.2921709258889336</v>
      </c>
      <c r="CB34" s="238">
        <v>6.356292948461845E-3</v>
      </c>
      <c r="CC34" s="238">
        <v>0.11063193517778666</v>
      </c>
      <c r="CD34" s="244">
        <v>23.158779040151813</v>
      </c>
      <c r="CE34" s="245">
        <v>1.4287362220335598</v>
      </c>
      <c r="CF34" s="245">
        <v>5.5158796943667592E-2</v>
      </c>
      <c r="CG34" s="245">
        <v>-4.4025669196963644E-5</v>
      </c>
      <c r="CH34" s="245">
        <v>0.55366403316020785</v>
      </c>
      <c r="CI34" s="244">
        <v>4.1089044761286448</v>
      </c>
      <c r="CJ34" s="244">
        <v>2.8600082431082705</v>
      </c>
      <c r="CK34" s="245">
        <v>2.293080657211346</v>
      </c>
      <c r="CL34" s="245">
        <v>1.7720779065121855E-2</v>
      </c>
      <c r="CM34" s="245">
        <v>36.979814316320407</v>
      </c>
    </row>
    <row r="35" spans="1:91" x14ac:dyDescent="0.3">
      <c r="A35" s="42" t="s">
        <v>338</v>
      </c>
      <c r="B35" s="70" t="s">
        <v>59</v>
      </c>
      <c r="C35" s="75">
        <v>0.50070000000000003</v>
      </c>
      <c r="D35" s="76">
        <v>1.8453999999999999</v>
      </c>
      <c r="E35" s="76">
        <v>51.790999999999997</v>
      </c>
      <c r="F35" s="76">
        <v>0.15236</v>
      </c>
      <c r="G35" s="76">
        <v>1.6468</v>
      </c>
      <c r="H35" s="76">
        <v>572.99</v>
      </c>
      <c r="I35" s="76">
        <v>35.718000000000004</v>
      </c>
      <c r="J35" s="76">
        <v>1.758</v>
      </c>
      <c r="K35" s="76">
        <v>6.1900000000000002E-3</v>
      </c>
      <c r="L35" s="76">
        <v>24.802</v>
      </c>
      <c r="M35" s="76">
        <v>73.534999999999997</v>
      </c>
      <c r="N35" s="76">
        <v>56.604999999999997</v>
      </c>
      <c r="O35" s="76">
        <v>54.640999999999998</v>
      </c>
      <c r="P35" s="76">
        <v>0.35524</v>
      </c>
      <c r="R35" s="153" t="s">
        <v>112</v>
      </c>
      <c r="S35" s="153">
        <v>4</v>
      </c>
      <c r="T35" s="153">
        <v>2</v>
      </c>
      <c r="U35" s="153" t="s">
        <v>10</v>
      </c>
      <c r="V35" s="154">
        <f t="shared" si="44"/>
        <v>7.6124750249750277E-3</v>
      </c>
      <c r="W35" s="154">
        <f t="shared" si="45"/>
        <v>0.27346326173826174</v>
      </c>
      <c r="X35" s="154">
        <f t="shared" si="46"/>
        <v>7.1467282717282738E-4</v>
      </c>
      <c r="Y35" s="154">
        <f t="shared" si="47"/>
        <v>1.2785377122877126E-2</v>
      </c>
      <c r="Z35" s="154">
        <f t="shared" si="48"/>
        <v>2.7552303946053951</v>
      </c>
      <c r="AA35" s="154">
        <f t="shared" si="49"/>
        <v>0.18601884365634372</v>
      </c>
      <c r="AB35" s="154">
        <f t="shared" si="50"/>
        <v>8.3399725274725285E-3</v>
      </c>
      <c r="AC35" s="154">
        <f t="shared" si="51"/>
        <v>-3.0806693306693315E-5</v>
      </c>
      <c r="AD35" s="154">
        <f t="shared" si="52"/>
        <v>0.10256668331668335</v>
      </c>
      <c r="AE35" s="154">
        <f t="shared" si="53"/>
        <v>0.35054291958041961</v>
      </c>
      <c r="AF35" s="154">
        <f t="shared" si="54"/>
        <v>0.24233134365634371</v>
      </c>
      <c r="AG35" s="154">
        <f t="shared" si="55"/>
        <v>0.28714400599400602</v>
      </c>
      <c r="AH35" s="154">
        <f t="shared" si="56"/>
        <v>1.8873126873126876E-3</v>
      </c>
      <c r="AI35" s="155">
        <f t="shared" si="15"/>
        <v>4.2286064560439565</v>
      </c>
      <c r="AJ35" s="148"/>
      <c r="AL35" s="156">
        <v>6.86</v>
      </c>
      <c r="AM35" s="156" t="s">
        <v>477</v>
      </c>
      <c r="AN35" s="167">
        <f>(Z33*$AL35)/100</f>
        <v>0.12818927532435131</v>
      </c>
      <c r="AO35" s="167">
        <f>(AE33*$AL35)/100</f>
        <v>3.229289972804391E-2</v>
      </c>
      <c r="AP35" s="167">
        <f>(AF33*$AL35)/100</f>
        <v>6.4096327844311376E-4</v>
      </c>
      <c r="AQ35" s="168"/>
      <c r="AR35" s="169"/>
      <c r="AS35" s="180"/>
      <c r="AT35" s="173" t="s">
        <v>446</v>
      </c>
      <c r="AU35" s="171">
        <f>(AN35-$AU$11)</f>
        <v>4.9554122493992714E-2</v>
      </c>
      <c r="AV35" s="171">
        <f>(AO35-$AV$11)/1.36</f>
        <v>1.9902991747126328E-2</v>
      </c>
      <c r="AW35" s="171">
        <f>(AP35-$AW$11)</f>
        <v>3.7496256270947418E-4</v>
      </c>
      <c r="AX35" s="169"/>
      <c r="AY35" s="173" t="s">
        <v>446</v>
      </c>
      <c r="AZ35" s="171">
        <f>(AN35-$AZ$29)/0.4</f>
        <v>0.15579297561902358</v>
      </c>
      <c r="BA35" s="171">
        <f>(AO35-$BA$29)/1.36</f>
        <v>2.0586950108886237E-2</v>
      </c>
      <c r="BB35" s="171">
        <f>(AP35-$BB$29)</f>
        <v>3.9739526146333193E-4</v>
      </c>
      <c r="BC35" s="179"/>
      <c r="BE35" s="188"/>
      <c r="BF35" s="174" t="s">
        <v>450</v>
      </c>
      <c r="BG35" s="187">
        <v>0.6387794516114379</v>
      </c>
      <c r="BH35" s="187">
        <v>7.4203219624024735E-2</v>
      </c>
      <c r="BI35" s="187">
        <v>0.10110682824266529</v>
      </c>
      <c r="BJ35" s="181"/>
      <c r="BK35" s="174" t="s">
        <v>450</v>
      </c>
      <c r="BL35" s="187">
        <v>0.58174353802943635</v>
      </c>
      <c r="BM35" s="187">
        <v>7.1549271664033756E-2</v>
      </c>
      <c r="BN35" s="187">
        <v>0.10059304546546376</v>
      </c>
      <c r="BO35" s="188"/>
      <c r="BX35" s="243">
        <v>6.86</v>
      </c>
      <c r="BY35" s="243" t="s">
        <v>477</v>
      </c>
      <c r="BZ35" s="247">
        <v>0.13125458108782437</v>
      </c>
      <c r="CA35" s="247">
        <v>2.6545990354291416</v>
      </c>
      <c r="CB35" s="247">
        <v>5.24795134730539E-3</v>
      </c>
      <c r="CC35" s="247">
        <v>0.11419067340319361</v>
      </c>
      <c r="CD35" s="244">
        <v>12.818927532435131</v>
      </c>
      <c r="CE35" s="245">
        <v>1.7502233101297404</v>
      </c>
      <c r="CF35" s="245">
        <v>4.2011081586826357E-2</v>
      </c>
      <c r="CG35" s="245">
        <v>9.6618512974051883E-5</v>
      </c>
      <c r="CH35" s="245">
        <v>2.0998942664670657</v>
      </c>
      <c r="CI35" s="244">
        <v>3.2292899728043909</v>
      </c>
      <c r="CJ35" s="244">
        <v>6.4096327844311379E-2</v>
      </c>
      <c r="CK35" s="245">
        <v>2.4532794301397205</v>
      </c>
      <c r="CL35" s="245">
        <v>1.3223300399201599E-2</v>
      </c>
      <c r="CM35" s="245">
        <v>25.376334081586826</v>
      </c>
    </row>
    <row r="36" spans="1:91" x14ac:dyDescent="0.3">
      <c r="A36" s="42" t="s">
        <v>339</v>
      </c>
      <c r="B36" s="70" t="s">
        <v>340</v>
      </c>
      <c r="C36" s="75">
        <v>0.50109999999999999</v>
      </c>
      <c r="D36" s="76">
        <v>1.4027000000000001</v>
      </c>
      <c r="E36" s="76">
        <v>51.616999999999997</v>
      </c>
      <c r="F36" s="76">
        <v>0.17101</v>
      </c>
      <c r="G36" s="76">
        <v>1.6302000000000001</v>
      </c>
      <c r="H36" s="76">
        <v>616.6</v>
      </c>
      <c r="I36" s="76">
        <v>43.857999999999997</v>
      </c>
      <c r="J36" s="76">
        <v>1.8895</v>
      </c>
      <c r="K36" s="76">
        <v>7.8200000000000006E-3</v>
      </c>
      <c r="L36" s="76">
        <v>26.132999999999999</v>
      </c>
      <c r="M36" s="76">
        <v>82.698999999999998</v>
      </c>
      <c r="N36" s="76">
        <v>30.513000000000002</v>
      </c>
      <c r="O36" s="76">
        <v>55.857999999999997</v>
      </c>
      <c r="P36" s="76">
        <v>0.41208</v>
      </c>
      <c r="R36" s="153" t="s">
        <v>112</v>
      </c>
      <c r="S36" s="153">
        <v>4</v>
      </c>
      <c r="T36" s="153">
        <v>3</v>
      </c>
      <c r="U36" s="153" t="s">
        <v>59</v>
      </c>
      <c r="V36" s="154">
        <f t="shared" si="44"/>
        <v>3.8876447972838028E-3</v>
      </c>
      <c r="W36" s="154">
        <f t="shared" si="45"/>
        <v>0.25242832534451765</v>
      </c>
      <c r="X36" s="154">
        <f t="shared" si="46"/>
        <v>7.2492260834831229E-4</v>
      </c>
      <c r="Y36" s="154">
        <f t="shared" si="47"/>
        <v>8.1891976233273416E-3</v>
      </c>
      <c r="Z36" s="154">
        <f t="shared" si="48"/>
        <v>2.8404589824246051</v>
      </c>
      <c r="AA36" s="154">
        <f t="shared" si="49"/>
        <v>0.17818040992610348</v>
      </c>
      <c r="AB36" s="154">
        <f t="shared" si="50"/>
        <v>8.7775239664469751E-3</v>
      </c>
      <c r="AC36" s="154">
        <f t="shared" si="51"/>
        <v>1.1234272019173133E-7</v>
      </c>
      <c r="AD36" s="154">
        <f t="shared" si="52"/>
        <v>8.4965298581985205E-2</v>
      </c>
      <c r="AE36" s="154">
        <f t="shared" si="53"/>
        <v>0.36552672508488115</v>
      </c>
      <c r="AF36" s="154">
        <f t="shared" si="54"/>
        <v>0.28145963151587777</v>
      </c>
      <c r="AG36" s="154">
        <f t="shared" si="55"/>
        <v>0.2703576492909926</v>
      </c>
      <c r="AH36" s="154">
        <f t="shared" si="56"/>
        <v>1.7341222288795688E-3</v>
      </c>
      <c r="AI36" s="155">
        <f t="shared" si="15"/>
        <v>4.2966905457359683</v>
      </c>
      <c r="AJ36" s="148"/>
      <c r="AK36" s="71" t="s">
        <v>113</v>
      </c>
      <c r="AL36" s="157">
        <v>10.86</v>
      </c>
      <c r="AM36" s="157">
        <v>1</v>
      </c>
      <c r="AN36" s="167">
        <f>(Z6*$AL36)/100</f>
        <v>0.31283678416133542</v>
      </c>
      <c r="AO36" s="167">
        <f>(AE6*$AL36)/100</f>
        <v>4.0173908464114352E-2</v>
      </c>
      <c r="AP36" s="167">
        <f>(AF6*$AL36)/100</f>
        <v>2.1811586470411832E-2</v>
      </c>
      <c r="AQ36" s="168"/>
      <c r="AR36" s="169"/>
      <c r="AS36" s="180"/>
      <c r="AT36" s="174" t="s">
        <v>447</v>
      </c>
      <c r="AU36" s="171">
        <f t="shared" ref="AU36:AU41" si="57">(AN36-$AU$42)/0.4</f>
        <v>0.59377325888915289</v>
      </c>
      <c r="AV36" s="171">
        <f>(AO36-$AV$42)/0.5</f>
        <v>6.9535151294819811E-2</v>
      </c>
      <c r="AW36" s="171">
        <f t="shared" ref="AW36:AW41" si="58">(AP36-$AW$42)/0.2</f>
        <v>0.1078865838086538</v>
      </c>
      <c r="AX36" s="169"/>
      <c r="AY36" s="174" t="s">
        <v>447</v>
      </c>
      <c r="AZ36" s="171">
        <v>59.377325888915287</v>
      </c>
      <c r="BA36" s="171">
        <v>6.9535151294819801</v>
      </c>
      <c r="BB36" s="171">
        <v>10.788658380865378</v>
      </c>
      <c r="BC36" s="179"/>
      <c r="BE36" s="188"/>
      <c r="BF36" s="174" t="s">
        <v>451</v>
      </c>
      <c r="BG36" s="187">
        <v>0.37394168064506406</v>
      </c>
      <c r="BH36" s="187">
        <v>5.5199796206343375E-2</v>
      </c>
      <c r="BI36" s="187">
        <v>5.4419224595688626E-2</v>
      </c>
      <c r="BJ36" s="181"/>
      <c r="BK36" s="174" t="s">
        <v>451</v>
      </c>
      <c r="BL36" s="187">
        <v>0.31690576706306245</v>
      </c>
      <c r="BM36" s="187">
        <v>5.2250965139686731E-2</v>
      </c>
      <c r="BN36" s="187">
        <v>5.390544181848711E-2</v>
      </c>
      <c r="BO36" s="188"/>
      <c r="BX36" s="248">
        <v>10.86</v>
      </c>
      <c r="BY36" s="248">
        <v>1</v>
      </c>
      <c r="BZ36" s="238">
        <v>-2.7509593662534966E-3</v>
      </c>
      <c r="CA36" s="238">
        <v>2.2328646876249496</v>
      </c>
      <c r="CB36" s="238">
        <v>7.7464616653338658E-3</v>
      </c>
      <c r="CC36" s="238">
        <v>8.3090968362654921E-2</v>
      </c>
      <c r="CD36" s="244">
        <v>31.283678416133544</v>
      </c>
      <c r="CE36" s="245">
        <v>1.8953420699220314</v>
      </c>
      <c r="CF36" s="245">
        <v>9.667845236905237E-2</v>
      </c>
      <c r="CG36" s="245">
        <v>7.9381997201119508E-5</v>
      </c>
      <c r="CH36" s="245">
        <v>0.45614659636145544</v>
      </c>
      <c r="CI36" s="244">
        <v>4.017390846411435</v>
      </c>
      <c r="CJ36" s="244">
        <v>2.1811586470411832</v>
      </c>
      <c r="CK36" s="245">
        <v>2.9400502688924428</v>
      </c>
      <c r="CL36" s="245">
        <v>2.1300971611355454E-2</v>
      </c>
      <c r="CM36" s="245">
        <v>45.212776809026387</v>
      </c>
    </row>
    <row r="37" spans="1:91" x14ac:dyDescent="0.3">
      <c r="A37" s="42" t="s">
        <v>341</v>
      </c>
      <c r="B37" s="70" t="s">
        <v>342</v>
      </c>
      <c r="C37" s="75">
        <v>0.501</v>
      </c>
      <c r="D37" s="76">
        <v>2.5510000000000002</v>
      </c>
      <c r="E37" s="76">
        <v>48.996000000000002</v>
      </c>
      <c r="F37" s="76">
        <v>0.18053</v>
      </c>
      <c r="G37" s="76">
        <v>3.2160000000000002</v>
      </c>
      <c r="H37" s="76">
        <v>633.66</v>
      </c>
      <c r="I37" s="76">
        <v>37.064999999999998</v>
      </c>
      <c r="J37" s="76">
        <v>1.8611</v>
      </c>
      <c r="K37" s="76">
        <v>8.9300000000000004E-3</v>
      </c>
      <c r="L37" s="76">
        <v>23.405999999999999</v>
      </c>
      <c r="M37" s="76">
        <v>76.555000000000007</v>
      </c>
      <c r="N37" s="76">
        <v>44.77</v>
      </c>
      <c r="O37" s="76">
        <v>61.134</v>
      </c>
      <c r="P37" s="76">
        <v>0.40478999999999998</v>
      </c>
      <c r="R37" s="149" t="s">
        <v>113</v>
      </c>
      <c r="S37" s="149">
        <v>5</v>
      </c>
      <c r="T37" s="149">
        <v>1</v>
      </c>
      <c r="U37" s="149" t="s">
        <v>340</v>
      </c>
      <c r="V37" s="150">
        <f t="shared" si="44"/>
        <v>1.6759005188585118E-3</v>
      </c>
      <c r="W37" s="150">
        <f t="shared" si="45"/>
        <v>0.25135873578128121</v>
      </c>
      <c r="X37" s="150">
        <f t="shared" si="46"/>
        <v>8.1738924366393925E-4</v>
      </c>
      <c r="Y37" s="150">
        <f t="shared" si="47"/>
        <v>8.0998428457393738E-3</v>
      </c>
      <c r="Z37" s="150">
        <f t="shared" si="48"/>
        <v>3.0557629465176612</v>
      </c>
      <c r="AA37" s="150">
        <f t="shared" si="49"/>
        <v>0.2186488350628617</v>
      </c>
      <c r="AB37" s="150">
        <f t="shared" si="50"/>
        <v>9.4265740371183397E-3</v>
      </c>
      <c r="AC37" s="150">
        <f t="shared" si="51"/>
        <v>8.2443624027140301E-6</v>
      </c>
      <c r="AD37" s="150">
        <f t="shared" si="52"/>
        <v>9.1537866693274794E-2</v>
      </c>
      <c r="AE37" s="150">
        <f t="shared" si="53"/>
        <v>0.41095436290161641</v>
      </c>
      <c r="AF37" s="150">
        <f t="shared" si="54"/>
        <v>0.15106134005188585</v>
      </c>
      <c r="AG37" s="150">
        <f t="shared" si="55"/>
        <v>0.27621348034324483</v>
      </c>
      <c r="AH37" s="150">
        <f t="shared" si="56"/>
        <v>2.0163141089602874E-3</v>
      </c>
      <c r="AI37" s="151">
        <f t="shared" si="15"/>
        <v>4.4775818324685686</v>
      </c>
      <c r="AJ37" s="148"/>
      <c r="AL37" s="157">
        <v>9.9600000000000009</v>
      </c>
      <c r="AM37" s="157">
        <v>1</v>
      </c>
      <c r="AN37" s="167">
        <f t="shared" ref="AN37:AN38" si="59">(Z7*$AL37)/100</f>
        <v>0.30572186452095806</v>
      </c>
      <c r="AO37" s="167">
        <f t="shared" ref="AO37:AO38" si="60">(AE7*$AL37)/100</f>
        <v>3.4885194476047904E-2</v>
      </c>
      <c r="AP37" s="167">
        <f t="shared" ref="AP37:AP38" si="61">(AF7*$AL37)/100</f>
        <v>2.0484964101796409E-2</v>
      </c>
      <c r="AQ37" s="168"/>
      <c r="AR37" s="169"/>
      <c r="AS37" s="180"/>
      <c r="AT37" s="174" t="s">
        <v>447</v>
      </c>
      <c r="AU37" s="171">
        <f t="shared" si="57"/>
        <v>0.57598595978820954</v>
      </c>
      <c r="AV37" s="171">
        <f>(AO37-$AV$42)/0.5</f>
        <v>5.8957723318686907E-2</v>
      </c>
      <c r="AW37" s="171">
        <f t="shared" si="58"/>
        <v>0.10125347196557669</v>
      </c>
      <c r="AX37" s="169"/>
      <c r="AY37" s="174" t="s">
        <v>447</v>
      </c>
      <c r="AZ37" s="171">
        <v>57.598595978820946</v>
      </c>
      <c r="BA37" s="171">
        <v>5.8957723318686908</v>
      </c>
      <c r="BB37" s="171">
        <v>10.125347196557668</v>
      </c>
      <c r="BC37" s="179"/>
      <c r="BE37" s="188"/>
      <c r="BF37" s="174" t="s">
        <v>451</v>
      </c>
      <c r="BG37" s="187">
        <v>0.6724530163001855</v>
      </c>
      <c r="BH37" s="187">
        <v>8.0629030844227428E-2</v>
      </c>
      <c r="BI37" s="187">
        <v>0.1206129966661755</v>
      </c>
      <c r="BJ37" s="181"/>
      <c r="BK37" s="174" t="s">
        <v>451</v>
      </c>
      <c r="BL37" s="187">
        <v>0.61541710271818395</v>
      </c>
      <c r="BM37" s="187">
        <v>7.7680199777570777E-2</v>
      </c>
      <c r="BN37" s="187">
        <v>0.12009921388897396</v>
      </c>
      <c r="BO37" s="188"/>
      <c r="BX37" s="248">
        <v>9.9600000000000009</v>
      </c>
      <c r="BY37" s="248">
        <v>1</v>
      </c>
      <c r="BZ37" s="238">
        <v>2.2748833832335332E-2</v>
      </c>
      <c r="CA37" s="238">
        <v>2.4084087634730538</v>
      </c>
      <c r="CB37" s="238">
        <v>7.6025763473053908E-3</v>
      </c>
      <c r="CC37" s="238">
        <v>0.1053519745508982</v>
      </c>
      <c r="CD37" s="244">
        <v>30.572186452095806</v>
      </c>
      <c r="CE37" s="245">
        <v>2.0179423458083834</v>
      </c>
      <c r="CF37" s="245">
        <v>9.2903465568862281E-2</v>
      </c>
      <c r="CG37" s="245">
        <v>5.6285928143712576E-5</v>
      </c>
      <c r="CH37" s="245">
        <v>1.0677602095808383</v>
      </c>
      <c r="CI37" s="244">
        <v>3.4885194476047903</v>
      </c>
      <c r="CJ37" s="244">
        <v>2.048496410179641</v>
      </c>
      <c r="CK37" s="245">
        <v>2.354577299401198</v>
      </c>
      <c r="CL37" s="245">
        <v>1.7667568862275451E-2</v>
      </c>
      <c r="CM37" s="245">
        <v>44.204221633233537</v>
      </c>
    </row>
    <row r="38" spans="1:91" x14ac:dyDescent="0.3">
      <c r="A38" s="42" t="s">
        <v>343</v>
      </c>
      <c r="B38" s="70" t="s">
        <v>344</v>
      </c>
      <c r="C38" s="75">
        <v>0.50090000000000001</v>
      </c>
      <c r="D38" s="76">
        <v>1.3707</v>
      </c>
      <c r="E38" s="76">
        <v>43.905000000000001</v>
      </c>
      <c r="F38" s="76">
        <v>0.15007000000000001</v>
      </c>
      <c r="G38" s="76">
        <v>1.6453</v>
      </c>
      <c r="H38" s="76">
        <v>561.95000000000005</v>
      </c>
      <c r="I38" s="76">
        <v>34.247999999999998</v>
      </c>
      <c r="J38" s="76">
        <v>1.7597</v>
      </c>
      <c r="K38" s="76">
        <v>1.67E-3</v>
      </c>
      <c r="L38" s="76">
        <v>21.131</v>
      </c>
      <c r="M38" s="76">
        <v>55.719000000000001</v>
      </c>
      <c r="N38" s="76">
        <v>40.219000000000001</v>
      </c>
      <c r="O38" s="76">
        <v>51.448999999999998</v>
      </c>
      <c r="P38" s="76">
        <v>0.34988000000000002</v>
      </c>
      <c r="R38" s="149" t="s">
        <v>113</v>
      </c>
      <c r="S38" s="149">
        <v>5</v>
      </c>
      <c r="T38" s="149">
        <v>2</v>
      </c>
      <c r="U38" s="149" t="s">
        <v>342</v>
      </c>
      <c r="V38" s="150">
        <f t="shared" si="44"/>
        <v>7.4062749500998018E-3</v>
      </c>
      <c r="W38" s="150">
        <f t="shared" si="45"/>
        <v>0.23833006487025948</v>
      </c>
      <c r="X38" s="150">
        <f t="shared" si="46"/>
        <v>8.65057385229541E-4</v>
      </c>
      <c r="Y38" s="150">
        <f t="shared" si="47"/>
        <v>1.6014633233532936E-2</v>
      </c>
      <c r="Z38" s="150">
        <f t="shared" si="48"/>
        <v>3.141502619760479</v>
      </c>
      <c r="AA38" s="150">
        <f t="shared" si="49"/>
        <v>0.18479527195608783</v>
      </c>
      <c r="AB38" s="150">
        <f t="shared" si="50"/>
        <v>9.2867390219560884E-3</v>
      </c>
      <c r="AC38" s="150">
        <f t="shared" si="51"/>
        <v>1.3784930139720559E-5</v>
      </c>
      <c r="AD38" s="150">
        <f t="shared" si="52"/>
        <v>7.7948353293413167E-2</v>
      </c>
      <c r="AE38" s="150">
        <f t="shared" si="53"/>
        <v>0.38037770708582835</v>
      </c>
      <c r="AF38" s="150">
        <f t="shared" si="54"/>
        <v>0.22223420658682635</v>
      </c>
      <c r="AG38" s="150">
        <f t="shared" si="55"/>
        <v>0.30259595808383233</v>
      </c>
      <c r="AH38" s="150">
        <f t="shared" si="56"/>
        <v>1.9803393213572856E-3</v>
      </c>
      <c r="AI38" s="151">
        <f t="shared" si="15"/>
        <v>4.5833510104790411</v>
      </c>
      <c r="AJ38" s="148"/>
      <c r="AL38" s="157">
        <v>9.0599999999999987</v>
      </c>
      <c r="AM38" s="157">
        <v>1</v>
      </c>
      <c r="AN38" s="167">
        <f t="shared" si="59"/>
        <v>0.31341264738917723</v>
      </c>
      <c r="AO38" s="167">
        <f t="shared" si="60"/>
        <v>3.8359680214157345E-2</v>
      </c>
      <c r="AP38" s="167">
        <f t="shared" si="61"/>
        <v>2.5430927471046319E-2</v>
      </c>
      <c r="AQ38" s="168"/>
      <c r="AR38" s="169"/>
      <c r="AS38" s="180"/>
      <c r="AT38" s="174" t="s">
        <v>447</v>
      </c>
      <c r="AU38" s="171">
        <f t="shared" si="57"/>
        <v>0.59521291695875744</v>
      </c>
      <c r="AV38" s="171">
        <f>(AO38-$AV$42)/0.5</f>
        <v>6.5906694794905796E-2</v>
      </c>
      <c r="AW38" s="171">
        <f t="shared" si="58"/>
        <v>0.12598328881182624</v>
      </c>
      <c r="AX38" s="169"/>
      <c r="AY38" s="174" t="s">
        <v>447</v>
      </c>
      <c r="AZ38" s="171">
        <v>59.521291695875732</v>
      </c>
      <c r="BA38" s="171">
        <v>6.5906694794905789</v>
      </c>
      <c r="BB38" s="171">
        <v>12.598328881182622</v>
      </c>
      <c r="BC38" s="179"/>
      <c r="BE38" s="188"/>
      <c r="BF38" s="174" t="s">
        <v>451</v>
      </c>
      <c r="BG38" s="187">
        <v>0.51887420001306539</v>
      </c>
      <c r="BH38" s="187">
        <v>5.0404639591458661E-2</v>
      </c>
      <c r="BI38" s="187">
        <v>0.10020739661530896</v>
      </c>
      <c r="BJ38" s="181"/>
      <c r="BK38" s="174" t="s">
        <v>451</v>
      </c>
      <c r="BL38" s="187">
        <v>0.46183828643106384</v>
      </c>
      <c r="BM38" s="187">
        <v>4.7455808524802023E-2</v>
      </c>
      <c r="BN38" s="187">
        <v>9.9693613838107431E-2</v>
      </c>
      <c r="BO38" s="188"/>
      <c r="BX38" s="248">
        <v>9.0599999999999987</v>
      </c>
      <c r="BY38" s="248">
        <v>1</v>
      </c>
      <c r="BZ38" s="238">
        <v>-2.4686374301118195E-3</v>
      </c>
      <c r="CA38" s="238">
        <v>2.5758651442691689</v>
      </c>
      <c r="CB38" s="238">
        <v>7.7324558206869004E-3</v>
      </c>
      <c r="CC38" s="238">
        <v>7.8466895217651753E-2</v>
      </c>
      <c r="CD38" s="244">
        <v>31.341264738917722</v>
      </c>
      <c r="CE38" s="245">
        <v>2.1156118752496007</v>
      </c>
      <c r="CF38" s="245">
        <v>9.2570228883785938E-2</v>
      </c>
      <c r="CG38" s="245">
        <v>1.3805735822683708E-4</v>
      </c>
      <c r="CH38" s="245">
        <v>0.77035553614217256</v>
      </c>
      <c r="CI38" s="244">
        <v>3.8359680214157343</v>
      </c>
      <c r="CJ38" s="244">
        <v>2.5430927471046321</v>
      </c>
      <c r="CK38" s="245">
        <v>2.8690254782348239</v>
      </c>
      <c r="CL38" s="245">
        <v>2.1435185702875399E-2</v>
      </c>
      <c r="CM38" s="245">
        <v>46.249057726886981</v>
      </c>
    </row>
    <row r="39" spans="1:91" x14ac:dyDescent="0.3">
      <c r="A39" s="42" t="s">
        <v>345</v>
      </c>
      <c r="B39" s="70" t="s">
        <v>25</v>
      </c>
      <c r="C39" s="75">
        <v>0.50070000000000003</v>
      </c>
      <c r="D39" s="76">
        <v>5.3414000000000001</v>
      </c>
      <c r="E39" s="76">
        <v>56.960999999999999</v>
      </c>
      <c r="F39" s="76">
        <v>0.17061000000000001</v>
      </c>
      <c r="G39" s="76">
        <v>4.1033999999999997</v>
      </c>
      <c r="H39" s="76">
        <v>598.55999999999995</v>
      </c>
      <c r="I39" s="76">
        <v>38.036000000000001</v>
      </c>
      <c r="J39" s="76">
        <v>1.7605999999999999</v>
      </c>
      <c r="K39" s="76">
        <v>8.0000000000000002E-3</v>
      </c>
      <c r="L39" s="76">
        <v>28.021999999999998</v>
      </c>
      <c r="M39" s="76">
        <v>76.972999999999999</v>
      </c>
      <c r="N39" s="76">
        <v>23.965</v>
      </c>
      <c r="O39" s="76">
        <v>59.823999999999998</v>
      </c>
      <c r="P39" s="76">
        <v>0.35165999999999997</v>
      </c>
      <c r="R39" s="149" t="s">
        <v>113</v>
      </c>
      <c r="S39" s="149">
        <v>5</v>
      </c>
      <c r="T39" s="149">
        <v>3</v>
      </c>
      <c r="U39" s="149" t="s">
        <v>344</v>
      </c>
      <c r="V39" s="150">
        <f t="shared" si="44"/>
        <v>1.5168571571171894E-3</v>
      </c>
      <c r="W39" s="150">
        <f t="shared" si="45"/>
        <v>0.21296838191255738</v>
      </c>
      <c r="X39" s="150">
        <f t="shared" si="46"/>
        <v>7.1320373328009586E-4</v>
      </c>
      <c r="Y39" s="150">
        <f t="shared" si="47"/>
        <v>8.1784413056498299E-3</v>
      </c>
      <c r="Z39" s="150">
        <f t="shared" si="48"/>
        <v>2.7842240217608305</v>
      </c>
      <c r="AA39" s="150">
        <f t="shared" si="49"/>
        <v>0.17077247205030943</v>
      </c>
      <c r="AB39" s="150">
        <f t="shared" si="50"/>
        <v>8.7825039928129366E-3</v>
      </c>
      <c r="AC39" s="150">
        <f t="shared" si="51"/>
        <v>-2.2447095228588541E-5</v>
      </c>
      <c r="AD39" s="150">
        <f t="shared" si="52"/>
        <v>6.6609353164304261E-2</v>
      </c>
      <c r="AE39" s="150">
        <f t="shared" si="53"/>
        <v>0.27646083300059893</v>
      </c>
      <c r="AF39" s="150">
        <f t="shared" si="54"/>
        <v>0.19956445897384709</v>
      </c>
      <c r="AG39" s="150">
        <f t="shared" si="55"/>
        <v>0.25431837692154124</v>
      </c>
      <c r="AH39" s="150">
        <f t="shared" si="56"/>
        <v>1.7066779796366541E-3</v>
      </c>
      <c r="AI39" s="151">
        <f t="shared" si="15"/>
        <v>3.9857931348572566</v>
      </c>
      <c r="AJ39" s="148"/>
      <c r="AL39" s="157">
        <v>10.059999999999999</v>
      </c>
      <c r="AM39" s="157">
        <v>2</v>
      </c>
      <c r="AN39" s="167">
        <f>(Z14*$AL39)/100</f>
        <v>0.27698033567359581</v>
      </c>
      <c r="AO39" s="167">
        <f>(AE14*$AL39)/100</f>
        <v>3.2860735885968412E-2</v>
      </c>
      <c r="AP39" s="167">
        <f>(AF14*$AL39)/100</f>
        <v>1.8232234364381369E-2</v>
      </c>
      <c r="AQ39" s="168"/>
      <c r="AR39" s="169"/>
      <c r="AS39" s="180"/>
      <c r="AT39" s="174" t="s">
        <v>448</v>
      </c>
      <c r="AU39" s="171">
        <f t="shared" si="57"/>
        <v>0.50413213766980391</v>
      </c>
      <c r="AV39" s="171">
        <f>(AO39-$AV$42)/0.45</f>
        <v>6.1009784598364356E-2</v>
      </c>
      <c r="AW39" s="171">
        <f t="shared" si="58"/>
        <v>8.9989823278501482E-2</v>
      </c>
      <c r="AX39" s="169"/>
      <c r="AY39" s="174" t="s">
        <v>448</v>
      </c>
      <c r="AZ39" s="171">
        <v>50.413213766980377</v>
      </c>
      <c r="BA39" s="171">
        <v>6.1009784598364369</v>
      </c>
      <c r="BB39" s="171">
        <v>8.9989823278501486</v>
      </c>
      <c r="BC39" s="179"/>
      <c r="BE39" s="188"/>
      <c r="BF39" s="174" t="s">
        <v>453</v>
      </c>
      <c r="BG39" s="187">
        <v>0.64813010381654967</v>
      </c>
      <c r="BH39" s="187">
        <v>7.9887636155160244E-2</v>
      </c>
      <c r="BI39" s="187">
        <v>0.11256078240183844</v>
      </c>
      <c r="BJ39" s="181"/>
      <c r="BK39" s="174" t="s">
        <v>453</v>
      </c>
      <c r="BL39" s="187">
        <v>0.62667186179651557</v>
      </c>
      <c r="BM39" s="187">
        <v>7.4884211425476688E-2</v>
      </c>
      <c r="BN39" s="187">
        <v>0.11231126589297294</v>
      </c>
      <c r="BO39" s="188"/>
      <c r="BR39" t="s">
        <v>606</v>
      </c>
      <c r="BS39">
        <v>4.4000000000000004</v>
      </c>
      <c r="BX39" s="248">
        <v>10.059999999999999</v>
      </c>
      <c r="BY39" s="248">
        <v>2</v>
      </c>
      <c r="BZ39" s="238">
        <v>7.2133070407755337E-2</v>
      </c>
      <c r="CA39" s="238">
        <v>2.0180999935038977</v>
      </c>
      <c r="CB39" s="238">
        <v>7.0763594343393943E-3</v>
      </c>
      <c r="CC39" s="238">
        <v>0.13964621701978813</v>
      </c>
      <c r="CD39" s="244">
        <v>27.69803356735958</v>
      </c>
      <c r="CE39" s="245">
        <v>1.7022861450629623</v>
      </c>
      <c r="CF39" s="245">
        <v>8.2697025534679197E-2</v>
      </c>
      <c r="CG39" s="245">
        <v>3.9021961822906253E-4</v>
      </c>
      <c r="CH39" s="245">
        <v>0.5843793274035578</v>
      </c>
      <c r="CI39" s="244">
        <v>3.2860735885968415</v>
      </c>
      <c r="CJ39" s="244">
        <v>1.823223436438137</v>
      </c>
      <c r="CK39" s="245">
        <v>2.4940490395762538</v>
      </c>
      <c r="CL39" s="245">
        <v>1.8686304217469515E-2</v>
      </c>
      <c r="CM39" s="245">
        <v>39.926774294173491</v>
      </c>
    </row>
    <row r="40" spans="1:91" x14ac:dyDescent="0.3">
      <c r="A40" s="42" t="s">
        <v>346</v>
      </c>
      <c r="B40" s="70" t="s">
        <v>48</v>
      </c>
      <c r="C40" s="75">
        <v>0.501</v>
      </c>
      <c r="D40" s="76">
        <v>3.8864999999999998</v>
      </c>
      <c r="E40" s="76">
        <v>62.203000000000003</v>
      </c>
      <c r="F40" s="76">
        <v>0.14845</v>
      </c>
      <c r="G40" s="76">
        <v>3.0668000000000002</v>
      </c>
      <c r="H40" s="76">
        <v>550.97</v>
      </c>
      <c r="I40" s="76">
        <v>39.795000000000002</v>
      </c>
      <c r="J40" s="76">
        <v>1.6555</v>
      </c>
      <c r="K40" s="76">
        <v>3.8700000000000002E-3</v>
      </c>
      <c r="L40" s="76">
        <v>27.945</v>
      </c>
      <c r="M40" s="76">
        <v>60.49</v>
      </c>
      <c r="N40" s="76">
        <v>45.235999999999997</v>
      </c>
      <c r="O40" s="76">
        <v>58.54</v>
      </c>
      <c r="P40" s="76">
        <v>0.31468000000000002</v>
      </c>
      <c r="R40" s="153" t="s">
        <v>112</v>
      </c>
      <c r="S40" s="153">
        <v>5</v>
      </c>
      <c r="T40" s="153">
        <v>1</v>
      </c>
      <c r="U40" s="153" t="s">
        <v>25</v>
      </c>
      <c r="V40" s="154">
        <f t="shared" si="44"/>
        <v>2.1343207010185741E-2</v>
      </c>
      <c r="W40" s="154">
        <f t="shared" si="45"/>
        <v>0.27824218593968442</v>
      </c>
      <c r="X40" s="154">
        <f t="shared" si="46"/>
        <v>8.160450369482724E-4</v>
      </c>
      <c r="Y40" s="154">
        <f t="shared" si="47"/>
        <v>2.0455025464349911E-2</v>
      </c>
      <c r="Z40" s="154">
        <f t="shared" si="48"/>
        <v>2.9681302426602754</v>
      </c>
      <c r="AA40" s="154">
        <f t="shared" si="49"/>
        <v>0.18975420661074499</v>
      </c>
      <c r="AB40" s="154">
        <f t="shared" si="50"/>
        <v>8.7905057918913516E-3</v>
      </c>
      <c r="AC40" s="154">
        <f t="shared" si="51"/>
        <v>9.1496904333932496E-6</v>
      </c>
      <c r="AD40" s="154">
        <f t="shared" si="52"/>
        <v>0.10104279009386857</v>
      </c>
      <c r="AE40" s="154">
        <f t="shared" si="53"/>
        <v>0.38269269273017775</v>
      </c>
      <c r="AF40" s="154">
        <f t="shared" si="54"/>
        <v>0.11848779209107249</v>
      </c>
      <c r="AG40" s="154">
        <f t="shared" si="55"/>
        <v>0.29623641901338127</v>
      </c>
      <c r="AH40" s="154">
        <f t="shared" si="56"/>
        <v>1.7162472538446174E-3</v>
      </c>
      <c r="AI40" s="155">
        <f t="shared" si="15"/>
        <v>4.3877165093868582</v>
      </c>
      <c r="AJ40" s="148"/>
      <c r="AL40" s="157">
        <v>9.16</v>
      </c>
      <c r="AM40" s="157">
        <v>2</v>
      </c>
      <c r="AN40" s="167">
        <f t="shared" ref="AN40:AN41" si="62">(Z15*$AL40)/100</f>
        <v>0.34883287749500996</v>
      </c>
      <c r="AO40" s="167">
        <f t="shared" ref="AO40:AO41" si="63">(AE15*$AL40)/100</f>
        <v>5.0230392380239526E-2</v>
      </c>
      <c r="AP40" s="167">
        <f t="shared" ref="AP40:AP41" si="64">(AF15*$AL40)/100</f>
        <v>3.0114978672654696E-2</v>
      </c>
      <c r="AQ40" s="168"/>
      <c r="AR40" s="169"/>
      <c r="AS40" s="180"/>
      <c r="AT40" s="174" t="s">
        <v>448</v>
      </c>
      <c r="AU40" s="171">
        <f t="shared" si="57"/>
        <v>0.68376349222333932</v>
      </c>
      <c r="AV40" s="171">
        <f>(AO40-$AV$42)/0.45</f>
        <v>9.9609021252300173E-2</v>
      </c>
      <c r="AW40" s="171">
        <f t="shared" si="58"/>
        <v>0.14940354481986812</v>
      </c>
      <c r="AX40" s="169"/>
      <c r="AY40" s="174" t="s">
        <v>448</v>
      </c>
      <c r="AZ40" s="171">
        <v>68.376349222333914</v>
      </c>
      <c r="BA40" s="171">
        <v>9.9609021252300156</v>
      </c>
      <c r="BB40" s="171">
        <v>14.940354481986811</v>
      </c>
      <c r="BC40" s="179"/>
      <c r="BE40" s="188"/>
      <c r="BF40" s="174" t="s">
        <v>453</v>
      </c>
      <c r="BG40" s="187">
        <v>0.5645281232336169</v>
      </c>
      <c r="BH40" s="187">
        <v>6.1982953179016163E-2</v>
      </c>
      <c r="BI40" s="187">
        <v>0.11554697249634692</v>
      </c>
      <c r="BJ40" s="181"/>
      <c r="BK40" s="174" t="s">
        <v>453</v>
      </c>
      <c r="BL40" s="187">
        <v>0.54306988121358268</v>
      </c>
      <c r="BM40" s="187">
        <v>5.6979528449332614E-2</v>
      </c>
      <c r="BN40" s="187">
        <v>0.11529745598748142</v>
      </c>
      <c r="BO40" s="188"/>
      <c r="BS40">
        <v>41.6</v>
      </c>
      <c r="BX40" s="248">
        <v>9.16</v>
      </c>
      <c r="BY40" s="248">
        <v>2</v>
      </c>
      <c r="BZ40" s="238">
        <v>3.3724592315369263E-2</v>
      </c>
      <c r="CA40" s="238">
        <v>2.6331043922155688</v>
      </c>
      <c r="CB40" s="238">
        <v>8.2923368263473074E-3</v>
      </c>
      <c r="CC40" s="238">
        <v>0.10583056736526947</v>
      </c>
      <c r="CD40" s="244">
        <v>34.883287749500994</v>
      </c>
      <c r="CE40" s="245">
        <v>2.0809276851297405</v>
      </c>
      <c r="CF40" s="245">
        <v>0.10052060129740518</v>
      </c>
      <c r="CG40" s="245">
        <v>8.4218063872255452E-5</v>
      </c>
      <c r="CH40" s="245">
        <v>0.70340252495009969</v>
      </c>
      <c r="CI40" s="244">
        <v>5.0230392380239524</v>
      </c>
      <c r="CJ40" s="244">
        <v>3.0114978672654695</v>
      </c>
      <c r="CK40" s="245">
        <v>3.1397330678642716</v>
      </c>
      <c r="CL40" s="245">
        <v>2.3628594810379239E-2</v>
      </c>
      <c r="CM40" s="245">
        <v>51.747073435628735</v>
      </c>
    </row>
    <row r="41" spans="1:91" x14ac:dyDescent="0.3">
      <c r="A41" s="42" t="s">
        <v>347</v>
      </c>
      <c r="B41" s="70" t="s">
        <v>45</v>
      </c>
      <c r="C41" s="75">
        <v>0.50070000000000003</v>
      </c>
      <c r="D41" s="76">
        <v>1.3716999999999999</v>
      </c>
      <c r="E41" s="76">
        <v>53.843000000000004</v>
      </c>
      <c r="F41" s="76">
        <v>0.16141</v>
      </c>
      <c r="G41" s="76">
        <v>1.9269000000000001</v>
      </c>
      <c r="H41" s="76">
        <v>592.38</v>
      </c>
      <c r="I41" s="76">
        <v>37.633000000000003</v>
      </c>
      <c r="J41" s="76">
        <v>1.6458999999999999</v>
      </c>
      <c r="K41" s="76">
        <v>1.4109999999999999E-2</v>
      </c>
      <c r="L41" s="76">
        <v>29.036000000000001</v>
      </c>
      <c r="M41" s="76">
        <v>72.295000000000002</v>
      </c>
      <c r="N41" s="76">
        <v>34.139000000000003</v>
      </c>
      <c r="O41" s="76">
        <v>54.607999999999997</v>
      </c>
      <c r="P41" s="76">
        <v>0.3306</v>
      </c>
      <c r="R41" s="153" t="s">
        <v>112</v>
      </c>
      <c r="S41" s="153">
        <v>5</v>
      </c>
      <c r="T41" s="153">
        <v>2</v>
      </c>
      <c r="U41" s="153" t="s">
        <v>48</v>
      </c>
      <c r="V41" s="154">
        <f t="shared" si="44"/>
        <v>1.4070446606786427E-2</v>
      </c>
      <c r="W41" s="154">
        <f t="shared" si="45"/>
        <v>0.30423325848303395</v>
      </c>
      <c r="X41" s="154">
        <f t="shared" si="46"/>
        <v>7.0497754491017966E-4</v>
      </c>
      <c r="Y41" s="154">
        <f t="shared" si="47"/>
        <v>1.5270122255489023E-2</v>
      </c>
      <c r="Z41" s="154">
        <f t="shared" si="48"/>
        <v>2.7288778692614772</v>
      </c>
      <c r="AA41" s="154">
        <f t="shared" si="49"/>
        <v>0.19841802644710582</v>
      </c>
      <c r="AB41" s="154">
        <f t="shared" si="50"/>
        <v>8.2607909181636741E-3</v>
      </c>
      <c r="AC41" s="154">
        <f t="shared" si="51"/>
        <v>-1.1464570858283434E-5</v>
      </c>
      <c r="AD41" s="154">
        <f t="shared" si="52"/>
        <v>0.10059805389221556</v>
      </c>
      <c r="AE41" s="154">
        <f t="shared" si="53"/>
        <v>0.3002130364271457</v>
      </c>
      <c r="AF41" s="154">
        <f t="shared" si="54"/>
        <v>0.22455955588822354</v>
      </c>
      <c r="AG41" s="154">
        <f t="shared" si="55"/>
        <v>0.28965184630738527</v>
      </c>
      <c r="AH41" s="154">
        <f t="shared" si="56"/>
        <v>1.5306886227544911E-3</v>
      </c>
      <c r="AI41" s="155">
        <f t="shared" si="15"/>
        <v>4.1863772080838322</v>
      </c>
      <c r="AJ41" s="148"/>
      <c r="AL41" s="157">
        <v>9.36</v>
      </c>
      <c r="AM41" s="157">
        <v>2</v>
      </c>
      <c r="AN41" s="167">
        <f t="shared" si="62"/>
        <v>0.29934954531842678</v>
      </c>
      <c r="AO41" s="167">
        <f t="shared" si="63"/>
        <v>3.406556607107207E-2</v>
      </c>
      <c r="AP41" s="167">
        <f t="shared" si="64"/>
        <v>2.3132661189858256E-2</v>
      </c>
      <c r="AQ41" s="168"/>
      <c r="AR41" s="169"/>
      <c r="AS41" s="180"/>
      <c r="AT41" s="174" t="s">
        <v>448</v>
      </c>
      <c r="AU41" s="171">
        <f t="shared" si="57"/>
        <v>0.56005516178188131</v>
      </c>
      <c r="AV41" s="171">
        <f>(AO41-$AV$42)/0.45</f>
        <v>6.3687185009705827E-2</v>
      </c>
      <c r="AW41" s="171">
        <f t="shared" si="58"/>
        <v>0.11449195740588593</v>
      </c>
      <c r="AX41" s="169"/>
      <c r="AY41" s="174" t="s">
        <v>448</v>
      </c>
      <c r="AZ41" s="171">
        <v>56.005516178188124</v>
      </c>
      <c r="BA41" s="171">
        <v>6.3687185009705827</v>
      </c>
      <c r="BB41" s="171">
        <v>11.449195740588591</v>
      </c>
      <c r="BC41" s="179"/>
      <c r="BE41" s="188"/>
      <c r="BF41" s="174" t="s">
        <v>453</v>
      </c>
      <c r="BG41" s="187">
        <v>0.61743377444735292</v>
      </c>
      <c r="BH41" s="187">
        <v>7.3968254401556174E-2</v>
      </c>
      <c r="BI41" s="187">
        <v>0.17865986526778349</v>
      </c>
      <c r="BJ41" s="181"/>
      <c r="BK41" s="174" t="s">
        <v>453</v>
      </c>
      <c r="BL41" s="187">
        <v>0.59597553242731871</v>
      </c>
      <c r="BM41" s="187">
        <v>6.8964829671872618E-2</v>
      </c>
      <c r="BN41" s="187">
        <v>0.17841034875891801</v>
      </c>
      <c r="BO41" s="188"/>
      <c r="BX41" s="248">
        <v>9.36</v>
      </c>
      <c r="BY41" s="248">
        <v>2</v>
      </c>
      <c r="BZ41" s="238">
        <v>7.4239758434817352E-3</v>
      </c>
      <c r="CA41" s="238">
        <v>2.1164337652225989</v>
      </c>
      <c r="CB41" s="238">
        <v>6.8087272908764224E-3</v>
      </c>
      <c r="CC41" s="238">
        <v>7.4331204831303649E-2</v>
      </c>
      <c r="CD41" s="244">
        <v>29.934954531842678</v>
      </c>
      <c r="CE41" s="245">
        <v>1.7573111529247354</v>
      </c>
      <c r="CF41" s="245">
        <v>7.9728294070672792E-2</v>
      </c>
      <c r="CG41" s="245">
        <v>-2.189808344979038E-4</v>
      </c>
      <c r="CH41" s="245">
        <v>0.80602932721102005</v>
      </c>
      <c r="CI41" s="244">
        <v>3.4065566071072073</v>
      </c>
      <c r="CJ41" s="244">
        <v>2.3132661189858257</v>
      </c>
      <c r="CK41" s="245">
        <v>2.4281169534837295</v>
      </c>
      <c r="CL41" s="245">
        <v>1.7830996206827713E-2</v>
      </c>
      <c r="CM41" s="245">
        <v>42.948572674186458</v>
      </c>
    </row>
    <row r="42" spans="1:91" x14ac:dyDescent="0.3">
      <c r="A42" s="42" t="s">
        <v>348</v>
      </c>
      <c r="B42" s="70" t="s">
        <v>349</v>
      </c>
      <c r="C42" s="75">
        <v>0.50009999999999999</v>
      </c>
      <c r="D42" s="76">
        <v>4.5213000000000001</v>
      </c>
      <c r="E42" s="76">
        <v>44.570999999999998</v>
      </c>
      <c r="F42" s="76">
        <v>0.10664</v>
      </c>
      <c r="G42" s="76">
        <v>3.3136999999999999</v>
      </c>
      <c r="H42" s="76">
        <v>449.61</v>
      </c>
      <c r="I42" s="76">
        <v>33.338999999999999</v>
      </c>
      <c r="J42" s="76">
        <v>2.6758000000000002</v>
      </c>
      <c r="K42" s="76">
        <v>1.422E-2</v>
      </c>
      <c r="L42" s="76">
        <v>22.913</v>
      </c>
      <c r="M42" s="76">
        <v>34.180999999999997</v>
      </c>
      <c r="N42" s="76">
        <v>1.8029999999999999</v>
      </c>
      <c r="O42" s="76">
        <v>34.304000000000002</v>
      </c>
      <c r="P42" s="76">
        <v>0.32041999999999998</v>
      </c>
      <c r="R42" s="153" t="s">
        <v>112</v>
      </c>
      <c r="S42" s="153">
        <v>5</v>
      </c>
      <c r="T42" s="153">
        <v>3</v>
      </c>
      <c r="U42" s="153" t="s">
        <v>45</v>
      </c>
      <c r="V42" s="154">
        <f t="shared" si="44"/>
        <v>1.5224560615138803E-3</v>
      </c>
      <c r="W42" s="154">
        <f t="shared" si="45"/>
        <v>0.26267398142600357</v>
      </c>
      <c r="X42" s="154">
        <f t="shared" si="46"/>
        <v>7.7010934691431991E-4</v>
      </c>
      <c r="Y42" s="154">
        <f t="shared" si="47"/>
        <v>9.587739664469741E-3</v>
      </c>
      <c r="Z42" s="154">
        <f t="shared" si="48"/>
        <v>2.9372734421809463</v>
      </c>
      <c r="AA42" s="154">
        <f t="shared" si="49"/>
        <v>0.1877420236668664</v>
      </c>
      <c r="AB42" s="154">
        <f t="shared" si="50"/>
        <v>8.2178075694028362E-3</v>
      </c>
      <c r="AC42" s="154">
        <f t="shared" si="51"/>
        <v>3.9656980227681238E-5</v>
      </c>
      <c r="AD42" s="154">
        <f t="shared" si="52"/>
        <v>0.10610570201717595</v>
      </c>
      <c r="AE42" s="154">
        <f t="shared" si="53"/>
        <v>0.35933539294987016</v>
      </c>
      <c r="AF42" s="154">
        <f t="shared" si="54"/>
        <v>0.16928667365688038</v>
      </c>
      <c r="AG42" s="154">
        <f t="shared" si="55"/>
        <v>0.27019287996804475</v>
      </c>
      <c r="AH42" s="154">
        <f t="shared" si="56"/>
        <v>1.6110944677451568E-3</v>
      </c>
      <c r="AI42" s="155">
        <f t="shared" si="15"/>
        <v>4.3143589599560608</v>
      </c>
      <c r="AJ42" s="148"/>
      <c r="AL42" s="157">
        <v>3.3600000000000003</v>
      </c>
      <c r="AM42" s="157">
        <v>3</v>
      </c>
      <c r="AN42" s="167">
        <f>(Z22*$AL42)/100</f>
        <v>8.7163981832701132E-2</v>
      </c>
      <c r="AO42" s="167">
        <f>(AE22*$AL42)/100</f>
        <v>5.5693714713515663E-3</v>
      </c>
      <c r="AP42" s="167">
        <f>(AF22*$AL42)/100</f>
        <v>2.187848672389699E-4</v>
      </c>
      <c r="AQ42" s="168"/>
      <c r="AR42" s="169"/>
      <c r="AS42" s="180"/>
      <c r="AT42" s="175" t="s">
        <v>489</v>
      </c>
      <c r="AU42" s="177">
        <f>AVERAGE(AN42:AN44)</f>
        <v>7.5327480605674249E-2</v>
      </c>
      <c r="AV42" s="177">
        <f>AVERAGE(AO42:AO44)</f>
        <v>5.4063328167044495E-3</v>
      </c>
      <c r="AW42" s="177">
        <f>AVERAGE(AP42:AP44)</f>
        <v>2.3426970868107251E-4</v>
      </c>
      <c r="AX42" s="169"/>
      <c r="AY42" s="175" t="s">
        <v>489</v>
      </c>
      <c r="AZ42" s="177">
        <f>AVERAGE(AN42:AN44)</f>
        <v>7.5327480605674249E-2</v>
      </c>
      <c r="BA42" s="177">
        <f>AVERAGE(AO42:AO44)</f>
        <v>5.4063328167044495E-3</v>
      </c>
      <c r="BB42" s="177">
        <f>AVERAGE(AP42:AP44)</f>
        <v>2.3426970868107251E-4</v>
      </c>
      <c r="BC42" s="179"/>
      <c r="BE42" s="188"/>
      <c r="BF42" s="174" t="s">
        <v>454</v>
      </c>
      <c r="BG42" s="187">
        <v>0.61987675632014572</v>
      </c>
      <c r="BH42" s="187">
        <v>6.9065039493595354E-2</v>
      </c>
      <c r="BI42" s="187">
        <v>0.15024442680589603</v>
      </c>
      <c r="BJ42" s="181"/>
      <c r="BK42" s="174" t="s">
        <v>454</v>
      </c>
      <c r="BL42" s="187">
        <v>0.5984185143001115</v>
      </c>
      <c r="BM42" s="187">
        <v>6.3505678682835853E-2</v>
      </c>
      <c r="BN42" s="187">
        <v>0.14999491029703055</v>
      </c>
      <c r="BO42" s="188"/>
      <c r="BR42" t="s">
        <v>607</v>
      </c>
      <c r="BS42">
        <v>6</v>
      </c>
      <c r="BX42" s="248">
        <v>3.3600000000000003</v>
      </c>
      <c r="BY42" s="248">
        <v>3</v>
      </c>
      <c r="BZ42" s="248">
        <v>0.14651145338390897</v>
      </c>
      <c r="CA42" s="248">
        <v>0.62545278099421053</v>
      </c>
      <c r="CB42" s="248">
        <v>2.2933978838091439E-3</v>
      </c>
      <c r="CC42" s="248">
        <v>0.11858157915751649</v>
      </c>
      <c r="CD42" s="244">
        <v>8.7163981832701136</v>
      </c>
      <c r="CE42" s="249">
        <v>0.49511153723298063</v>
      </c>
      <c r="CF42" s="249">
        <v>3.5073437811938515E-2</v>
      </c>
      <c r="CG42" s="249">
        <v>3.0340786584148537E-4</v>
      </c>
      <c r="CH42" s="249">
        <v>0.24572557396685965</v>
      </c>
      <c r="CI42" s="244">
        <v>0.55693714713515663</v>
      </c>
      <c r="CJ42" s="244">
        <v>2.187848672389699E-2</v>
      </c>
      <c r="CK42" s="249">
        <v>0.50710627270912356</v>
      </c>
      <c r="CL42" s="249">
        <v>6.9891555200638864E-3</v>
      </c>
      <c r="CM42" s="249">
        <v>11.47836241365542</v>
      </c>
    </row>
    <row r="43" spans="1:91" x14ac:dyDescent="0.3">
      <c r="A43" s="42" t="s">
        <v>350</v>
      </c>
      <c r="B43" s="70" t="s">
        <v>351</v>
      </c>
      <c r="C43" s="75">
        <v>0.50119999999999998</v>
      </c>
      <c r="D43" s="76">
        <v>9.5555000000000003</v>
      </c>
      <c r="E43" s="76">
        <v>37.779000000000003</v>
      </c>
      <c r="F43" s="76">
        <v>0.14496000000000001</v>
      </c>
      <c r="G43" s="76">
        <v>8.7645</v>
      </c>
      <c r="H43" s="76">
        <v>539.69000000000005</v>
      </c>
      <c r="I43" s="76">
        <v>30.44</v>
      </c>
      <c r="J43" s="76">
        <v>2.0306999999999999</v>
      </c>
      <c r="K43" s="76">
        <v>3.1350000000000003E-2</v>
      </c>
      <c r="L43" s="76">
        <v>22.95</v>
      </c>
      <c r="M43" s="76">
        <v>29.905999999999999</v>
      </c>
      <c r="N43" s="76">
        <v>1.8439000000000001</v>
      </c>
      <c r="O43" s="76">
        <v>46.543999999999997</v>
      </c>
      <c r="P43" s="76">
        <v>0.50551000000000001</v>
      </c>
      <c r="R43" s="149" t="s">
        <v>113</v>
      </c>
      <c r="S43" s="149">
        <v>6</v>
      </c>
      <c r="T43" s="149">
        <v>1</v>
      </c>
      <c r="U43" s="149" t="s">
        <v>349</v>
      </c>
      <c r="V43" s="150">
        <f t="shared" si="44"/>
        <v>1.7269133673265349E-2</v>
      </c>
      <c r="W43" s="150">
        <f t="shared" si="45"/>
        <v>0.21663839732053586</v>
      </c>
      <c r="X43" s="150">
        <f t="shared" si="46"/>
        <v>4.9723805238952208E-4</v>
      </c>
      <c r="Y43" s="150">
        <f t="shared" si="47"/>
        <v>1.6531856128774246E-2</v>
      </c>
      <c r="Z43" s="150">
        <f t="shared" si="48"/>
        <v>2.2270902069586085</v>
      </c>
      <c r="AA43" s="150">
        <f t="shared" si="49"/>
        <v>0.16650156218756249</v>
      </c>
      <c r="AB43" s="150">
        <f t="shared" si="50"/>
        <v>1.3376137272545491E-2</v>
      </c>
      <c r="AC43" s="150">
        <f t="shared" si="51"/>
        <v>4.0254449110177966E-5</v>
      </c>
      <c r="AD43" s="150">
        <f t="shared" si="52"/>
        <v>7.5624125174965015E-2</v>
      </c>
      <c r="AE43" s="150">
        <f t="shared" si="53"/>
        <v>0.1692346155768846</v>
      </c>
      <c r="AF43" s="150">
        <f t="shared" si="54"/>
        <v>7.8421065786842634E-3</v>
      </c>
      <c r="AG43" s="150">
        <f t="shared" si="55"/>
        <v>0.16901734653069389</v>
      </c>
      <c r="AH43" s="150">
        <f t="shared" si="56"/>
        <v>1.5621375724855029E-3</v>
      </c>
      <c r="AI43" s="151">
        <f t="shared" si="15"/>
        <v>3.0812251174765048</v>
      </c>
      <c r="AJ43" s="148"/>
      <c r="AL43" s="157">
        <v>3.3600000000000003</v>
      </c>
      <c r="AM43" s="157">
        <v>3</v>
      </c>
      <c r="AN43" s="167">
        <f t="shared" ref="AN43:AN44" si="65">(Z23*$AL43)/100</f>
        <v>7.4893226482923916E-2</v>
      </c>
      <c r="AO43" s="167">
        <f t="shared" ref="AO43:AO44" si="66">(AE23*$AL43)/100</f>
        <v>5.2115721390053925E-3</v>
      </c>
      <c r="AP43" s="167">
        <f t="shared" ref="AP43:AP44" si="67">(AF23*$AL43)/100</f>
        <v>2.7856309167165975E-4</v>
      </c>
      <c r="AQ43" s="168"/>
      <c r="AR43" s="169"/>
      <c r="AS43" s="180"/>
      <c r="AT43" s="175" t="s">
        <v>489</v>
      </c>
      <c r="AU43" s="171"/>
      <c r="AV43" s="171"/>
      <c r="AW43" s="171"/>
      <c r="AX43" s="169"/>
      <c r="AY43" s="175" t="s">
        <v>489</v>
      </c>
      <c r="AZ43" s="169"/>
      <c r="BA43" s="169"/>
      <c r="BB43" s="169"/>
      <c r="BC43" s="179"/>
      <c r="BE43" s="188"/>
      <c r="BF43" s="174" t="s">
        <v>454</v>
      </c>
      <c r="BG43" s="187">
        <v>0.44694138955367863</v>
      </c>
      <c r="BH43" s="187">
        <v>5.4959332906768993E-2</v>
      </c>
      <c r="BI43" s="187">
        <v>8.4116501656195414E-2</v>
      </c>
      <c r="BJ43" s="181"/>
      <c r="BK43" s="174" t="s">
        <v>454</v>
      </c>
      <c r="BL43" s="187">
        <v>0.42548314753364441</v>
      </c>
      <c r="BM43" s="187">
        <v>4.9399972096009492E-2</v>
      </c>
      <c r="BN43" s="187">
        <v>8.3866985147329917E-2</v>
      </c>
      <c r="BO43" s="188"/>
      <c r="BS43">
        <v>57.5</v>
      </c>
      <c r="BX43" s="248">
        <v>3.3600000000000003</v>
      </c>
      <c r="BY43" s="248">
        <v>3</v>
      </c>
      <c r="BZ43" s="248">
        <v>3.0754997004194134E-2</v>
      </c>
      <c r="CA43" s="248">
        <v>0.48900758538046735</v>
      </c>
      <c r="CB43" s="248">
        <v>1.7618274415817856E-3</v>
      </c>
      <c r="CC43" s="248">
        <v>4.4075799880167771E-2</v>
      </c>
      <c r="CD43" s="244">
        <v>7.4893226482923918</v>
      </c>
      <c r="CE43" s="249">
        <v>0.39550582983822652</v>
      </c>
      <c r="CF43" s="249">
        <v>3.4228490113840625E-2</v>
      </c>
      <c r="CG43" s="249">
        <v>1.7149790293588974E-4</v>
      </c>
      <c r="CH43" s="249">
        <v>0.35861222288795691</v>
      </c>
      <c r="CI43" s="244">
        <v>0.52115721390053926</v>
      </c>
      <c r="CJ43" s="244">
        <v>2.7856309167165975E-2</v>
      </c>
      <c r="CK43" s="249">
        <v>0.42970068304373876</v>
      </c>
      <c r="CL43" s="249">
        <v>7.0008388256440996E-3</v>
      </c>
      <c r="CM43" s="249">
        <v>9.8291559436788507</v>
      </c>
    </row>
    <row r="44" spans="1:91" x14ac:dyDescent="0.3">
      <c r="A44" s="42" t="s">
        <v>352</v>
      </c>
      <c r="B44" s="70" t="s">
        <v>353</v>
      </c>
      <c r="C44" s="75">
        <v>0.50019999999999998</v>
      </c>
      <c r="D44" s="76">
        <v>3.7629999999999999</v>
      </c>
      <c r="E44" s="76">
        <v>47.216999999999999</v>
      </c>
      <c r="F44" s="76">
        <v>0.11996</v>
      </c>
      <c r="G44" s="76">
        <v>4.05</v>
      </c>
      <c r="H44" s="76">
        <v>452.11</v>
      </c>
      <c r="I44" s="76">
        <v>35.508000000000003</v>
      </c>
      <c r="J44" s="76">
        <v>2.4990999999999999</v>
      </c>
      <c r="K44" s="76">
        <v>2.0400000000000001E-2</v>
      </c>
      <c r="L44" s="76">
        <v>29.411000000000001</v>
      </c>
      <c r="M44" s="76">
        <v>32.627000000000002</v>
      </c>
      <c r="N44" s="76">
        <v>1.8723000000000001</v>
      </c>
      <c r="O44" s="76">
        <v>31.204999999999998</v>
      </c>
      <c r="P44" s="76">
        <v>0.30886000000000002</v>
      </c>
      <c r="R44" s="149" t="s">
        <v>113</v>
      </c>
      <c r="S44" s="149">
        <v>6</v>
      </c>
      <c r="T44" s="149">
        <v>2</v>
      </c>
      <c r="U44" s="149" t="s">
        <v>351</v>
      </c>
      <c r="V44" s="150">
        <f t="shared" si="44"/>
        <v>4.2341966779728651E-2</v>
      </c>
      <c r="W44" s="150">
        <f t="shared" si="45"/>
        <v>0.18228424281723868</v>
      </c>
      <c r="X44" s="150">
        <f t="shared" si="46"/>
        <v>6.8728800877893058E-4</v>
      </c>
      <c r="Y44" s="150">
        <f t="shared" si="47"/>
        <v>4.3684320131683954E-2</v>
      </c>
      <c r="Z44" s="150">
        <f t="shared" si="48"/>
        <v>2.6715239674780529</v>
      </c>
      <c r="AA44" s="150">
        <f t="shared" si="49"/>
        <v>0.15167584048284119</v>
      </c>
      <c r="AB44" s="150">
        <f t="shared" si="50"/>
        <v>1.0129002893056663E-2</v>
      </c>
      <c r="AC44" s="150">
        <f t="shared" si="51"/>
        <v>1.256110335195531E-4</v>
      </c>
      <c r="AD44" s="150">
        <f t="shared" si="52"/>
        <v>7.5642707501995213E-2</v>
      </c>
      <c r="AE44" s="150">
        <f t="shared" si="53"/>
        <v>0.14753936801675976</v>
      </c>
      <c r="AF44" s="150">
        <f t="shared" si="54"/>
        <v>8.0289056264964097E-3</v>
      </c>
      <c r="AG44" s="150">
        <f t="shared" si="55"/>
        <v>0.229699870311253</v>
      </c>
      <c r="AH44" s="150">
        <f t="shared" si="56"/>
        <v>2.4819433359936157E-3</v>
      </c>
      <c r="AI44" s="151">
        <f t="shared" si="15"/>
        <v>3.5658450344173986</v>
      </c>
      <c r="AJ44" s="148"/>
      <c r="AL44" s="157">
        <v>3.6599999999999993</v>
      </c>
      <c r="AM44" s="157">
        <v>3</v>
      </c>
      <c r="AN44" s="167">
        <f t="shared" si="65"/>
        <v>6.3925233501397741E-2</v>
      </c>
      <c r="AO44" s="167">
        <f t="shared" si="66"/>
        <v>5.4380548397563889E-3</v>
      </c>
      <c r="AP44" s="167">
        <f t="shared" si="67"/>
        <v>2.0546116713258784E-4</v>
      </c>
      <c r="AQ44" s="168"/>
      <c r="AR44" s="169"/>
      <c r="AS44" s="180"/>
      <c r="AT44" s="175" t="s">
        <v>489</v>
      </c>
      <c r="AU44" s="171"/>
      <c r="AV44" s="171"/>
      <c r="AW44" s="171"/>
      <c r="AX44" s="169"/>
      <c r="AY44" s="175" t="s">
        <v>489</v>
      </c>
      <c r="AZ44" s="169"/>
      <c r="BA44" s="169"/>
      <c r="BB44" s="169"/>
      <c r="BC44" s="179"/>
      <c r="BE44" s="188"/>
      <c r="BF44" s="174" t="s">
        <v>454</v>
      </c>
      <c r="BG44" s="187">
        <v>0.48345973710924167</v>
      </c>
      <c r="BH44" s="187">
        <v>6.5032152308661564E-2</v>
      </c>
      <c r="BI44" s="187">
        <v>7.3282071693263298E-2</v>
      </c>
      <c r="BJ44" s="181"/>
      <c r="BK44" s="174" t="s">
        <v>454</v>
      </c>
      <c r="BL44" s="187">
        <v>0.46200149508920746</v>
      </c>
      <c r="BM44" s="187">
        <v>5.9472791497902064E-2</v>
      </c>
      <c r="BN44" s="187">
        <v>7.3032555184397802E-2</v>
      </c>
      <c r="BO44" s="188"/>
      <c r="BX44" s="248">
        <v>3.6599999999999993</v>
      </c>
      <c r="BY44" s="248">
        <v>3</v>
      </c>
      <c r="BZ44" s="248">
        <v>9.3787043230830654E-3</v>
      </c>
      <c r="CA44" s="248">
        <v>0.57363529702476035</v>
      </c>
      <c r="CB44" s="248">
        <v>1.6119840754792328E-3</v>
      </c>
      <c r="CC44" s="248">
        <v>3.3222329023562293E-2</v>
      </c>
      <c r="CD44" s="244">
        <v>6.3925233501397747</v>
      </c>
      <c r="CE44" s="249">
        <v>0.4908253761481628</v>
      </c>
      <c r="CF44" s="249">
        <v>3.2457332018769963E-2</v>
      </c>
      <c r="CG44" s="249">
        <v>2.2916109225239615E-4</v>
      </c>
      <c r="CH44" s="249">
        <v>0.29702511481629384</v>
      </c>
      <c r="CI44" s="244">
        <v>0.54380548397563888</v>
      </c>
      <c r="CJ44" s="244">
        <v>2.0546116713258785E-2</v>
      </c>
      <c r="CK44" s="249">
        <v>0.4259505880591053</v>
      </c>
      <c r="CL44" s="249">
        <v>6.1702206469648555E-3</v>
      </c>
      <c r="CM44" s="249">
        <v>8.8273810580571048</v>
      </c>
    </row>
    <row r="45" spans="1:91" x14ac:dyDescent="0.3">
      <c r="A45" s="42" t="s">
        <v>354</v>
      </c>
      <c r="B45" s="70" t="s">
        <v>47</v>
      </c>
      <c r="C45" s="75">
        <v>0.50070000000000003</v>
      </c>
      <c r="D45" s="76">
        <v>2.0768</v>
      </c>
      <c r="E45" s="76">
        <v>32.703000000000003</v>
      </c>
      <c r="F45" s="76">
        <v>0.17025000000000001</v>
      </c>
      <c r="G45" s="76">
        <v>4.7312000000000003</v>
      </c>
      <c r="H45" s="76">
        <v>380.42</v>
      </c>
      <c r="I45" s="76">
        <v>24.815000000000001</v>
      </c>
      <c r="J45" s="76">
        <v>1.1961999999999999</v>
      </c>
      <c r="K45" s="76">
        <v>2.1780000000000001E-2</v>
      </c>
      <c r="L45" s="76">
        <v>24.888000000000002</v>
      </c>
      <c r="M45" s="76">
        <v>23.332000000000001</v>
      </c>
      <c r="N45" s="76">
        <v>1.9921</v>
      </c>
      <c r="O45" s="76">
        <v>36.387</v>
      </c>
      <c r="P45" s="76">
        <v>0.33695000000000003</v>
      </c>
      <c r="R45" s="149" t="s">
        <v>113</v>
      </c>
      <c r="S45" s="149">
        <v>6</v>
      </c>
      <c r="T45" s="149">
        <v>3</v>
      </c>
      <c r="U45" s="149" t="s">
        <v>353</v>
      </c>
      <c r="V45" s="150">
        <f t="shared" si="44"/>
        <v>1.3475697221111556E-2</v>
      </c>
      <c r="W45" s="150">
        <f t="shared" si="45"/>
        <v>0.22981979708116751</v>
      </c>
      <c r="X45" s="150">
        <f t="shared" si="46"/>
        <v>5.6371201519392247E-4</v>
      </c>
      <c r="Y45" s="150">
        <f t="shared" si="47"/>
        <v>2.0208579068372652E-2</v>
      </c>
      <c r="Z45" s="150">
        <f t="shared" si="48"/>
        <v>2.239139969012395</v>
      </c>
      <c r="AA45" s="150">
        <f t="shared" si="49"/>
        <v>0.17730893892443025</v>
      </c>
      <c r="AB45" s="150">
        <f t="shared" si="50"/>
        <v>1.2490316373450619E-2</v>
      </c>
      <c r="AC45" s="150">
        <f t="shared" si="51"/>
        <v>7.113404638144743E-5</v>
      </c>
      <c r="AD45" s="150">
        <f t="shared" si="52"/>
        <v>0.10808601559376249</v>
      </c>
      <c r="AE45" s="150">
        <f t="shared" si="53"/>
        <v>0.16143388894442223</v>
      </c>
      <c r="AF45" s="150">
        <f t="shared" si="54"/>
        <v>8.1869002399040398E-3</v>
      </c>
      <c r="AG45" s="150">
        <f t="shared" si="55"/>
        <v>0.1534947520991603</v>
      </c>
      <c r="AH45" s="150">
        <f t="shared" si="56"/>
        <v>1.504048380647741E-3</v>
      </c>
      <c r="AI45" s="151">
        <f t="shared" si="15"/>
        <v>3.1257837490003997</v>
      </c>
      <c r="AJ45" s="148"/>
      <c r="AL45" s="157">
        <v>8.759999999999998</v>
      </c>
      <c r="AM45" s="157">
        <v>4</v>
      </c>
      <c r="AN45" s="167">
        <f>(Z30*$AL45)/100</f>
        <v>0.32135629571342916</v>
      </c>
      <c r="AO45" s="167">
        <f>(AE30*$AL45)/100</f>
        <v>4.4457653192446031E-2</v>
      </c>
      <c r="AP45" s="167">
        <f>(AF30*$AL45)/100</f>
        <v>3.6091119034772176E-2</v>
      </c>
      <c r="AQ45" s="168"/>
      <c r="AR45" s="169"/>
      <c r="AS45" s="180"/>
      <c r="AT45" s="174" t="s">
        <v>450</v>
      </c>
      <c r="AU45" s="171">
        <f t="shared" ref="AU45:AU50" si="68">(AN45-$AU$42)/0.4</f>
        <v>0.61507203776938724</v>
      </c>
      <c r="AV45" s="171">
        <f>(AO45-$AV$42)/0.5</f>
        <v>7.8102640751483168E-2</v>
      </c>
      <c r="AW45" s="171">
        <f t="shared" ref="AW45:AW50" si="69">(AP45-$AW$42)/0.2</f>
        <v>0.1792842466304555</v>
      </c>
      <c r="AX45" s="169"/>
      <c r="AY45" s="174" t="s">
        <v>450</v>
      </c>
      <c r="AZ45" s="171">
        <f t="shared" ref="AZ45:AZ50" si="70">(AN45-$AZ$51)/0.4</f>
        <v>0.55803612418738568</v>
      </c>
      <c r="BA45" s="171">
        <f>(AO45-$BA$51)/0.5</f>
        <v>7.5448692791492189E-2</v>
      </c>
      <c r="BB45" s="171">
        <f t="shared" ref="BB45:BB50" si="71">(AP45-$BB$51)/0.2</f>
        <v>0.17877046385325399</v>
      </c>
      <c r="BC45" s="179"/>
      <c r="BE45" s="188"/>
      <c r="BF45" s="176" t="s">
        <v>456</v>
      </c>
      <c r="BG45" s="187">
        <v>0.10954594641528388</v>
      </c>
      <c r="BH45" s="187">
        <v>3.3013879186598968E-2</v>
      </c>
      <c r="BI45" s="187">
        <v>6.8165404880395758E-4</v>
      </c>
      <c r="BJ45" s="181"/>
      <c r="BK45" s="184" t="s">
        <v>456</v>
      </c>
      <c r="BL45" s="187">
        <v>0.10954594641528388</v>
      </c>
      <c r="BM45" s="187">
        <v>3.3013879186598968E-2</v>
      </c>
      <c r="BN45" s="187">
        <v>6.8165404880395758E-4</v>
      </c>
      <c r="BO45" s="188"/>
      <c r="BX45" s="248">
        <v>8.759999999999998</v>
      </c>
      <c r="BY45" s="248">
        <v>4</v>
      </c>
      <c r="BZ45" s="238">
        <v>0.10518116157074338</v>
      </c>
      <c r="CA45" s="238">
        <v>2.4453400389688249</v>
      </c>
      <c r="CB45" s="238">
        <v>8.1716891486810529E-3</v>
      </c>
      <c r="CC45" s="238">
        <v>0.14307354466426855</v>
      </c>
      <c r="CD45" s="244">
        <v>32.135629571342918</v>
      </c>
      <c r="CE45" s="245">
        <v>1.8534460386690643</v>
      </c>
      <c r="CF45" s="245">
        <v>9.4802075839328523E-2</v>
      </c>
      <c r="CG45" s="245">
        <v>-1.3206085131894482E-4</v>
      </c>
      <c r="CH45" s="245">
        <v>0.71756417865707434</v>
      </c>
      <c r="CI45" s="244">
        <v>4.4457653192446029</v>
      </c>
      <c r="CJ45" s="244">
        <v>3.6091119034772174</v>
      </c>
      <c r="CK45" s="245">
        <v>3.0321797302158267</v>
      </c>
      <c r="CL45" s="245">
        <v>2.2651444844124694E-2</v>
      </c>
      <c r="CM45" s="245">
        <v>48.612784635791343</v>
      </c>
    </row>
    <row r="46" spans="1:91" x14ac:dyDescent="0.3">
      <c r="A46" s="42" t="s">
        <v>355</v>
      </c>
      <c r="B46" s="70" t="s">
        <v>24</v>
      </c>
      <c r="C46" s="75">
        <v>0.50080000000000002</v>
      </c>
      <c r="D46" s="76">
        <v>6.2098000000000004</v>
      </c>
      <c r="E46" s="76">
        <v>37.585000000000001</v>
      </c>
      <c r="F46" s="76">
        <v>0.13461000000000001</v>
      </c>
      <c r="G46" s="76">
        <v>5.0370999999999997</v>
      </c>
      <c r="H46" s="76">
        <v>386.19</v>
      </c>
      <c r="I46" s="76">
        <v>26.068000000000001</v>
      </c>
      <c r="J46" s="76">
        <v>1.6034999999999999</v>
      </c>
      <c r="K46" s="76">
        <v>2.7390000000000001E-2</v>
      </c>
      <c r="L46" s="76">
        <v>22.154</v>
      </c>
      <c r="M46" s="76">
        <v>26.608000000000001</v>
      </c>
      <c r="N46" s="76">
        <v>1.6653</v>
      </c>
      <c r="O46" s="76">
        <v>40.639000000000003</v>
      </c>
      <c r="P46" s="76">
        <v>0.37114000000000003</v>
      </c>
      <c r="R46" s="153" t="s">
        <v>112</v>
      </c>
      <c r="S46" s="153">
        <v>6</v>
      </c>
      <c r="T46" s="153">
        <v>1</v>
      </c>
      <c r="U46" s="153" t="s">
        <v>47</v>
      </c>
      <c r="V46" s="154">
        <f t="shared" si="44"/>
        <v>5.0430272618334337E-3</v>
      </c>
      <c r="W46" s="154">
        <f t="shared" si="45"/>
        <v>0.15712175454363891</v>
      </c>
      <c r="X46" s="154">
        <f t="shared" si="46"/>
        <v>8.1424755342520479E-4</v>
      </c>
      <c r="Y46" s="154">
        <f t="shared" si="47"/>
        <v>2.3589637008188537E-2</v>
      </c>
      <c r="Z46" s="154">
        <f t="shared" si="48"/>
        <v>1.8789550878769723</v>
      </c>
      <c r="AA46" s="154">
        <f t="shared" si="49"/>
        <v>0.12374162422608349</v>
      </c>
      <c r="AB46" s="154">
        <f t="shared" si="50"/>
        <v>5.9724510685040949E-3</v>
      </c>
      <c r="AC46" s="154">
        <f t="shared" si="51"/>
        <v>7.7953365288595979E-5</v>
      </c>
      <c r="AD46" s="154">
        <f t="shared" si="52"/>
        <v>8.5394697423606961E-2</v>
      </c>
      <c r="AE46" s="154">
        <f t="shared" si="53"/>
        <v>0.11486265478330338</v>
      </c>
      <c r="AF46" s="154">
        <f t="shared" si="54"/>
        <v>8.7768873576992215E-3</v>
      </c>
      <c r="AG46" s="154">
        <f t="shared" si="55"/>
        <v>0.17921524865188737</v>
      </c>
      <c r="AH46" s="154">
        <f t="shared" si="56"/>
        <v>1.6428000798881567E-3</v>
      </c>
      <c r="AI46" s="155">
        <f t="shared" si="15"/>
        <v>2.5852080712003196</v>
      </c>
      <c r="AJ46" s="148"/>
      <c r="AL46" s="157">
        <v>11.16</v>
      </c>
      <c r="AM46" s="157">
        <v>4</v>
      </c>
      <c r="AN46" s="167">
        <f t="shared" ref="AN46:AN47" si="72">(Z31*$AL46)/100</f>
        <v>0.2934696061438562</v>
      </c>
      <c r="AO46" s="167">
        <f t="shared" ref="AO46:AO47" si="73">(AE31*$AL46)/100</f>
        <v>1.5614909505494507E-2</v>
      </c>
      <c r="AP46" s="167">
        <f t="shared" ref="AP46:AP47" si="74">(AF31*$AL46)/100</f>
        <v>1.5587961338661344E-3</v>
      </c>
      <c r="AQ46" s="168"/>
      <c r="AR46" s="169"/>
      <c r="AS46" s="180"/>
      <c r="AT46" s="174" t="s">
        <v>450</v>
      </c>
      <c r="AU46" s="171">
        <f t="shared" si="68"/>
        <v>0.54535531384545488</v>
      </c>
      <c r="AV46" s="171">
        <f>(AO46-$AV$42)/0.5</f>
        <v>2.0417153377580113E-2</v>
      </c>
      <c r="AW46" s="171">
        <f t="shared" si="69"/>
        <v>6.6226321259253099E-3</v>
      </c>
      <c r="AX46" s="169"/>
      <c r="AY46" s="174" t="s">
        <v>450</v>
      </c>
      <c r="AZ46" s="171">
        <f t="shared" si="70"/>
        <v>0.48831940026345333</v>
      </c>
      <c r="BA46" s="171">
        <f>(AO46-$BA$51)/0.5</f>
        <v>1.7763205417589134E-2</v>
      </c>
      <c r="BB46" s="171">
        <f t="shared" si="71"/>
        <v>6.1088493487237864E-3</v>
      </c>
      <c r="BC46" s="179"/>
      <c r="BE46" s="188"/>
      <c r="BF46" s="176" t="s">
        <v>457</v>
      </c>
      <c r="BG46" s="187">
        <v>0.53708861421016918</v>
      </c>
      <c r="BH46" s="187">
        <v>3.4028328557988548E-2</v>
      </c>
      <c r="BI46" s="187">
        <v>9.8660966518582208E-2</v>
      </c>
      <c r="BJ46" s="181"/>
      <c r="BK46" s="184" t="s">
        <v>457</v>
      </c>
      <c r="BL46" s="187">
        <v>0.53708861421016918</v>
      </c>
      <c r="BM46" s="187">
        <v>3.4028328557988548E-2</v>
      </c>
      <c r="BN46" s="187">
        <v>9.8660966518582208E-2</v>
      </c>
      <c r="BO46" s="188"/>
      <c r="BX46" s="248">
        <v>11.16</v>
      </c>
      <c r="BY46" s="248">
        <v>4</v>
      </c>
      <c r="BZ46" s="238">
        <v>0.3458271893106894</v>
      </c>
      <c r="CA46" s="238">
        <v>2.1017449060939066</v>
      </c>
      <c r="CB46" s="238">
        <v>7.7678226773226795E-3</v>
      </c>
      <c r="CC46" s="238">
        <v>0.33737719630369639</v>
      </c>
      <c r="CD46" s="244">
        <v>29.346960614385619</v>
      </c>
      <c r="CE46" s="245">
        <v>1.6990276378621383</v>
      </c>
      <c r="CF46" s="245">
        <v>9.4473274225774256E-2</v>
      </c>
      <c r="CG46" s="245">
        <v>9.5169380619380657E-4</v>
      </c>
      <c r="CH46" s="245">
        <v>0.44795247752247769</v>
      </c>
      <c r="CI46" s="244">
        <v>1.5614909505494508</v>
      </c>
      <c r="CJ46" s="244">
        <v>0.15587961338661344</v>
      </c>
      <c r="CK46" s="245">
        <v>3.0631039300699303</v>
      </c>
      <c r="CL46" s="245">
        <v>2.7811366633366637E-2</v>
      </c>
      <c r="CM46" s="245">
        <v>39.190368672827169</v>
      </c>
    </row>
    <row r="47" spans="1:91" x14ac:dyDescent="0.3">
      <c r="A47" s="42" t="s">
        <v>356</v>
      </c>
      <c r="B47" s="70" t="s">
        <v>49</v>
      </c>
      <c r="C47" s="75">
        <v>0.50049999999999994</v>
      </c>
      <c r="D47" s="76">
        <v>1.4777</v>
      </c>
      <c r="E47" s="76">
        <v>34.984999999999999</v>
      </c>
      <c r="F47" s="76">
        <v>0.11684</v>
      </c>
      <c r="G47" s="76">
        <v>1.7204999999999999</v>
      </c>
      <c r="H47" s="76">
        <v>397.17</v>
      </c>
      <c r="I47" s="76">
        <v>25.666</v>
      </c>
      <c r="J47" s="76">
        <v>1.3774</v>
      </c>
      <c r="K47" s="76">
        <v>2.2970000000000001E-2</v>
      </c>
      <c r="L47" s="76">
        <v>24.744</v>
      </c>
      <c r="M47" s="76">
        <v>27.771999999999998</v>
      </c>
      <c r="N47" s="76">
        <v>1.5994999999999999</v>
      </c>
      <c r="O47" s="76">
        <v>37.542000000000002</v>
      </c>
      <c r="P47" s="76">
        <v>0.33250000000000002</v>
      </c>
      <c r="R47" s="153" t="s">
        <v>112</v>
      </c>
      <c r="S47" s="153">
        <v>6</v>
      </c>
      <c r="T47" s="153">
        <v>2</v>
      </c>
      <c r="U47" s="153" t="s">
        <v>24</v>
      </c>
      <c r="V47" s="154">
        <f t="shared" si="44"/>
        <v>2.5674009085463263E-2</v>
      </c>
      <c r="W47" s="154">
        <f t="shared" si="45"/>
        <v>0.1814613867811502</v>
      </c>
      <c r="X47" s="154">
        <f t="shared" si="46"/>
        <v>6.3616962859424926E-4</v>
      </c>
      <c r="Y47" s="154">
        <f t="shared" si="47"/>
        <v>2.5111983326677315E-2</v>
      </c>
      <c r="Z47" s="154">
        <f t="shared" si="48"/>
        <v>1.907383810902556</v>
      </c>
      <c r="AA47" s="154">
        <f t="shared" si="49"/>
        <v>0.12997190744808307</v>
      </c>
      <c r="AB47" s="154">
        <f t="shared" si="50"/>
        <v>8.0045052915335459E-3</v>
      </c>
      <c r="AC47" s="154">
        <f t="shared" si="51"/>
        <v>1.0594299121405751E-4</v>
      </c>
      <c r="AD47" s="154">
        <f t="shared" si="52"/>
        <v>7.1729482827476043E-2</v>
      </c>
      <c r="AE47" s="154">
        <f t="shared" si="53"/>
        <v>0.13119355281549522</v>
      </c>
      <c r="AF47" s="154">
        <f t="shared" si="54"/>
        <v>7.1437450079872202E-3</v>
      </c>
      <c r="AG47" s="154">
        <f t="shared" si="55"/>
        <v>0.20040550119808309</v>
      </c>
      <c r="AH47" s="154">
        <f t="shared" si="56"/>
        <v>1.813148961661342E-3</v>
      </c>
      <c r="AI47" s="155">
        <f t="shared" si="15"/>
        <v>2.6906351462659752</v>
      </c>
      <c r="AJ47" s="148"/>
      <c r="AL47" s="157">
        <v>10.66</v>
      </c>
      <c r="AM47" s="157">
        <v>4</v>
      </c>
      <c r="AN47" s="167">
        <f t="shared" si="72"/>
        <v>0.33083926125024943</v>
      </c>
      <c r="AO47" s="167">
        <f t="shared" si="73"/>
        <v>4.2507942628716815E-2</v>
      </c>
      <c r="AP47" s="167">
        <f t="shared" si="74"/>
        <v>2.045563535721413E-2</v>
      </c>
      <c r="AQ47" s="168"/>
      <c r="AR47" s="169"/>
      <c r="AS47" s="180"/>
      <c r="AT47" s="174" t="s">
        <v>450</v>
      </c>
      <c r="AU47" s="171">
        <f t="shared" si="68"/>
        <v>0.6387794516114379</v>
      </c>
      <c r="AV47" s="171">
        <f>(AO47-$AV$42)/0.5</f>
        <v>7.4203219624024735E-2</v>
      </c>
      <c r="AW47" s="171">
        <f t="shared" si="69"/>
        <v>0.10110682824266529</v>
      </c>
      <c r="AX47" s="169"/>
      <c r="AY47" s="174" t="s">
        <v>450</v>
      </c>
      <c r="AZ47" s="171">
        <f t="shared" si="70"/>
        <v>0.58174353802943635</v>
      </c>
      <c r="BA47" s="171">
        <f>(AO47-$BA$51)/0.5</f>
        <v>7.1549271664033756E-2</v>
      </c>
      <c r="BB47" s="171">
        <f t="shared" si="71"/>
        <v>0.10059304546546376</v>
      </c>
      <c r="BC47" s="179"/>
      <c r="BE47" s="188"/>
      <c r="BF47" s="176" t="s">
        <v>458</v>
      </c>
      <c r="BG47" s="187">
        <v>0.69694727323870964</v>
      </c>
      <c r="BH47" s="187">
        <v>4.3475836164554957E-2</v>
      </c>
      <c r="BI47" s="187">
        <v>0.1366926972583119</v>
      </c>
      <c r="BJ47" s="181"/>
      <c r="BK47" s="184" t="s">
        <v>458</v>
      </c>
      <c r="BL47" s="187">
        <v>0.67548903121867543</v>
      </c>
      <c r="BM47" s="187">
        <v>4.1636341778641887E-2</v>
      </c>
      <c r="BN47" s="187">
        <v>0.13644318074944642</v>
      </c>
      <c r="BO47" s="188"/>
      <c r="BX47" s="248">
        <v>10.66</v>
      </c>
      <c r="BY47" s="248">
        <v>4</v>
      </c>
      <c r="BZ47" s="238">
        <v>9.7759656256236269E-3</v>
      </c>
      <c r="CA47" s="238">
        <v>2.2746551471762126</v>
      </c>
      <c r="CB47" s="238">
        <v>7.7879851825982845E-3</v>
      </c>
      <c r="CC47" s="238">
        <v>8.9466166683296752E-2</v>
      </c>
      <c r="CD47" s="244">
        <v>33.083926125024945</v>
      </c>
      <c r="CE47" s="245">
        <v>1.8293340992316904</v>
      </c>
      <c r="CF47" s="245">
        <v>8.1378628267810824E-2</v>
      </c>
      <c r="CG47" s="245">
        <v>-1.5462956495709441E-4</v>
      </c>
      <c r="CH47" s="245">
        <v>0.75566923268808628</v>
      </c>
      <c r="CI47" s="244">
        <v>4.2507942628716817</v>
      </c>
      <c r="CJ47" s="244">
        <v>2.045563535721413</v>
      </c>
      <c r="CK47" s="245">
        <v>2.9382664727599286</v>
      </c>
      <c r="CL47" s="245">
        <v>2.1459339453202955E-2</v>
      </c>
      <c r="CM47" s="245">
        <v>47.387922331121523</v>
      </c>
    </row>
    <row r="48" spans="1:91" x14ac:dyDescent="0.3">
      <c r="A48" s="42" t="s">
        <v>357</v>
      </c>
      <c r="B48" s="70" t="s">
        <v>358</v>
      </c>
      <c r="C48" s="75">
        <v>0.50039999999999996</v>
      </c>
      <c r="D48" s="76">
        <v>1.5581</v>
      </c>
      <c r="E48" s="76">
        <v>43.701999999999998</v>
      </c>
      <c r="F48" s="76">
        <v>0.18017</v>
      </c>
      <c r="G48" s="76">
        <v>1.9497</v>
      </c>
      <c r="H48" s="76">
        <v>704.62</v>
      </c>
      <c r="I48" s="76">
        <v>35.524000000000001</v>
      </c>
      <c r="J48" s="76">
        <v>1.7354000000000001</v>
      </c>
      <c r="K48" s="76">
        <v>1.1469999999999999E-2</v>
      </c>
      <c r="L48" s="76">
        <v>25.736000000000001</v>
      </c>
      <c r="M48" s="76">
        <v>95.278000000000006</v>
      </c>
      <c r="N48" s="76">
        <v>47.859000000000002</v>
      </c>
      <c r="O48" s="76">
        <v>59.502000000000002</v>
      </c>
      <c r="P48" s="76">
        <v>0.45140999999999998</v>
      </c>
      <c r="R48" s="153" t="s">
        <v>112</v>
      </c>
      <c r="S48" s="153">
        <v>6</v>
      </c>
      <c r="T48" s="153">
        <v>3</v>
      </c>
      <c r="U48" s="153" t="s">
        <v>49</v>
      </c>
      <c r="V48" s="154">
        <f t="shared" si="44"/>
        <v>2.0525349650349655E-3</v>
      </c>
      <c r="W48" s="154">
        <f t="shared" si="45"/>
        <v>0.16858314185814188</v>
      </c>
      <c r="X48" s="154">
        <f t="shared" si="46"/>
        <v>5.4778971028971032E-4</v>
      </c>
      <c r="Y48" s="154">
        <f t="shared" si="47"/>
        <v>8.5606018981018977E-3</v>
      </c>
      <c r="Z48" s="154">
        <f t="shared" si="48"/>
        <v>1.9633722527472532</v>
      </c>
      <c r="AA48" s="154">
        <f t="shared" si="49"/>
        <v>0.12804182067932071</v>
      </c>
      <c r="AB48" s="154">
        <f t="shared" si="50"/>
        <v>6.8799325674325689E-3</v>
      </c>
      <c r="AC48" s="154">
        <f t="shared" si="51"/>
        <v>8.3928571428571453E-5</v>
      </c>
      <c r="AD48" s="154">
        <f t="shared" si="52"/>
        <v>8.4709540459540461E-2</v>
      </c>
      <c r="AE48" s="154">
        <f t="shared" si="53"/>
        <v>0.13708637612387614</v>
      </c>
      <c r="AF48" s="154">
        <f t="shared" si="54"/>
        <v>6.8193556443556444E-3</v>
      </c>
      <c r="AG48" s="154">
        <f t="shared" si="55"/>
        <v>0.18505609390609395</v>
      </c>
      <c r="AH48" s="154">
        <f t="shared" si="56"/>
        <v>1.6212287712287715E-3</v>
      </c>
      <c r="AI48" s="155">
        <f t="shared" si="15"/>
        <v>2.6934145979020983</v>
      </c>
      <c r="AJ48" s="148"/>
      <c r="AL48" s="157">
        <v>7.36</v>
      </c>
      <c r="AM48" s="157">
        <v>5</v>
      </c>
      <c r="AN48" s="167">
        <f>(Z37*$AL48)/100</f>
        <v>0.22490415286369989</v>
      </c>
      <c r="AO48" s="167">
        <f>(AE37*$AL48)/100</f>
        <v>3.024624110955897E-2</v>
      </c>
      <c r="AP48" s="167">
        <f>(AF37*$AL48)/100</f>
        <v>1.1118114627818799E-2</v>
      </c>
      <c r="AQ48" s="168"/>
      <c r="AR48" s="169"/>
      <c r="AS48" s="180"/>
      <c r="AT48" s="174" t="s">
        <v>451</v>
      </c>
      <c r="AU48" s="171">
        <f t="shared" si="68"/>
        <v>0.37394168064506406</v>
      </c>
      <c r="AV48" s="171">
        <f>(AO48-$AV$42)/0.45</f>
        <v>5.5199796206343375E-2</v>
      </c>
      <c r="AW48" s="171">
        <f t="shared" si="69"/>
        <v>5.4419224595688626E-2</v>
      </c>
      <c r="AX48" s="169"/>
      <c r="AY48" s="174" t="s">
        <v>451</v>
      </c>
      <c r="AZ48" s="171">
        <f t="shared" si="70"/>
        <v>0.31690576706306245</v>
      </c>
      <c r="BA48" s="171">
        <f>(AO48-$BA$51)/0.45</f>
        <v>5.2250965139686731E-2</v>
      </c>
      <c r="BB48" s="171">
        <f t="shared" si="71"/>
        <v>5.390544181848711E-2</v>
      </c>
      <c r="BC48" s="179"/>
      <c r="BE48" s="188"/>
      <c r="BF48" s="176" t="s">
        <v>459</v>
      </c>
      <c r="BG48" s="187">
        <v>0.10017142941727523</v>
      </c>
      <c r="BH48" s="187">
        <v>3.7713194907672817E-2</v>
      </c>
      <c r="BI48" s="187">
        <v>7.0415491215309212E-4</v>
      </c>
      <c r="BJ48" s="181"/>
      <c r="BK48" s="184" t="s">
        <v>459</v>
      </c>
      <c r="BL48" s="187">
        <v>9.1588132609261561E-2</v>
      </c>
      <c r="BM48" s="187">
        <v>3.5873700521759741E-2</v>
      </c>
      <c r="BN48" s="187">
        <v>6.54251610379992E-4</v>
      </c>
      <c r="BO48" s="188"/>
      <c r="BX48" s="248">
        <v>7.36</v>
      </c>
      <c r="BY48" s="248">
        <v>5</v>
      </c>
      <c r="BZ48" s="238">
        <v>1.2334627818798648E-2</v>
      </c>
      <c r="CA48" s="238">
        <v>1.8500002953502297</v>
      </c>
      <c r="CB48" s="238">
        <v>6.015984833366593E-3</v>
      </c>
      <c r="CC48" s="238">
        <v>5.9614843344641795E-2</v>
      </c>
      <c r="CD48" s="244">
        <v>22.490415286369988</v>
      </c>
      <c r="CE48" s="245">
        <v>1.6092554260626621</v>
      </c>
      <c r="CF48" s="245">
        <v>6.9379584913190989E-2</v>
      </c>
      <c r="CG48" s="245">
        <v>6.0678507283975267E-5</v>
      </c>
      <c r="CH48" s="245">
        <v>0.67371869886250246</v>
      </c>
      <c r="CI48" s="244">
        <v>3.0246241109558971</v>
      </c>
      <c r="CJ48" s="244">
        <v>1.1118114627818798</v>
      </c>
      <c r="CK48" s="245">
        <v>2.0329312153262822</v>
      </c>
      <c r="CL48" s="245">
        <v>1.4840071841947716E-2</v>
      </c>
      <c r="CM48" s="245">
        <v>32.955002286968664</v>
      </c>
    </row>
    <row r="49" spans="1:91" x14ac:dyDescent="0.3">
      <c r="A49" s="42" t="s">
        <v>359</v>
      </c>
      <c r="B49" s="70" t="s">
        <v>360</v>
      </c>
      <c r="C49" s="75">
        <v>0.50060000000000004</v>
      </c>
      <c r="D49" s="76">
        <v>1.5410999999999999</v>
      </c>
      <c r="E49" s="76">
        <v>46.962000000000003</v>
      </c>
      <c r="F49" s="76">
        <v>0.16471</v>
      </c>
      <c r="G49" s="76">
        <v>2.0274000000000001</v>
      </c>
      <c r="H49" s="76">
        <v>684.69</v>
      </c>
      <c r="I49" s="76">
        <v>34.72</v>
      </c>
      <c r="J49" s="76">
        <v>1.6585000000000001</v>
      </c>
      <c r="K49" s="76">
        <v>4.4099999999999999E-3</v>
      </c>
      <c r="L49" s="76">
        <v>25.776</v>
      </c>
      <c r="M49" s="76">
        <v>82.587999999999994</v>
      </c>
      <c r="N49" s="76">
        <v>52.991999999999997</v>
      </c>
      <c r="O49" s="76">
        <v>54.15</v>
      </c>
      <c r="P49" s="76">
        <v>0.48846000000000001</v>
      </c>
      <c r="R49" s="149" t="s">
        <v>113</v>
      </c>
      <c r="S49" s="149">
        <v>7</v>
      </c>
      <c r="T49" s="149">
        <v>1</v>
      </c>
      <c r="U49" s="149" t="s">
        <v>358</v>
      </c>
      <c r="V49" s="150">
        <f t="shared" si="44"/>
        <v>2.4546238009592334E-3</v>
      </c>
      <c r="W49" s="150">
        <f t="shared" si="45"/>
        <v>0.21216699140687448</v>
      </c>
      <c r="X49" s="150">
        <f t="shared" si="46"/>
        <v>8.642960631494804E-4</v>
      </c>
      <c r="Y49" s="150">
        <f t="shared" si="47"/>
        <v>9.7073965827338127E-3</v>
      </c>
      <c r="Z49" s="150">
        <f t="shared" si="48"/>
        <v>3.4997857963629095</v>
      </c>
      <c r="AA49" s="150">
        <f t="shared" si="49"/>
        <v>0.17731800809352519</v>
      </c>
      <c r="AB49" s="150">
        <f t="shared" si="50"/>
        <v>8.6698765987210241E-3</v>
      </c>
      <c r="AC49" s="150">
        <f t="shared" si="51"/>
        <v>2.6491306954436445E-5</v>
      </c>
      <c r="AD49" s="150">
        <f t="shared" si="52"/>
        <v>8.9682503996802568E-2</v>
      </c>
      <c r="AE49" s="150">
        <f t="shared" si="53"/>
        <v>0.47437396332933657</v>
      </c>
      <c r="AF49" s="150">
        <f t="shared" si="54"/>
        <v>0.23793332833733014</v>
      </c>
      <c r="AG49" s="150">
        <f t="shared" si="55"/>
        <v>0.29480530575539571</v>
      </c>
      <c r="AH49" s="150">
        <f t="shared" si="56"/>
        <v>2.2156274980015987E-3</v>
      </c>
      <c r="AI49" s="151">
        <f t="shared" si="15"/>
        <v>5.0100042091326928</v>
      </c>
      <c r="AJ49" s="148"/>
      <c r="AL49" s="157">
        <v>10.96</v>
      </c>
      <c r="AM49" s="157">
        <v>5</v>
      </c>
      <c r="AN49" s="167">
        <f t="shared" ref="AN49:AN50" si="75">(Z38*$AL49)/100</f>
        <v>0.34430868712574847</v>
      </c>
      <c r="AO49" s="167">
        <f t="shared" ref="AO49:AO50" si="76">(AE38*$AL49)/100</f>
        <v>4.168939669660679E-2</v>
      </c>
      <c r="AP49" s="167">
        <f t="shared" ref="AP49:AP50" si="77">(AF38*$AL49)/100</f>
        <v>2.4356869041916172E-2</v>
      </c>
      <c r="AQ49" s="168"/>
      <c r="AR49" s="169"/>
      <c r="AS49" s="180"/>
      <c r="AT49" s="174" t="s">
        <v>451</v>
      </c>
      <c r="AU49" s="171">
        <f t="shared" si="68"/>
        <v>0.6724530163001855</v>
      </c>
      <c r="AV49" s="171">
        <f>(AO49-$AV$42)/0.45</f>
        <v>8.0629030844227428E-2</v>
      </c>
      <c r="AW49" s="171">
        <f t="shared" si="69"/>
        <v>0.1206129966661755</v>
      </c>
      <c r="AX49" s="169"/>
      <c r="AY49" s="174" t="s">
        <v>451</v>
      </c>
      <c r="AZ49" s="171">
        <f t="shared" si="70"/>
        <v>0.61541710271818395</v>
      </c>
      <c r="BA49" s="171">
        <f>(AO49-$BA$51)/0.45</f>
        <v>7.7680199777570777E-2</v>
      </c>
      <c r="BB49" s="171">
        <f t="shared" si="71"/>
        <v>0.12009921388897396</v>
      </c>
      <c r="BC49" s="179"/>
      <c r="BE49" s="188"/>
      <c r="BF49" s="188"/>
      <c r="BG49" s="189"/>
      <c r="BH49" s="189"/>
      <c r="BI49" s="189"/>
      <c r="BJ49" s="190"/>
      <c r="BK49" s="190"/>
      <c r="BL49" s="189"/>
      <c r="BM49" s="189"/>
      <c r="BN49" s="189"/>
      <c r="BO49" s="188"/>
      <c r="BX49" s="248">
        <v>10.96</v>
      </c>
      <c r="BY49" s="248">
        <v>5</v>
      </c>
      <c r="BZ49" s="238">
        <v>8.117277345309383E-2</v>
      </c>
      <c r="CA49" s="238">
        <v>2.6120975109780442</v>
      </c>
      <c r="CB49" s="238">
        <v>9.4810289421157698E-3</v>
      </c>
      <c r="CC49" s="238">
        <v>0.17552038023952099</v>
      </c>
      <c r="CD49" s="244">
        <v>34.430868712574849</v>
      </c>
      <c r="CE49" s="245">
        <v>2.0253561806387226</v>
      </c>
      <c r="CF49" s="245">
        <v>0.10178265968063874</v>
      </c>
      <c r="CG49" s="245">
        <v>1.5108283433133734E-4</v>
      </c>
      <c r="CH49" s="245">
        <v>0.8543139520958084</v>
      </c>
      <c r="CI49" s="244">
        <v>4.1689396696606789</v>
      </c>
      <c r="CJ49" s="244">
        <v>2.4356869041916172</v>
      </c>
      <c r="CK49" s="245">
        <v>3.3164517005988028</v>
      </c>
      <c r="CL49" s="245">
        <v>2.1704518962075852E-2</v>
      </c>
      <c r="CM49" s="245">
        <v>50.233527074850294</v>
      </c>
    </row>
    <row r="50" spans="1:91" x14ac:dyDescent="0.3">
      <c r="A50" s="42" t="s">
        <v>361</v>
      </c>
      <c r="B50" s="70" t="s">
        <v>362</v>
      </c>
      <c r="C50" s="75">
        <v>0.50049999999999994</v>
      </c>
      <c r="D50" s="76">
        <v>1.9971000000000001</v>
      </c>
      <c r="E50" s="76">
        <v>50.372999999999998</v>
      </c>
      <c r="F50" s="76">
        <v>0.18528</v>
      </c>
      <c r="G50" s="76">
        <v>2.7462</v>
      </c>
      <c r="H50" s="76">
        <v>672.06</v>
      </c>
      <c r="I50" s="76">
        <v>36.662999999999997</v>
      </c>
      <c r="J50" s="76">
        <v>1.635</v>
      </c>
      <c r="K50" s="76">
        <v>1.04E-2</v>
      </c>
      <c r="L50" s="76">
        <v>26.983000000000001</v>
      </c>
      <c r="M50" s="76">
        <v>88.18</v>
      </c>
      <c r="N50" s="76">
        <v>74.772999999999996</v>
      </c>
      <c r="O50" s="76">
        <v>58.087000000000003</v>
      </c>
      <c r="P50" s="76">
        <v>0.45267000000000002</v>
      </c>
      <c r="R50" s="149" t="s">
        <v>113</v>
      </c>
      <c r="S50" s="149">
        <v>7</v>
      </c>
      <c r="T50" s="149">
        <v>2</v>
      </c>
      <c r="U50" s="149" t="s">
        <v>360</v>
      </c>
      <c r="V50" s="150">
        <f t="shared" si="44"/>
        <v>2.3687450059928085E-3</v>
      </c>
      <c r="W50" s="150">
        <f t="shared" si="45"/>
        <v>0.22836268977227325</v>
      </c>
      <c r="X50" s="150">
        <f t="shared" si="46"/>
        <v>7.8674340791050736E-4</v>
      </c>
      <c r="Y50" s="150">
        <f t="shared" si="47"/>
        <v>1.0091552636835798E-2</v>
      </c>
      <c r="Z50" s="150">
        <f t="shared" si="48"/>
        <v>3.3988569966040747</v>
      </c>
      <c r="AA50" s="150">
        <f t="shared" si="49"/>
        <v>0.17323198411905713</v>
      </c>
      <c r="AB50" s="150">
        <f t="shared" si="50"/>
        <v>8.282373651618059E-3</v>
      </c>
      <c r="AC50" s="150">
        <f t="shared" si="51"/>
        <v>-8.7769676388334013E-6</v>
      </c>
      <c r="AD50" s="150">
        <f t="shared" si="52"/>
        <v>8.9846434278865378E-2</v>
      </c>
      <c r="AE50" s="150">
        <f t="shared" si="53"/>
        <v>0.41081048991210539</v>
      </c>
      <c r="AF50" s="150">
        <f t="shared" si="54"/>
        <v>0.2634725079904115</v>
      </c>
      <c r="AG50" s="150">
        <f t="shared" si="55"/>
        <v>0.26795959848182183</v>
      </c>
      <c r="AH50" s="150">
        <f t="shared" si="56"/>
        <v>2.3997702756691974E-3</v>
      </c>
      <c r="AI50" s="151">
        <f t="shared" si="15"/>
        <v>4.8564611091689969</v>
      </c>
      <c r="AJ50" s="148"/>
      <c r="AL50" s="157">
        <v>10.16</v>
      </c>
      <c r="AM50" s="157">
        <v>5</v>
      </c>
      <c r="AN50" s="167">
        <f t="shared" si="75"/>
        <v>0.2828771606109004</v>
      </c>
      <c r="AO50" s="167">
        <f t="shared" si="76"/>
        <v>2.808842063286085E-2</v>
      </c>
      <c r="AP50" s="167">
        <f t="shared" si="77"/>
        <v>2.0275749031742864E-2</v>
      </c>
      <c r="AQ50" s="168"/>
      <c r="AR50" s="169"/>
      <c r="AS50" s="180"/>
      <c r="AT50" s="174" t="s">
        <v>451</v>
      </c>
      <c r="AU50" s="171">
        <f t="shared" si="68"/>
        <v>0.51887420001306539</v>
      </c>
      <c r="AV50" s="171">
        <f>(AO50-$AV$42)/0.45</f>
        <v>5.0404639591458661E-2</v>
      </c>
      <c r="AW50" s="171">
        <f t="shared" si="69"/>
        <v>0.10020739661530896</v>
      </c>
      <c r="AX50" s="169"/>
      <c r="AY50" s="174" t="s">
        <v>451</v>
      </c>
      <c r="AZ50" s="171">
        <f t="shared" si="70"/>
        <v>0.46183828643106384</v>
      </c>
      <c r="BA50" s="171">
        <f>(AO50-$BA$51)/0.45</f>
        <v>4.7455808524802023E-2</v>
      </c>
      <c r="BB50" s="171">
        <f t="shared" si="71"/>
        <v>9.9693613838107431E-2</v>
      </c>
      <c r="BC50" s="179"/>
      <c r="BE50" s="188"/>
      <c r="BF50" s="188"/>
      <c r="BG50" s="189"/>
      <c r="BH50" s="189"/>
      <c r="BI50" s="189"/>
      <c r="BJ50" s="190"/>
      <c r="BK50" s="190"/>
      <c r="BL50" s="189"/>
      <c r="BM50" s="189"/>
      <c r="BN50" s="189"/>
      <c r="BO50" s="188"/>
      <c r="BX50" s="248">
        <v>10.16</v>
      </c>
      <c r="BY50" s="248">
        <v>5</v>
      </c>
      <c r="BZ50" s="238">
        <v>1.5411268716310645E-2</v>
      </c>
      <c r="CA50" s="238">
        <v>2.1637587602315831</v>
      </c>
      <c r="CB50" s="238">
        <v>7.2461499301257736E-3</v>
      </c>
      <c r="CC50" s="238">
        <v>8.3092963665402267E-2</v>
      </c>
      <c r="CD50" s="244">
        <v>28.287716061090038</v>
      </c>
      <c r="CE50" s="245">
        <v>1.7350483160311438</v>
      </c>
      <c r="CF50" s="245">
        <v>8.9230240566979438E-2</v>
      </c>
      <c r="CG50" s="245">
        <v>-2.2806248752245959E-4</v>
      </c>
      <c r="CH50" s="245">
        <v>0.6767510281493313</v>
      </c>
      <c r="CI50" s="244">
        <v>2.8088420632860851</v>
      </c>
      <c r="CJ50" s="244">
        <v>2.0275749031742865</v>
      </c>
      <c r="CK50" s="245">
        <v>2.5838747095228589</v>
      </c>
      <c r="CL50" s="245">
        <v>1.7339848273108405E-2</v>
      </c>
      <c r="CM50" s="245">
        <v>40.495658250149731</v>
      </c>
    </row>
    <row r="51" spans="1:91" x14ac:dyDescent="0.3">
      <c r="A51" s="42" t="s">
        <v>363</v>
      </c>
      <c r="B51" s="70" t="s">
        <v>17</v>
      </c>
      <c r="C51" s="75">
        <v>0.501</v>
      </c>
      <c r="D51" s="76">
        <v>2.5030999999999999</v>
      </c>
      <c r="E51" s="76">
        <v>55.542000000000002</v>
      </c>
      <c r="F51" s="76">
        <v>0.15067</v>
      </c>
      <c r="G51" s="76">
        <v>2.5160999999999998</v>
      </c>
      <c r="H51" s="76">
        <v>545.13</v>
      </c>
      <c r="I51" s="76">
        <v>39.606000000000002</v>
      </c>
      <c r="J51" s="76">
        <v>1.6247</v>
      </c>
      <c r="K51" s="76">
        <v>9.9699999999999997E-3</v>
      </c>
      <c r="L51" s="76">
        <v>31.506</v>
      </c>
      <c r="M51" s="76">
        <v>60.765000000000001</v>
      </c>
      <c r="N51" s="76">
        <v>86.2</v>
      </c>
      <c r="O51" s="76">
        <v>55.92</v>
      </c>
      <c r="P51" s="76">
        <v>0.31996000000000002</v>
      </c>
      <c r="R51" s="149" t="s">
        <v>113</v>
      </c>
      <c r="S51" s="149">
        <v>7</v>
      </c>
      <c r="T51" s="149">
        <v>3</v>
      </c>
      <c r="U51" s="149" t="s">
        <v>362</v>
      </c>
      <c r="V51" s="150">
        <f t="shared" si="44"/>
        <v>4.6469405594405612E-3</v>
      </c>
      <c r="W51" s="150">
        <f t="shared" si="45"/>
        <v>0.24544627872127875</v>
      </c>
      <c r="X51" s="150">
        <f t="shared" si="46"/>
        <v>8.896478521478522E-4</v>
      </c>
      <c r="Y51" s="150">
        <f t="shared" si="47"/>
        <v>1.3683978521478525E-2</v>
      </c>
      <c r="Z51" s="150">
        <f t="shared" si="48"/>
        <v>3.3364491758241761</v>
      </c>
      <c r="AA51" s="150">
        <f t="shared" si="49"/>
        <v>0.18297189060939062</v>
      </c>
      <c r="AB51" s="150">
        <f t="shared" si="50"/>
        <v>8.1666458541458566E-3</v>
      </c>
      <c r="AC51" s="150">
        <f t="shared" si="51"/>
        <v>2.1141358641358639E-5</v>
      </c>
      <c r="AD51" s="150">
        <f t="shared" si="52"/>
        <v>9.5893356643356673E-2</v>
      </c>
      <c r="AE51" s="150">
        <f t="shared" si="53"/>
        <v>0.43882463786213799</v>
      </c>
      <c r="AF51" s="150">
        <f t="shared" si="54"/>
        <v>0.37232135364635377</v>
      </c>
      <c r="AG51" s="150">
        <f t="shared" si="55"/>
        <v>0.28767847152847159</v>
      </c>
      <c r="AH51" s="150">
        <f t="shared" si="56"/>
        <v>2.2214785214785221E-3</v>
      </c>
      <c r="AI51" s="151">
        <f t="shared" si="15"/>
        <v>4.9892149975024989</v>
      </c>
      <c r="AJ51" s="148"/>
      <c r="AL51" s="157">
        <v>4.0599999999999996</v>
      </c>
      <c r="AM51" s="157">
        <v>6</v>
      </c>
      <c r="AN51" s="167">
        <f>(Z43*$AL51)/100</f>
        <v>9.0419862402519494E-2</v>
      </c>
      <c r="AO51" s="167">
        <f>(AE43*$AL51)/100</f>
        <v>6.8709253924215145E-3</v>
      </c>
      <c r="AP51" s="167">
        <f>(AF43*$AL51)/100</f>
        <v>3.1838952709458107E-4</v>
      </c>
      <c r="AQ51" s="168"/>
      <c r="AR51" s="169"/>
      <c r="AS51" s="180"/>
      <c r="AT51" s="174" t="s">
        <v>452</v>
      </c>
      <c r="AU51" s="177"/>
      <c r="AV51" s="177"/>
      <c r="AW51" s="177"/>
      <c r="AX51" s="169"/>
      <c r="AY51" s="174" t="s">
        <v>452</v>
      </c>
      <c r="AZ51" s="177">
        <f>AVERAGE(AN51:AN53)</f>
        <v>9.8141846038474881E-2</v>
      </c>
      <c r="BA51" s="177">
        <f>AVERAGE(AO51:AO53)</f>
        <v>6.7333067966999392E-3</v>
      </c>
      <c r="BB51" s="177">
        <f>AVERAGE(AP51:AP53)</f>
        <v>3.370262641213772E-4</v>
      </c>
      <c r="BC51" s="179"/>
      <c r="BE51" s="188"/>
      <c r="BF51" s="188"/>
      <c r="BG51" s="189"/>
      <c r="BH51" s="189"/>
      <c r="BI51" s="189"/>
      <c r="BJ51" s="190"/>
      <c r="BK51" s="190"/>
      <c r="BL51" s="189"/>
      <c r="BM51" s="189"/>
      <c r="BN51" s="189"/>
      <c r="BO51" s="188"/>
      <c r="BX51" s="248">
        <v>4.0599999999999996</v>
      </c>
      <c r="BY51" s="248">
        <v>6</v>
      </c>
      <c r="BZ51" s="238">
        <v>7.0112682713457303E-2</v>
      </c>
      <c r="CA51" s="238">
        <v>0.87955189312137549</v>
      </c>
      <c r="CB51" s="238">
        <v>2.0187864927014593E-3</v>
      </c>
      <c r="CC51" s="238">
        <v>6.7119335882823428E-2</v>
      </c>
      <c r="CD51" s="244">
        <v>9.0419862402519495</v>
      </c>
      <c r="CE51" s="245">
        <v>0.67599634248150364</v>
      </c>
      <c r="CF51" s="245">
        <v>5.430711732653469E-2</v>
      </c>
      <c r="CG51" s="245">
        <v>1.6343306338732254E-4</v>
      </c>
      <c r="CH51" s="245">
        <v>0.30703394821035795</v>
      </c>
      <c r="CI51" s="244">
        <v>0.68709253924215141</v>
      </c>
      <c r="CJ51" s="244">
        <v>3.1838952709458107E-2</v>
      </c>
      <c r="CK51" s="245">
        <v>0.68621042691461709</v>
      </c>
      <c r="CL51" s="245">
        <v>6.3422785442911415E-3</v>
      </c>
      <c r="CM51" s="245">
        <v>12.509773976954609</v>
      </c>
    </row>
    <row r="52" spans="1:91" x14ac:dyDescent="0.3">
      <c r="A52" s="42" t="s">
        <v>364</v>
      </c>
      <c r="B52" s="70" t="s">
        <v>73</v>
      </c>
      <c r="C52" s="75">
        <v>0.50049999999999994</v>
      </c>
      <c r="D52" s="76">
        <v>1.1475</v>
      </c>
      <c r="E52" s="76">
        <v>41.561999999999998</v>
      </c>
      <c r="F52" s="76">
        <v>0.14462</v>
      </c>
      <c r="G52" s="76">
        <v>1.5742</v>
      </c>
      <c r="H52" s="76">
        <v>553.86</v>
      </c>
      <c r="I52" s="76">
        <v>30.288</v>
      </c>
      <c r="J52" s="76">
        <v>1.4826999999999999</v>
      </c>
      <c r="K52" s="76">
        <v>2.47E-3</v>
      </c>
      <c r="L52" s="76">
        <v>21.122</v>
      </c>
      <c r="M52" s="76">
        <v>66.445999999999998</v>
      </c>
      <c r="N52" s="76">
        <v>49.682000000000002</v>
      </c>
      <c r="O52" s="76">
        <v>51.734000000000002</v>
      </c>
      <c r="P52" s="76">
        <v>0.30715999999999999</v>
      </c>
      <c r="R52" s="153" t="s">
        <v>112</v>
      </c>
      <c r="S52" s="153">
        <v>7</v>
      </c>
      <c r="T52" s="153">
        <v>1</v>
      </c>
      <c r="U52" s="153" t="s">
        <v>17</v>
      </c>
      <c r="V52" s="154">
        <f t="shared" si="44"/>
        <v>7.167252994011975E-3</v>
      </c>
      <c r="W52" s="154">
        <f t="shared" si="45"/>
        <v>0.2709947355289421</v>
      </c>
      <c r="X52" s="154">
        <f t="shared" si="46"/>
        <v>7.1605538922155695E-4</v>
      </c>
      <c r="Y52" s="154">
        <f t="shared" si="47"/>
        <v>1.2522118263473055E-2</v>
      </c>
      <c r="Z52" s="154">
        <f t="shared" si="48"/>
        <v>2.6997361526946104</v>
      </c>
      <c r="AA52" s="154">
        <f t="shared" si="49"/>
        <v>0.19747491267465073</v>
      </c>
      <c r="AB52" s="154">
        <f t="shared" si="50"/>
        <v>8.1070983033932134E-3</v>
      </c>
      <c r="AC52" s="154">
        <f t="shared" si="51"/>
        <v>1.8974550898203589E-5</v>
      </c>
      <c r="AD52" s="154">
        <f t="shared" si="52"/>
        <v>0.11836751497005989</v>
      </c>
      <c r="AE52" s="154">
        <f t="shared" si="53"/>
        <v>0.30158529191616762</v>
      </c>
      <c r="AF52" s="154">
        <f t="shared" si="54"/>
        <v>0.42897073353293413</v>
      </c>
      <c r="AG52" s="154">
        <f t="shared" si="55"/>
        <v>0.27657799401197608</v>
      </c>
      <c r="AH52" s="154">
        <f t="shared" si="56"/>
        <v>1.5570359281437127E-3</v>
      </c>
      <c r="AI52" s="155">
        <f t="shared" si="15"/>
        <v>4.3237958707584836</v>
      </c>
      <c r="AJ52" s="148"/>
      <c r="AL52" s="157">
        <v>3.0599999999999996</v>
      </c>
      <c r="AM52" s="157">
        <v>6</v>
      </c>
      <c r="AN52" s="167">
        <f t="shared" ref="AN52:AN53" si="78">(Z44*$AL52)/100</f>
        <v>8.1748633404828408E-2</v>
      </c>
      <c r="AO52" s="167">
        <f t="shared" ref="AO52:AO53" si="79">(AE44*$AL52)/100</f>
        <v>4.5147046613128487E-3</v>
      </c>
      <c r="AP52" s="167">
        <f t="shared" ref="AP52:AP53" si="80">(AF44*$AL52)/100</f>
        <v>2.4568451217079007E-4</v>
      </c>
      <c r="AQ52" s="168"/>
      <c r="AR52" s="169"/>
      <c r="AS52" s="180"/>
      <c r="AT52" s="174" t="s">
        <v>452</v>
      </c>
      <c r="AU52" s="171"/>
      <c r="AV52" s="171"/>
      <c r="AW52" s="171"/>
      <c r="AX52" s="169"/>
      <c r="AY52" s="174" t="s">
        <v>452</v>
      </c>
      <c r="AZ52" s="169"/>
      <c r="BA52" s="169"/>
      <c r="BB52" s="169"/>
      <c r="BC52" s="179"/>
      <c r="BX52" s="248">
        <v>3.0599999999999996</v>
      </c>
      <c r="BY52" s="248">
        <v>6</v>
      </c>
      <c r="BZ52" s="238">
        <v>0.12956641834596966</v>
      </c>
      <c r="CA52" s="238">
        <v>0.55778978302075033</v>
      </c>
      <c r="CB52" s="238">
        <v>2.1031013068635272E-3</v>
      </c>
      <c r="CC52" s="238">
        <v>0.13367401960295289</v>
      </c>
      <c r="CD52" s="244">
        <v>8.1748633404828404</v>
      </c>
      <c r="CE52" s="245">
        <v>0.464128071877494</v>
      </c>
      <c r="CF52" s="245">
        <v>3.0994748852753384E-2</v>
      </c>
      <c r="CG52" s="245">
        <v>3.8436976256983244E-4</v>
      </c>
      <c r="CH52" s="245">
        <v>0.23146668495610531</v>
      </c>
      <c r="CI52" s="244">
        <v>0.45147046613128483</v>
      </c>
      <c r="CJ52" s="244">
        <v>2.4568451217079009E-2</v>
      </c>
      <c r="CK52" s="245">
        <v>0.70288160315243409</v>
      </c>
      <c r="CL52" s="245">
        <v>7.5947466081404628E-3</v>
      </c>
      <c r="CM52" s="245">
        <v>10.911485805317238</v>
      </c>
    </row>
    <row r="53" spans="1:91" x14ac:dyDescent="0.3">
      <c r="A53" s="42" t="s">
        <v>365</v>
      </c>
      <c r="B53" s="70" t="s">
        <v>62</v>
      </c>
      <c r="C53" s="75">
        <v>0.50019999999999998</v>
      </c>
      <c r="D53" s="76">
        <v>2.2597</v>
      </c>
      <c r="E53" s="76">
        <v>51.564</v>
      </c>
      <c r="F53" s="76">
        <v>0.15118999999999999</v>
      </c>
      <c r="G53" s="76">
        <v>2.1897000000000002</v>
      </c>
      <c r="H53" s="76">
        <v>623.97</v>
      </c>
      <c r="I53" s="76">
        <v>33.893999999999998</v>
      </c>
      <c r="J53" s="76">
        <v>1.7542</v>
      </c>
      <c r="K53" s="76">
        <v>7.0699999999999999E-3</v>
      </c>
      <c r="L53" s="76">
        <v>20.623000000000001</v>
      </c>
      <c r="M53" s="76">
        <v>68.432000000000002</v>
      </c>
      <c r="N53" s="76">
        <v>50.76</v>
      </c>
      <c r="O53" s="76">
        <v>55.302999999999997</v>
      </c>
      <c r="P53" s="76">
        <v>0.39355000000000001</v>
      </c>
      <c r="R53" s="153" t="s">
        <v>112</v>
      </c>
      <c r="S53" s="153">
        <v>7</v>
      </c>
      <c r="T53" s="153">
        <v>2</v>
      </c>
      <c r="U53" s="153" t="s">
        <v>73</v>
      </c>
      <c r="V53" s="154">
        <f t="shared" si="44"/>
        <v>4.0318431568431577E-4</v>
      </c>
      <c r="W53" s="154">
        <f t="shared" si="45"/>
        <v>0.20143528971028973</v>
      </c>
      <c r="X53" s="154">
        <f t="shared" si="46"/>
        <v>6.8655094905094912E-4</v>
      </c>
      <c r="Y53" s="154">
        <f t="shared" si="47"/>
        <v>7.8298326673326684E-3</v>
      </c>
      <c r="Z53" s="154">
        <f t="shared" si="48"/>
        <v>2.7460395854145858</v>
      </c>
      <c r="AA53" s="154">
        <f t="shared" si="49"/>
        <v>0.15112873376623379</v>
      </c>
      <c r="AB53" s="154">
        <f t="shared" si="50"/>
        <v>7.4059065934065959E-3</v>
      </c>
      <c r="AC53" s="154">
        <f t="shared" si="51"/>
        <v>-1.8469030969030975E-5</v>
      </c>
      <c r="AD53" s="154">
        <f t="shared" si="52"/>
        <v>6.6617632367632379E-2</v>
      </c>
      <c r="AE53" s="154">
        <f t="shared" si="53"/>
        <v>0.33026319930069936</v>
      </c>
      <c r="AF53" s="154">
        <f t="shared" si="54"/>
        <v>0.24699168331668336</v>
      </c>
      <c r="AG53" s="154">
        <f t="shared" si="55"/>
        <v>0.25594520479520483</v>
      </c>
      <c r="AH53" s="154">
        <f t="shared" si="56"/>
        <v>1.4946553446553447E-3</v>
      </c>
      <c r="AI53" s="155">
        <f t="shared" si="15"/>
        <v>4.0162229895104895</v>
      </c>
      <c r="AJ53" s="148"/>
      <c r="AL53" s="157">
        <v>5.46</v>
      </c>
      <c r="AM53" s="157">
        <v>6</v>
      </c>
      <c r="AN53" s="167">
        <f t="shared" si="78"/>
        <v>0.12225704230807677</v>
      </c>
      <c r="AO53" s="167">
        <f t="shared" si="79"/>
        <v>8.8142903363654535E-3</v>
      </c>
      <c r="AP53" s="167">
        <f t="shared" si="80"/>
        <v>4.4700475309876058E-4</v>
      </c>
      <c r="AQ53" s="168"/>
      <c r="AR53" s="169"/>
      <c r="AS53" s="180"/>
      <c r="AT53" s="174" t="s">
        <v>452</v>
      </c>
      <c r="AU53" s="171"/>
      <c r="AV53" s="171"/>
      <c r="AW53" s="171"/>
      <c r="AX53" s="169"/>
      <c r="AY53" s="174" t="s">
        <v>452</v>
      </c>
      <c r="AZ53" s="169"/>
      <c r="BA53" s="169"/>
      <c r="BB53" s="169"/>
      <c r="BC53" s="179"/>
      <c r="BX53" s="248">
        <v>5.46</v>
      </c>
      <c r="BY53" s="248">
        <v>6</v>
      </c>
      <c r="BZ53" s="238">
        <v>7.3577306827269096E-2</v>
      </c>
      <c r="CA53" s="238">
        <v>1.2548160920631746</v>
      </c>
      <c r="CB53" s="238">
        <v>3.0778676029588167E-3</v>
      </c>
      <c r="CC53" s="238">
        <v>0.11033884171331468</v>
      </c>
      <c r="CD53" s="244">
        <v>12.225704230807677</v>
      </c>
      <c r="CE53" s="245">
        <v>0.96810680652738923</v>
      </c>
      <c r="CF53" s="245">
        <v>6.819712739904038E-2</v>
      </c>
      <c r="CG53" s="245">
        <v>3.8839189324270298E-4</v>
      </c>
      <c r="CH53" s="245">
        <v>0.59014964514194324</v>
      </c>
      <c r="CI53" s="244">
        <v>0.88142903363654534</v>
      </c>
      <c r="CJ53" s="244">
        <v>4.4700475309876059E-2</v>
      </c>
      <c r="CK53" s="245">
        <v>0.8380813464614153</v>
      </c>
      <c r="CL53" s="245">
        <v>8.2121041583366663E-3</v>
      </c>
      <c r="CM53" s="245">
        <v>17.066779269542181</v>
      </c>
    </row>
    <row r="54" spans="1:91" x14ac:dyDescent="0.3">
      <c r="A54" s="42" t="s">
        <v>366</v>
      </c>
      <c r="B54" s="70" t="s">
        <v>367</v>
      </c>
      <c r="C54" s="75">
        <v>0.501</v>
      </c>
      <c r="D54" s="76">
        <v>1.3584000000000001</v>
      </c>
      <c r="E54" s="76">
        <v>44.517000000000003</v>
      </c>
      <c r="F54" s="76">
        <v>0.16245000000000001</v>
      </c>
      <c r="G54" s="76">
        <v>1.9512</v>
      </c>
      <c r="H54" s="76">
        <v>641.75</v>
      </c>
      <c r="I54" s="76">
        <v>35.484000000000002</v>
      </c>
      <c r="J54" s="76">
        <v>1.6408</v>
      </c>
      <c r="K54" s="76">
        <v>8.0099999999999998E-3</v>
      </c>
      <c r="L54" s="76">
        <v>25.001999999999999</v>
      </c>
      <c r="M54" s="76">
        <v>72.293000000000006</v>
      </c>
      <c r="N54" s="76">
        <v>59.966000000000001</v>
      </c>
      <c r="O54" s="76">
        <v>51.286000000000001</v>
      </c>
      <c r="P54" s="76">
        <v>0.42438999999999999</v>
      </c>
      <c r="R54" s="153" t="s">
        <v>112</v>
      </c>
      <c r="S54" s="153">
        <v>7</v>
      </c>
      <c r="T54" s="153">
        <v>3</v>
      </c>
      <c r="U54" s="153" t="s">
        <v>62</v>
      </c>
      <c r="V54" s="154">
        <f t="shared" si="44"/>
        <v>5.9622026189524195E-3</v>
      </c>
      <c r="W54" s="154">
        <f t="shared" si="45"/>
        <v>0.25154610655737708</v>
      </c>
      <c r="X54" s="154">
        <f t="shared" si="46"/>
        <v>7.1979958016793282E-4</v>
      </c>
      <c r="Y54" s="154">
        <f t="shared" si="47"/>
        <v>1.0910798180727712E-2</v>
      </c>
      <c r="Z54" s="154">
        <f t="shared" si="48"/>
        <v>3.0980963864454218</v>
      </c>
      <c r="AA54" s="154">
        <f t="shared" si="49"/>
        <v>0.1692421656337465</v>
      </c>
      <c r="AB54" s="154">
        <f t="shared" si="50"/>
        <v>8.767305577768893E-3</v>
      </c>
      <c r="AC54" s="154">
        <f t="shared" si="51"/>
        <v>4.5106957217113136E-6</v>
      </c>
      <c r="AD54" s="154">
        <f t="shared" si="52"/>
        <v>6.4163584566173534E-2</v>
      </c>
      <c r="AE54" s="154">
        <f t="shared" si="53"/>
        <v>0.34038730757696922</v>
      </c>
      <c r="AF54" s="154">
        <f t="shared" si="54"/>
        <v>0.25252766393442622</v>
      </c>
      <c r="AG54" s="154">
        <f t="shared" si="55"/>
        <v>0.27393657536985205</v>
      </c>
      <c r="AH54" s="154">
        <f t="shared" si="56"/>
        <v>1.9273290683726513E-3</v>
      </c>
      <c r="AI54" s="155">
        <f t="shared" si="15"/>
        <v>4.4781917358056784</v>
      </c>
      <c r="AJ54" s="148"/>
      <c r="AL54" s="157">
        <v>9.5599999999999987</v>
      </c>
      <c r="AM54" s="157">
        <v>7</v>
      </c>
      <c r="AN54" s="167">
        <f>(Z49*$AL54)/100</f>
        <v>0.33457952213229414</v>
      </c>
      <c r="AO54" s="167">
        <f>(AE49*$AL54)/100</f>
        <v>4.5350150894284569E-2</v>
      </c>
      <c r="AP54" s="167">
        <f>(AF49*$AL54)/100</f>
        <v>2.2746426189048759E-2</v>
      </c>
      <c r="AQ54" s="168"/>
      <c r="AR54" s="169"/>
      <c r="AS54" s="180"/>
      <c r="AT54" s="174" t="s">
        <v>453</v>
      </c>
      <c r="AU54" s="171">
        <f t="shared" ref="AU54:AU59" si="81">(AN54-$AU$42)/0.4</f>
        <v>0.64813010381654967</v>
      </c>
      <c r="AV54" s="171">
        <f>(AO54-$AV$42)/0.5</f>
        <v>7.9887636155160244E-2</v>
      </c>
      <c r="AW54" s="171">
        <f t="shared" ref="AW54:AW59" si="82">(AP54-$AW$42)/0.2</f>
        <v>0.11256078240183844</v>
      </c>
      <c r="AX54" s="169"/>
      <c r="AY54" s="174" t="s">
        <v>453</v>
      </c>
      <c r="AZ54" s="171">
        <f t="shared" ref="AZ54:AZ59" si="83">(AN54-$AZ$60)/0.4</f>
        <v>0.62667186179651557</v>
      </c>
      <c r="BA54" s="171">
        <f>(AO54-$BA$60)/0.5</f>
        <v>7.4884211425476688E-2</v>
      </c>
      <c r="BB54" s="171">
        <f t="shared" ref="BB54:BB59" si="84">(AP54-$BB$60)/0.2</f>
        <v>0.11231126589297294</v>
      </c>
      <c r="BC54" s="179"/>
      <c r="BX54" s="248">
        <v>9.5599999999999987</v>
      </c>
      <c r="BY54" s="248">
        <v>7</v>
      </c>
      <c r="BZ54" s="238">
        <v>2.3466203537170268E-2</v>
      </c>
      <c r="CA54" s="238">
        <v>2.0283164378497198</v>
      </c>
      <c r="CB54" s="238">
        <v>8.2626703637090314E-3</v>
      </c>
      <c r="CC54" s="238">
        <v>9.2802711330935234E-2</v>
      </c>
      <c r="CD54" s="244">
        <v>33.457952213229412</v>
      </c>
      <c r="CE54" s="245">
        <v>1.6951601573741006</v>
      </c>
      <c r="CF54" s="245">
        <v>8.288402028377298E-2</v>
      </c>
      <c r="CG54" s="245">
        <v>2.5325689448441236E-4</v>
      </c>
      <c r="CH54" s="245">
        <v>0.85736473820943249</v>
      </c>
      <c r="CI54" s="244">
        <v>4.5350150894284571</v>
      </c>
      <c r="CJ54" s="244">
        <v>2.2746426189048758</v>
      </c>
      <c r="CK54" s="245">
        <v>2.8183387230215824</v>
      </c>
      <c r="CL54" s="245">
        <v>2.1181398880895281E-2</v>
      </c>
      <c r="CM54" s="245">
        <v>47.895640239308534</v>
      </c>
    </row>
    <row r="55" spans="1:91" x14ac:dyDescent="0.3">
      <c r="A55" s="42" t="s">
        <v>368</v>
      </c>
      <c r="B55" s="70" t="s">
        <v>369</v>
      </c>
      <c r="C55" s="75">
        <v>0.501</v>
      </c>
      <c r="D55" s="76">
        <v>2.0808</v>
      </c>
      <c r="E55" s="76">
        <v>40.985999999999997</v>
      </c>
      <c r="F55" s="76">
        <v>0.15473999999999999</v>
      </c>
      <c r="G55" s="76">
        <v>2.0202</v>
      </c>
      <c r="H55" s="76">
        <v>660.32</v>
      </c>
      <c r="I55" s="76">
        <v>35.665999999999997</v>
      </c>
      <c r="J55" s="76">
        <v>1.6725000000000001</v>
      </c>
      <c r="K55" s="76">
        <v>3.5000000000000001E-3</v>
      </c>
      <c r="L55" s="76">
        <v>24.08</v>
      </c>
      <c r="M55" s="76">
        <v>78.158000000000001</v>
      </c>
      <c r="N55" s="76">
        <v>44.284999999999997</v>
      </c>
      <c r="O55" s="76">
        <v>51.295000000000002</v>
      </c>
      <c r="P55" s="76">
        <v>0.38849</v>
      </c>
      <c r="R55" s="149" t="s">
        <v>113</v>
      </c>
      <c r="S55" s="149">
        <v>8</v>
      </c>
      <c r="T55" s="149">
        <v>1</v>
      </c>
      <c r="U55" s="149" t="s">
        <v>367</v>
      </c>
      <c r="V55" s="150">
        <f t="shared" si="44"/>
        <v>1.4551771457085832E-3</v>
      </c>
      <c r="W55" s="150">
        <f t="shared" si="45"/>
        <v>0.21597976546906189</v>
      </c>
      <c r="X55" s="150">
        <f t="shared" si="46"/>
        <v>7.7483782435129741E-4</v>
      </c>
      <c r="Y55" s="150">
        <f t="shared" si="47"/>
        <v>9.7032559880239518E-3</v>
      </c>
      <c r="Z55" s="150">
        <f t="shared" si="48"/>
        <v>3.1818718812375248</v>
      </c>
      <c r="AA55" s="150">
        <f t="shared" si="49"/>
        <v>0.1769060503992016</v>
      </c>
      <c r="AB55" s="150">
        <f t="shared" si="50"/>
        <v>8.1874376247505001E-3</v>
      </c>
      <c r="AC55" s="150">
        <f t="shared" si="51"/>
        <v>9.1941117764471022E-6</v>
      </c>
      <c r="AD55" s="150">
        <f t="shared" si="52"/>
        <v>8.5912425149700614E-2</v>
      </c>
      <c r="AE55" s="150">
        <f t="shared" si="53"/>
        <v>0.35911024201596808</v>
      </c>
      <c r="AF55" s="150">
        <f t="shared" si="54"/>
        <v>0.29806254990019959</v>
      </c>
      <c r="AG55" s="150">
        <f t="shared" si="55"/>
        <v>0.25345424151696605</v>
      </c>
      <c r="AH55" s="150">
        <f t="shared" si="56"/>
        <v>2.0781437125748504E-3</v>
      </c>
      <c r="AI55" s="151">
        <f t="shared" si="15"/>
        <v>4.5935052020958089</v>
      </c>
      <c r="AJ55" s="148"/>
      <c r="AL55" s="157">
        <v>8.86</v>
      </c>
      <c r="AM55" s="157">
        <v>7</v>
      </c>
      <c r="AN55" s="167">
        <f t="shared" ref="AN55:AN56" si="85">(Z50*$AL55)/100</f>
        <v>0.30113872989912099</v>
      </c>
      <c r="AO55" s="167">
        <f t="shared" ref="AO55:AO56" si="86">(AE50*$AL55)/100</f>
        <v>3.6397809406212532E-2</v>
      </c>
      <c r="AP55" s="167">
        <f t="shared" ref="AP55:AP56" si="87">(AF50*$AL55)/100</f>
        <v>2.3343664207950456E-2</v>
      </c>
      <c r="AQ55" s="168"/>
      <c r="AR55" s="169"/>
      <c r="AS55" s="180"/>
      <c r="AT55" s="174" t="s">
        <v>453</v>
      </c>
      <c r="AU55" s="171">
        <f t="shared" si="81"/>
        <v>0.5645281232336169</v>
      </c>
      <c r="AV55" s="171">
        <f>(AO55-$AV$42)/0.5</f>
        <v>6.1982953179016163E-2</v>
      </c>
      <c r="AW55" s="171">
        <f t="shared" si="82"/>
        <v>0.11554697249634692</v>
      </c>
      <c r="AX55" s="169"/>
      <c r="AY55" s="174" t="s">
        <v>453</v>
      </c>
      <c r="AZ55" s="171">
        <f t="shared" si="83"/>
        <v>0.54306988121358268</v>
      </c>
      <c r="BA55" s="171">
        <f>(AO55-$BA$60)/0.5</f>
        <v>5.6979528449332614E-2</v>
      </c>
      <c r="BB55" s="171">
        <f t="shared" si="84"/>
        <v>0.11529745598748142</v>
      </c>
      <c r="BC55" s="179"/>
      <c r="BX55" s="248">
        <v>8.86</v>
      </c>
      <c r="BY55" s="248">
        <v>7</v>
      </c>
      <c r="BZ55" s="238">
        <v>2.0987080753096281E-2</v>
      </c>
      <c r="CA55" s="238">
        <v>2.0232934313823407</v>
      </c>
      <c r="CB55" s="238">
        <v>6.9705465940870948E-3</v>
      </c>
      <c r="CC55" s="238">
        <v>8.9411156362365157E-2</v>
      </c>
      <c r="CD55" s="244">
        <v>30.1138729899121</v>
      </c>
      <c r="CE55" s="245">
        <v>1.5348353792948461</v>
      </c>
      <c r="CF55" s="245">
        <v>7.3381830553335997E-2</v>
      </c>
      <c r="CG55" s="245">
        <v>-7.7763933280063929E-5</v>
      </c>
      <c r="CH55" s="245">
        <v>0.79603940771074722</v>
      </c>
      <c r="CI55" s="244">
        <v>3.6397809406212533</v>
      </c>
      <c r="CJ55" s="244">
        <v>2.3343664207950456</v>
      </c>
      <c r="CK55" s="245">
        <v>2.3741220425489411</v>
      </c>
      <c r="CL55" s="245">
        <v>2.1261964642429087E-2</v>
      </c>
      <c r="CM55" s="245">
        <v>43.028245427237309</v>
      </c>
    </row>
    <row r="56" spans="1:91" x14ac:dyDescent="0.3">
      <c r="A56" s="42" t="s">
        <v>370</v>
      </c>
      <c r="B56" s="70" t="s">
        <v>371</v>
      </c>
      <c r="C56" s="75">
        <v>0.50070000000000003</v>
      </c>
      <c r="D56" s="76">
        <v>2.0430999999999999</v>
      </c>
      <c r="E56" s="76">
        <v>36.008000000000003</v>
      </c>
      <c r="F56" s="76">
        <v>0.14876</v>
      </c>
      <c r="G56" s="76">
        <v>2.2562000000000002</v>
      </c>
      <c r="H56" s="76">
        <v>561.22</v>
      </c>
      <c r="I56" s="76">
        <v>31.488</v>
      </c>
      <c r="J56" s="76">
        <v>1.5358000000000001</v>
      </c>
      <c r="K56" s="76">
        <v>6.9100000000000003E-3</v>
      </c>
      <c r="L56" s="76">
        <v>23.498999999999999</v>
      </c>
      <c r="M56" s="76">
        <v>72.209999999999994</v>
      </c>
      <c r="N56" s="76">
        <v>31.106999999999999</v>
      </c>
      <c r="O56" s="76">
        <v>47.593000000000004</v>
      </c>
      <c r="P56" s="76">
        <v>0.31051000000000001</v>
      </c>
      <c r="R56" s="149" t="s">
        <v>113</v>
      </c>
      <c r="S56" s="149">
        <v>8</v>
      </c>
      <c r="T56" s="149">
        <v>2</v>
      </c>
      <c r="U56" s="149" t="s">
        <v>369</v>
      </c>
      <c r="V56" s="150">
        <f t="shared" si="44"/>
        <v>5.0599675648702602E-3</v>
      </c>
      <c r="W56" s="150">
        <f t="shared" si="45"/>
        <v>0.19836000499001996</v>
      </c>
      <c r="X56" s="150">
        <f t="shared" si="46"/>
        <v>7.3636477045908172E-4</v>
      </c>
      <c r="Y56" s="150">
        <f t="shared" si="47"/>
        <v>1.0047567365269461E-2</v>
      </c>
      <c r="Z56" s="150">
        <f t="shared" si="48"/>
        <v>3.2745365518962073</v>
      </c>
      <c r="AA56" s="150">
        <f t="shared" si="49"/>
        <v>0.17781423403193614</v>
      </c>
      <c r="AB56" s="150">
        <f t="shared" si="50"/>
        <v>8.3456212574850308E-3</v>
      </c>
      <c r="AC56" s="150">
        <f t="shared" si="51"/>
        <v>-1.3310878243512977E-5</v>
      </c>
      <c r="AD56" s="150">
        <f t="shared" si="52"/>
        <v>8.1311626746506965E-2</v>
      </c>
      <c r="AE56" s="150">
        <f t="shared" si="53"/>
        <v>0.3883767090818363</v>
      </c>
      <c r="AF56" s="150">
        <f t="shared" si="54"/>
        <v>0.21981404690618761</v>
      </c>
      <c r="AG56" s="150">
        <f t="shared" si="55"/>
        <v>0.25349915169660681</v>
      </c>
      <c r="AH56" s="150">
        <f t="shared" si="56"/>
        <v>1.899001996007984E-3</v>
      </c>
      <c r="AI56" s="151">
        <f t="shared" si="15"/>
        <v>4.6197875374251494</v>
      </c>
      <c r="AJ56" s="148"/>
      <c r="AL56" s="157">
        <v>9.66</v>
      </c>
      <c r="AM56" s="157">
        <v>7</v>
      </c>
      <c r="AN56" s="167">
        <f t="shared" si="85"/>
        <v>0.3223009903846154</v>
      </c>
      <c r="AO56" s="167">
        <f t="shared" si="86"/>
        <v>4.2390460017482534E-2</v>
      </c>
      <c r="AP56" s="167">
        <f t="shared" si="87"/>
        <v>3.5966242762237775E-2</v>
      </c>
      <c r="AQ56" s="168"/>
      <c r="AR56" s="169"/>
      <c r="AS56" s="180"/>
      <c r="AT56" s="174" t="s">
        <v>453</v>
      </c>
      <c r="AU56" s="171">
        <f t="shared" si="81"/>
        <v>0.61743377444735292</v>
      </c>
      <c r="AV56" s="171">
        <f>(AO56-$AV$42)/0.5</f>
        <v>7.3968254401556174E-2</v>
      </c>
      <c r="AW56" s="171">
        <f t="shared" si="82"/>
        <v>0.17865986526778349</v>
      </c>
      <c r="AX56" s="169"/>
      <c r="AY56" s="174" t="s">
        <v>453</v>
      </c>
      <c r="AZ56" s="171">
        <f t="shared" si="83"/>
        <v>0.59597553242731871</v>
      </c>
      <c r="BA56" s="171">
        <f>(AO56-$BA$60)/0.5</f>
        <v>6.8964829671872618E-2</v>
      </c>
      <c r="BB56" s="171">
        <f t="shared" si="84"/>
        <v>0.17841034875891801</v>
      </c>
      <c r="BC56" s="179"/>
      <c r="BX56" s="248">
        <v>9.66</v>
      </c>
      <c r="BY56" s="248">
        <v>7</v>
      </c>
      <c r="BZ56" s="238">
        <v>4.4889445804195821E-2</v>
      </c>
      <c r="CA56" s="238">
        <v>2.3710110524475527</v>
      </c>
      <c r="CB56" s="238">
        <v>8.5939982517482527E-3</v>
      </c>
      <c r="CC56" s="238">
        <v>0.13218723251748254</v>
      </c>
      <c r="CD56" s="244">
        <v>32.230099038461539</v>
      </c>
      <c r="CE56" s="245">
        <v>1.7675084632867135</v>
      </c>
      <c r="CF56" s="245">
        <v>7.8889798951048973E-2</v>
      </c>
      <c r="CG56" s="245">
        <v>2.0422552447552444E-4</v>
      </c>
      <c r="CH56" s="245">
        <v>0.92632982517482543</v>
      </c>
      <c r="CI56" s="244">
        <v>4.2390460017482532</v>
      </c>
      <c r="CJ56" s="244">
        <v>3.5966242762237774</v>
      </c>
      <c r="CK56" s="245">
        <v>2.7789740349650356</v>
      </c>
      <c r="CL56" s="245">
        <v>2.1459482517482524E-2</v>
      </c>
      <c r="CM56" s="245">
        <v>48.195816875874137</v>
      </c>
    </row>
    <row r="57" spans="1:91" x14ac:dyDescent="0.3">
      <c r="A57" s="42" t="s">
        <v>372</v>
      </c>
      <c r="B57" s="70" t="s">
        <v>67</v>
      </c>
      <c r="C57" s="75">
        <v>0.50090000000000001</v>
      </c>
      <c r="D57" s="76">
        <v>3.4897</v>
      </c>
      <c r="E57" s="76">
        <v>56.256</v>
      </c>
      <c r="F57" s="76">
        <v>0.16394</v>
      </c>
      <c r="G57" s="76">
        <v>2.9211999999999998</v>
      </c>
      <c r="H57" s="76">
        <v>710.64</v>
      </c>
      <c r="I57" s="76">
        <v>37.454000000000001</v>
      </c>
      <c r="J57" s="76">
        <v>1.8627</v>
      </c>
      <c r="K57" s="76">
        <v>9.6299999999999997E-3</v>
      </c>
      <c r="L57" s="76">
        <v>28.7</v>
      </c>
      <c r="M57" s="76">
        <v>71.528000000000006</v>
      </c>
      <c r="N57" s="76">
        <v>59.098999999999997</v>
      </c>
      <c r="O57" s="76">
        <v>56.857999999999997</v>
      </c>
      <c r="P57" s="76">
        <v>0.37222</v>
      </c>
      <c r="R57" s="149" t="s">
        <v>113</v>
      </c>
      <c r="S57" s="149">
        <v>8</v>
      </c>
      <c r="T57" s="149">
        <v>3</v>
      </c>
      <c r="U57" s="149" t="s">
        <v>371</v>
      </c>
      <c r="V57" s="150">
        <f t="shared" si="44"/>
        <v>4.8747628320351503E-3</v>
      </c>
      <c r="W57" s="150">
        <f t="shared" si="45"/>
        <v>0.17362365188735773</v>
      </c>
      <c r="X57" s="150">
        <f t="shared" si="46"/>
        <v>7.0694777311763543E-4</v>
      </c>
      <c r="Y57" s="150">
        <f t="shared" si="47"/>
        <v>1.1231937787098065E-2</v>
      </c>
      <c r="Z57" s="150">
        <f t="shared" si="48"/>
        <v>2.7816912572398644</v>
      </c>
      <c r="AA57" s="150">
        <f t="shared" si="49"/>
        <v>0.1570599785300579</v>
      </c>
      <c r="AB57" s="150">
        <f t="shared" si="50"/>
        <v>7.668077191931297E-3</v>
      </c>
      <c r="AC57" s="150">
        <f t="shared" si="51"/>
        <v>3.7073097663271425E-6</v>
      </c>
      <c r="AD57" s="150">
        <f t="shared" si="52"/>
        <v>7.8459406830437381E-2</v>
      </c>
      <c r="AE57" s="150">
        <f t="shared" si="53"/>
        <v>0.35891098711803471</v>
      </c>
      <c r="AF57" s="150">
        <f t="shared" si="54"/>
        <v>0.15414786798482125</v>
      </c>
      <c r="AG57" s="150">
        <f t="shared" si="55"/>
        <v>0.23516691631715603</v>
      </c>
      <c r="AH57" s="150">
        <f t="shared" si="56"/>
        <v>1.5107849011384063E-3</v>
      </c>
      <c r="AI57" s="151">
        <f t="shared" si="15"/>
        <v>3.965056283702816</v>
      </c>
      <c r="AJ57" s="148"/>
      <c r="AL57" s="157">
        <v>10.16</v>
      </c>
      <c r="AM57" s="157">
        <v>8</v>
      </c>
      <c r="AN57" s="167">
        <f>(Z55*$AL57)/100</f>
        <v>0.32327818313373252</v>
      </c>
      <c r="AO57" s="167">
        <f>(AE55*$AL57)/100</f>
        <v>3.6485600588822359E-2</v>
      </c>
      <c r="AP57" s="167">
        <f>(AF55*$AL57)/100</f>
        <v>3.028315506986028E-2</v>
      </c>
      <c r="AQ57" s="168"/>
      <c r="AR57" s="169"/>
      <c r="AS57" s="180"/>
      <c r="AT57" s="174" t="s">
        <v>454</v>
      </c>
      <c r="AU57" s="171">
        <f t="shared" si="81"/>
        <v>0.61987675632014572</v>
      </c>
      <c r="AV57" s="171">
        <f>(AO57-$AV$42)/0.45</f>
        <v>6.9065039493595354E-2</v>
      </c>
      <c r="AW57" s="171">
        <f t="shared" si="82"/>
        <v>0.15024442680589603</v>
      </c>
      <c r="AX57" s="169"/>
      <c r="AY57" s="174" t="s">
        <v>454</v>
      </c>
      <c r="AZ57" s="171">
        <f t="shared" si="83"/>
        <v>0.5984185143001115</v>
      </c>
      <c r="BA57" s="171">
        <f>(AO57-$BA$60)/0.45</f>
        <v>6.3505678682835853E-2</v>
      </c>
      <c r="BB57" s="171">
        <f t="shared" si="84"/>
        <v>0.14999491029703055</v>
      </c>
      <c r="BC57" s="179"/>
      <c r="BX57" s="248">
        <v>10.16</v>
      </c>
      <c r="BY57" s="248">
        <v>8</v>
      </c>
      <c r="BZ57" s="238">
        <v>1.4784599800399206E-2</v>
      </c>
      <c r="CA57" s="238">
        <v>2.1943544171656688</v>
      </c>
      <c r="CB57" s="238">
        <v>7.8723522954091824E-3</v>
      </c>
      <c r="CC57" s="238">
        <v>9.8585080838323347E-2</v>
      </c>
      <c r="CD57" s="244">
        <v>32.32781831337325</v>
      </c>
      <c r="CE57" s="245">
        <v>1.7973654720558883</v>
      </c>
      <c r="CF57" s="245">
        <v>8.3184366267465087E-2</v>
      </c>
      <c r="CG57" s="245">
        <v>9.3412175648702566E-5</v>
      </c>
      <c r="CH57" s="245">
        <v>0.87287023952095821</v>
      </c>
      <c r="CI57" s="244">
        <v>3.6485600588822358</v>
      </c>
      <c r="CJ57" s="244">
        <v>3.0283155069860279</v>
      </c>
      <c r="CK57" s="245">
        <v>2.5750950938123749</v>
      </c>
      <c r="CL57" s="245">
        <v>2.111394011976048E-2</v>
      </c>
      <c r="CM57" s="245">
        <v>46.670012853293422</v>
      </c>
    </row>
    <row r="58" spans="1:91" x14ac:dyDescent="0.3">
      <c r="A58" s="42" t="s">
        <v>373</v>
      </c>
      <c r="B58" s="70" t="s">
        <v>28</v>
      </c>
      <c r="C58" s="75">
        <v>0.50080000000000002</v>
      </c>
      <c r="D58" s="76">
        <v>3.6560000000000001</v>
      </c>
      <c r="E58" s="76">
        <v>54.615000000000002</v>
      </c>
      <c r="F58" s="76">
        <v>0.1457</v>
      </c>
      <c r="G58" s="76">
        <v>3.1772999999999998</v>
      </c>
      <c r="H58" s="76">
        <v>542.63</v>
      </c>
      <c r="I58" s="76">
        <v>37.47</v>
      </c>
      <c r="J58" s="76">
        <v>1.651</v>
      </c>
      <c r="K58" s="76">
        <v>7.92E-3</v>
      </c>
      <c r="L58" s="76">
        <v>28.221</v>
      </c>
      <c r="M58" s="76">
        <v>61.124000000000002</v>
      </c>
      <c r="N58" s="76">
        <v>35.363999999999997</v>
      </c>
      <c r="O58" s="76">
        <v>55.482999999999997</v>
      </c>
      <c r="P58" s="76">
        <v>0.31347000000000003</v>
      </c>
      <c r="R58" s="153" t="s">
        <v>112</v>
      </c>
      <c r="S58" s="153">
        <v>8</v>
      </c>
      <c r="T58" s="153">
        <v>1</v>
      </c>
      <c r="U58" s="153" t="s">
        <v>67</v>
      </c>
      <c r="V58" s="154">
        <f t="shared" si="44"/>
        <v>1.2092820423238171E-2</v>
      </c>
      <c r="W58" s="154">
        <f t="shared" si="45"/>
        <v>0.27461242263924934</v>
      </c>
      <c r="X58" s="154">
        <f t="shared" si="46"/>
        <v>7.8242912757037339E-4</v>
      </c>
      <c r="Y58" s="154">
        <f t="shared" si="47"/>
        <v>1.4546478838091436E-2</v>
      </c>
      <c r="Z58" s="154">
        <f t="shared" si="48"/>
        <v>3.5263382162108203</v>
      </c>
      <c r="AA58" s="154">
        <f t="shared" si="49"/>
        <v>0.18677366989419047</v>
      </c>
      <c r="AB58" s="154">
        <f t="shared" si="50"/>
        <v>9.2965786584148537E-3</v>
      </c>
      <c r="AC58" s="154">
        <f t="shared" si="51"/>
        <v>1.7281393491714909E-5</v>
      </c>
      <c r="AD58" s="154">
        <f t="shared" si="52"/>
        <v>0.10438635456178878</v>
      </c>
      <c r="AE58" s="154">
        <f t="shared" si="53"/>
        <v>0.35536380764623682</v>
      </c>
      <c r="AF58" s="154">
        <f t="shared" si="54"/>
        <v>0.29379484428029545</v>
      </c>
      <c r="AG58" s="154">
        <f t="shared" si="55"/>
        <v>0.28131478338989818</v>
      </c>
      <c r="AH58" s="154">
        <f t="shared" si="56"/>
        <v>1.8181772808943902E-3</v>
      </c>
      <c r="AI58" s="155">
        <f t="shared" si="15"/>
        <v>5.0611378643441789</v>
      </c>
      <c r="AJ58" s="148"/>
      <c r="AL58" s="157">
        <v>7.7599999999999989</v>
      </c>
      <c r="AM58" s="157">
        <v>8</v>
      </c>
      <c r="AN58" s="167">
        <f t="shared" ref="AN58:AN59" si="88">(Z56*$AL58)/100</f>
        <v>0.25410403642714569</v>
      </c>
      <c r="AO58" s="167">
        <f t="shared" ref="AO58:AO59" si="89">(AE56*$AL58)/100</f>
        <v>3.0138032624750496E-2</v>
      </c>
      <c r="AP58" s="167">
        <f t="shared" ref="AP58:AP59" si="90">(AF56*$AL58)/100</f>
        <v>1.7057570039920155E-2</v>
      </c>
      <c r="AQ58" s="168"/>
      <c r="AR58" s="169"/>
      <c r="AS58" s="180"/>
      <c r="AT58" s="174" t="s">
        <v>454</v>
      </c>
      <c r="AU58" s="171">
        <f t="shared" si="81"/>
        <v>0.44694138955367863</v>
      </c>
      <c r="AV58" s="171">
        <f>(AO58-$AV$42)/0.45</f>
        <v>5.4959332906768993E-2</v>
      </c>
      <c r="AW58" s="171">
        <f t="shared" si="82"/>
        <v>8.4116501656195414E-2</v>
      </c>
      <c r="AX58" s="169"/>
      <c r="AY58" s="174" t="s">
        <v>454</v>
      </c>
      <c r="AZ58" s="171">
        <f t="shared" si="83"/>
        <v>0.42548314753364441</v>
      </c>
      <c r="BA58" s="171">
        <f>(AO58-$BA$60)/0.45</f>
        <v>4.9399972096009492E-2</v>
      </c>
      <c r="BB58" s="171">
        <f t="shared" si="84"/>
        <v>8.3866985147329917E-2</v>
      </c>
      <c r="BC58" s="179"/>
      <c r="BX58" s="248">
        <v>7.7599999999999989</v>
      </c>
      <c r="BY58" s="248">
        <v>8</v>
      </c>
      <c r="BZ58" s="238">
        <v>3.9265348303393212E-2</v>
      </c>
      <c r="CA58" s="238">
        <v>1.5392736387225547</v>
      </c>
      <c r="CB58" s="238">
        <v>5.7141906187624736E-3</v>
      </c>
      <c r="CC58" s="238">
        <v>7.7969122754490999E-2</v>
      </c>
      <c r="CD58" s="244">
        <v>25.410403642714567</v>
      </c>
      <c r="CE58" s="245">
        <v>1.3798384560878243</v>
      </c>
      <c r="CF58" s="245">
        <v>6.4762020958083824E-2</v>
      </c>
      <c r="CG58" s="245">
        <v>-1.0329241516966068E-4</v>
      </c>
      <c r="CH58" s="245">
        <v>0.63097822355289401</v>
      </c>
      <c r="CI58" s="244">
        <v>3.0138032624750495</v>
      </c>
      <c r="CJ58" s="244">
        <v>1.7057570039920156</v>
      </c>
      <c r="CK58" s="245">
        <v>1.9671534171656686</v>
      </c>
      <c r="CL58" s="245">
        <v>1.4736255489021953E-2</v>
      </c>
      <c r="CM58" s="245">
        <v>35.849551290419157</v>
      </c>
    </row>
    <row r="59" spans="1:91" x14ac:dyDescent="0.3">
      <c r="A59" s="42" t="s">
        <v>374</v>
      </c>
      <c r="B59" s="70" t="s">
        <v>7</v>
      </c>
      <c r="C59" s="75">
        <v>0.50060000000000004</v>
      </c>
      <c r="D59" s="76">
        <v>1.6153</v>
      </c>
      <c r="E59" s="76">
        <v>54.805</v>
      </c>
      <c r="F59" s="76">
        <v>0.15165999999999999</v>
      </c>
      <c r="G59" s="76">
        <v>1.9253</v>
      </c>
      <c r="H59" s="76">
        <v>590.11</v>
      </c>
      <c r="I59" s="76">
        <v>37.581000000000003</v>
      </c>
      <c r="J59" s="76">
        <v>1.8631</v>
      </c>
      <c r="K59" s="76">
        <v>7.1000000000000002E-4</v>
      </c>
      <c r="L59" s="76">
        <v>22.074000000000002</v>
      </c>
      <c r="M59" s="76">
        <v>64.051000000000002</v>
      </c>
      <c r="N59" s="76">
        <v>54.552</v>
      </c>
      <c r="O59" s="76">
        <v>63.613999999999997</v>
      </c>
      <c r="P59" s="76">
        <v>0.35465999999999998</v>
      </c>
      <c r="R59" s="153" t="s">
        <v>112</v>
      </c>
      <c r="S59" s="153">
        <v>8</v>
      </c>
      <c r="T59" s="153">
        <v>2</v>
      </c>
      <c r="U59" s="153" t="s">
        <v>28</v>
      </c>
      <c r="V59" s="154">
        <f t="shared" si="44"/>
        <v>1.2925406849041535E-2</v>
      </c>
      <c r="W59" s="154">
        <f t="shared" si="45"/>
        <v>0.26647536441693292</v>
      </c>
      <c r="X59" s="154">
        <f t="shared" si="46"/>
        <v>6.9153105031948881E-4</v>
      </c>
      <c r="Y59" s="154">
        <f t="shared" si="47"/>
        <v>1.5827837959265175E-2</v>
      </c>
      <c r="Z59" s="154">
        <f t="shared" si="48"/>
        <v>2.6883342901357823</v>
      </c>
      <c r="AA59" s="154">
        <f t="shared" si="49"/>
        <v>0.18689083716054314</v>
      </c>
      <c r="AB59" s="154">
        <f t="shared" si="50"/>
        <v>8.2416258985622999E-3</v>
      </c>
      <c r="AC59" s="154">
        <f t="shared" si="51"/>
        <v>8.7485023961661319E-6</v>
      </c>
      <c r="AD59" s="154">
        <f t="shared" si="52"/>
        <v>0.10201602436102238</v>
      </c>
      <c r="AE59" s="154">
        <f t="shared" si="53"/>
        <v>0.30349786591453676</v>
      </c>
      <c r="AF59" s="154">
        <f t="shared" si="54"/>
        <v>0.17536808606230031</v>
      </c>
      <c r="AG59" s="154">
        <f t="shared" si="55"/>
        <v>0.27450693889776356</v>
      </c>
      <c r="AH59" s="154">
        <f t="shared" si="56"/>
        <v>1.5252595846645368E-3</v>
      </c>
      <c r="AI59" s="155">
        <f t="shared" si="15"/>
        <v>4.0363098167931302</v>
      </c>
      <c r="AJ59" s="148"/>
      <c r="AL59" s="157">
        <v>9.66</v>
      </c>
      <c r="AM59" s="157">
        <v>8</v>
      </c>
      <c r="AN59" s="167">
        <f t="shared" si="88"/>
        <v>0.2687113754493709</v>
      </c>
      <c r="AO59" s="167">
        <f t="shared" si="89"/>
        <v>3.4670801355602153E-2</v>
      </c>
      <c r="AP59" s="167">
        <f t="shared" si="90"/>
        <v>1.4890684047333734E-2</v>
      </c>
      <c r="AQ59" s="168"/>
      <c r="AR59" s="169"/>
      <c r="AS59" s="180"/>
      <c r="AT59" s="174" t="s">
        <v>454</v>
      </c>
      <c r="AU59" s="171">
        <f t="shared" si="81"/>
        <v>0.48345973710924167</v>
      </c>
      <c r="AV59" s="171">
        <f>(AO59-$AV$42)/0.45</f>
        <v>6.5032152308661564E-2</v>
      </c>
      <c r="AW59" s="171">
        <f t="shared" si="82"/>
        <v>7.3282071693263298E-2</v>
      </c>
      <c r="AX59" s="169"/>
      <c r="AY59" s="174" t="s">
        <v>454</v>
      </c>
      <c r="AZ59" s="171">
        <f t="shared" si="83"/>
        <v>0.46200149508920746</v>
      </c>
      <c r="BA59" s="171">
        <f>(AO59-$BA$60)/0.45</f>
        <v>5.9472791497902064E-2</v>
      </c>
      <c r="BB59" s="171">
        <f t="shared" si="84"/>
        <v>7.3032555184397802E-2</v>
      </c>
      <c r="BC59" s="179"/>
      <c r="BX59" s="248">
        <v>9.66</v>
      </c>
      <c r="BY59" s="248">
        <v>8</v>
      </c>
      <c r="BZ59" s="238">
        <v>4.7090208957459551E-2</v>
      </c>
      <c r="CA59" s="238">
        <v>1.6772044772318757</v>
      </c>
      <c r="CB59" s="238">
        <v>6.829115488316358E-3</v>
      </c>
      <c r="CC59" s="238">
        <v>0.10850051902336731</v>
      </c>
      <c r="CD59" s="244">
        <v>26.871137544937092</v>
      </c>
      <c r="CE59" s="245">
        <v>1.5171993926003593</v>
      </c>
      <c r="CF59" s="245">
        <v>7.4073625674056329E-2</v>
      </c>
      <c r="CG59" s="245">
        <v>3.5812612342720199E-5</v>
      </c>
      <c r="CH59" s="245">
        <v>0.75791786998202515</v>
      </c>
      <c r="CI59" s="244">
        <v>3.4670801355602152</v>
      </c>
      <c r="CJ59" s="244">
        <v>1.4890684047333733</v>
      </c>
      <c r="CK59" s="245">
        <v>2.2717124116237271</v>
      </c>
      <c r="CL59" s="245">
        <v>1.4594182144997005E-2</v>
      </c>
      <c r="CM59" s="245">
        <v>38.302443700569206</v>
      </c>
    </row>
    <row r="60" spans="1:91" x14ac:dyDescent="0.3">
      <c r="A60" s="42" t="s">
        <v>375</v>
      </c>
      <c r="B60" s="70" t="s">
        <v>376</v>
      </c>
      <c r="C60" s="75">
        <v>0.50080000000000002</v>
      </c>
      <c r="D60" s="76">
        <v>2.1579000000000002</v>
      </c>
      <c r="E60" s="76">
        <v>31.666</v>
      </c>
      <c r="F60" s="76">
        <v>0.12085</v>
      </c>
      <c r="G60" s="76">
        <v>2.8877000000000002</v>
      </c>
      <c r="H60" s="76">
        <v>419.89</v>
      </c>
      <c r="I60" s="76">
        <v>25.533000000000001</v>
      </c>
      <c r="J60" s="76">
        <v>1.5394000000000001</v>
      </c>
      <c r="K60" s="76">
        <v>1.805E-2</v>
      </c>
      <c r="L60" s="76">
        <v>15.114000000000001</v>
      </c>
      <c r="M60" s="76">
        <v>24.981000000000002</v>
      </c>
      <c r="N60" s="76">
        <v>1.9607000000000001</v>
      </c>
      <c r="O60" s="76">
        <v>42.499000000000002</v>
      </c>
      <c r="P60" s="76">
        <v>0.47031000000000001</v>
      </c>
      <c r="R60" s="153" t="s">
        <v>112</v>
      </c>
      <c r="S60" s="153">
        <v>8</v>
      </c>
      <c r="T60" s="153">
        <v>3</v>
      </c>
      <c r="U60" s="153" t="s">
        <v>7</v>
      </c>
      <c r="V60" s="154">
        <f t="shared" si="44"/>
        <v>2.7393003395924887E-3</v>
      </c>
      <c r="W60" s="154">
        <f t="shared" si="45"/>
        <v>0.26753068817419101</v>
      </c>
      <c r="X60" s="154">
        <f t="shared" si="46"/>
        <v>7.215716140631242E-4</v>
      </c>
      <c r="Y60" s="154">
        <f t="shared" si="47"/>
        <v>9.5816645025968827E-3</v>
      </c>
      <c r="Z60" s="154">
        <f t="shared" si="48"/>
        <v>2.9265237964442665</v>
      </c>
      <c r="AA60" s="154">
        <f t="shared" si="49"/>
        <v>0.18751983869356775</v>
      </c>
      <c r="AB60" s="154">
        <f t="shared" si="50"/>
        <v>9.3041475229724332E-3</v>
      </c>
      <c r="AC60" s="154">
        <f t="shared" si="51"/>
        <v>-2.725479424690372E-5</v>
      </c>
      <c r="AD60" s="154">
        <f t="shared" si="52"/>
        <v>7.1358619656412312E-2</v>
      </c>
      <c r="AE60" s="154">
        <f t="shared" si="53"/>
        <v>0.31823657860567317</v>
      </c>
      <c r="AF60" s="154">
        <f t="shared" si="54"/>
        <v>0.27126315920894928</v>
      </c>
      <c r="AG60" s="154">
        <f t="shared" si="55"/>
        <v>0.31522288254095088</v>
      </c>
      <c r="AH60" s="154">
        <f t="shared" si="56"/>
        <v>1.7315721134638434E-3</v>
      </c>
      <c r="AI60" s="155">
        <f t="shared" si="15"/>
        <v>4.3817065646224531</v>
      </c>
      <c r="AJ60" s="148"/>
      <c r="AL60" s="157">
        <v>3.3600000000000003</v>
      </c>
      <c r="AM60" s="157">
        <v>9</v>
      </c>
      <c r="AN60" s="167">
        <f>(Z61*$AL60)/100</f>
        <v>6.9740651956869029E-2</v>
      </c>
      <c r="AO60" s="167">
        <f>(AE61*$AL60)/100</f>
        <v>4.1352040135782756E-3</v>
      </c>
      <c r="AP60" s="167">
        <f>(AF61*$AL60)/100</f>
        <v>2.8957775559105436E-4</v>
      </c>
      <c r="AQ60" s="168"/>
      <c r="AR60" s="169"/>
      <c r="AS60" s="180"/>
      <c r="AT60" s="174" t="s">
        <v>455</v>
      </c>
      <c r="AU60" s="177"/>
      <c r="AV60" s="177"/>
      <c r="AW60" s="177"/>
      <c r="AX60" s="169"/>
      <c r="AY60" s="174" t="s">
        <v>455</v>
      </c>
      <c r="AZ60" s="177">
        <f>AVERAGE(AN60:AN62)</f>
        <v>8.3910777413687923E-2</v>
      </c>
      <c r="BA60" s="177">
        <f>AVERAGE(AO60:AO62)</f>
        <v>7.9080451815462267E-3</v>
      </c>
      <c r="BB60" s="177">
        <f>AVERAGE(AP60:AP62)</f>
        <v>2.8417301045417261E-4</v>
      </c>
      <c r="BC60" s="179"/>
      <c r="BX60" s="248">
        <v>3.3600000000000003</v>
      </c>
      <c r="BY60" s="248">
        <v>9</v>
      </c>
      <c r="BZ60" s="238">
        <v>1.8301491613418534E-2</v>
      </c>
      <c r="CA60" s="238">
        <v>0.51042990814696487</v>
      </c>
      <c r="CB60" s="238">
        <v>1.9067312300319493E-3</v>
      </c>
      <c r="CC60" s="238">
        <v>4.8324027555910559E-2</v>
      </c>
      <c r="CD60" s="244">
        <v>6.9740651956869026</v>
      </c>
      <c r="CE60" s="245">
        <v>0.42773196685303516</v>
      </c>
      <c r="CF60" s="245">
        <v>2.5819978035143777E-2</v>
      </c>
      <c r="CG60" s="245">
        <v>1.9930710862619809E-4</v>
      </c>
      <c r="CH60" s="245">
        <v>0.12292799520766777</v>
      </c>
      <c r="CI60" s="244">
        <v>0.41352040135782753</v>
      </c>
      <c r="CJ60" s="244">
        <v>2.8957775559105437E-2</v>
      </c>
      <c r="CK60" s="245">
        <v>0.7045605670926518</v>
      </c>
      <c r="CL60" s="245">
        <v>7.755575079872205E-3</v>
      </c>
      <c r="CM60" s="245">
        <v>9.284500920527158</v>
      </c>
    </row>
    <row r="61" spans="1:91" x14ac:dyDescent="0.3">
      <c r="A61" s="42" t="s">
        <v>377</v>
      </c>
      <c r="B61" s="70" t="s">
        <v>378</v>
      </c>
      <c r="C61" s="75">
        <v>0.50029999999999997</v>
      </c>
      <c r="D61" s="76">
        <v>1.6197999999999999</v>
      </c>
      <c r="E61" s="76">
        <v>42.956000000000003</v>
      </c>
      <c r="F61" s="76">
        <v>0.15822</v>
      </c>
      <c r="G61" s="76">
        <v>2.0272999999999999</v>
      </c>
      <c r="H61" s="76">
        <v>669.54</v>
      </c>
      <c r="I61" s="76">
        <v>35.469000000000001</v>
      </c>
      <c r="J61" s="76">
        <v>1.6900999999999999</v>
      </c>
      <c r="K61" s="76">
        <v>1.2019999999999999E-2</v>
      </c>
      <c r="L61" s="76">
        <v>18.212</v>
      </c>
      <c r="M61" s="76">
        <v>81.93</v>
      </c>
      <c r="N61" s="76">
        <v>1.8682000000000001</v>
      </c>
      <c r="O61" s="76">
        <v>62.427</v>
      </c>
      <c r="P61" s="76">
        <v>0.42298000000000002</v>
      </c>
      <c r="R61" s="149" t="s">
        <v>113</v>
      </c>
      <c r="S61" s="149">
        <v>9</v>
      </c>
      <c r="T61" s="149">
        <v>1</v>
      </c>
      <c r="U61" s="149" t="s">
        <v>376</v>
      </c>
      <c r="V61" s="150">
        <f t="shared" si="44"/>
        <v>5.4468725039936109E-3</v>
      </c>
      <c r="W61" s="150">
        <f t="shared" si="45"/>
        <v>0.15191366313897764</v>
      </c>
      <c r="X61" s="150">
        <f t="shared" si="46"/>
        <v>5.6747953274760392E-4</v>
      </c>
      <c r="Y61" s="150">
        <f t="shared" si="47"/>
        <v>1.4382151058306713E-2</v>
      </c>
      <c r="Z61" s="150">
        <f t="shared" si="48"/>
        <v>2.0756146415734826</v>
      </c>
      <c r="AA61" s="150">
        <f t="shared" si="49"/>
        <v>0.12730118061102236</v>
      </c>
      <c r="AB61" s="150">
        <f t="shared" si="50"/>
        <v>7.6845172723642189E-3</v>
      </c>
      <c r="AC61" s="150">
        <f t="shared" si="51"/>
        <v>5.9317591853035143E-5</v>
      </c>
      <c r="AD61" s="150">
        <f t="shared" si="52"/>
        <v>3.6585712859424926E-2</v>
      </c>
      <c r="AE61" s="150">
        <f t="shared" si="53"/>
        <v>0.12307154802316295</v>
      </c>
      <c r="AF61" s="150">
        <f t="shared" si="54"/>
        <v>8.6183855830670938E-3</v>
      </c>
      <c r="AG61" s="150">
        <f t="shared" si="55"/>
        <v>0.20969064496805112</v>
      </c>
      <c r="AH61" s="150">
        <f t="shared" si="56"/>
        <v>2.3082068690095845E-3</v>
      </c>
      <c r="AI61" s="151">
        <f t="shared" si="15"/>
        <v>2.7632443215854634</v>
      </c>
      <c r="AJ61" s="148"/>
      <c r="AL61" s="157">
        <v>2.96</v>
      </c>
      <c r="AM61" s="157">
        <v>9</v>
      </c>
      <c r="AN61" s="167">
        <f t="shared" ref="AN61:AN62" si="91">(Z62*$AL61)/100</f>
        <v>9.8425639116530073E-2</v>
      </c>
      <c r="AO61" s="167">
        <f t="shared" ref="AO61:AO62" si="92">(AE62*$AL61)/100</f>
        <v>1.2069956516090346E-2</v>
      </c>
      <c r="AP61" s="167">
        <f t="shared" ref="AP61:AP62" si="93">(AF62*$AL61)/100</f>
        <v>2.4167737357585448E-4</v>
      </c>
      <c r="AQ61" s="168"/>
      <c r="AR61" s="169"/>
      <c r="AS61" s="180"/>
      <c r="AT61" s="174" t="s">
        <v>455</v>
      </c>
      <c r="AU61" s="169"/>
      <c r="AV61" s="169"/>
      <c r="AW61" s="169"/>
      <c r="AX61" s="169"/>
      <c r="AY61" s="174" t="s">
        <v>455</v>
      </c>
      <c r="AZ61" s="169"/>
      <c r="BA61" s="169"/>
      <c r="BB61" s="169"/>
      <c r="BC61" s="179"/>
      <c r="BX61" s="248">
        <v>2.96</v>
      </c>
      <c r="BY61" s="248">
        <v>9</v>
      </c>
      <c r="BZ61" s="238">
        <v>8.179751149310412E-3</v>
      </c>
      <c r="CA61" s="238">
        <v>0.61710564261443135</v>
      </c>
      <c r="CB61" s="238">
        <v>2.2341625024985007E-3</v>
      </c>
      <c r="CC61" s="238">
        <v>2.9887428542874277E-2</v>
      </c>
      <c r="CD61" s="244">
        <v>9.8425639116530075</v>
      </c>
      <c r="CE61" s="245">
        <v>0.52415270137917247</v>
      </c>
      <c r="CF61" s="245">
        <v>2.4997926244253448E-2</v>
      </c>
      <c r="CG61" s="245">
        <v>8.6565060963421942E-5</v>
      </c>
      <c r="CH61" s="245">
        <v>0.15422484509294423</v>
      </c>
      <c r="CI61" s="244">
        <v>1.2069956516090345</v>
      </c>
      <c r="CJ61" s="244">
        <v>2.4167737357585449E-2</v>
      </c>
      <c r="CK61" s="245">
        <v>0.91606216669997997</v>
      </c>
      <c r="CL61" s="245">
        <v>6.1390565660603639E-3</v>
      </c>
      <c r="CM61" s="245">
        <v>13.356797546472116</v>
      </c>
    </row>
    <row r="62" spans="1:91" x14ac:dyDescent="0.3">
      <c r="A62" s="42" t="s">
        <v>106</v>
      </c>
      <c r="B62" s="70" t="s">
        <v>402</v>
      </c>
      <c r="C62" s="75">
        <v>0.50049999999999994</v>
      </c>
      <c r="D62" s="76">
        <v>7.2706</v>
      </c>
      <c r="E62" s="76">
        <v>38.938000000000002</v>
      </c>
      <c r="F62" s="76">
        <v>0.14652000000000001</v>
      </c>
      <c r="G62" s="76">
        <v>6.0589000000000004</v>
      </c>
      <c r="H62" s="76">
        <v>530.55999999999995</v>
      </c>
      <c r="I62" s="76">
        <v>30.510999999999999</v>
      </c>
      <c r="J62" s="76">
        <v>1.6948000000000001</v>
      </c>
      <c r="K62" s="76">
        <v>2.324E-2</v>
      </c>
      <c r="L62" s="76">
        <v>15.821</v>
      </c>
      <c r="M62" s="76">
        <v>28.338999999999999</v>
      </c>
      <c r="N62" s="76">
        <v>3.0306000000000002</v>
      </c>
      <c r="O62" s="76">
        <v>55.442999999999998</v>
      </c>
      <c r="P62" s="76">
        <v>0.50683999999999996</v>
      </c>
      <c r="R62" s="149" t="s">
        <v>113</v>
      </c>
      <c r="S62" s="149">
        <v>9</v>
      </c>
      <c r="T62" s="149">
        <v>2</v>
      </c>
      <c r="U62" s="149" t="s">
        <v>378</v>
      </c>
      <c r="V62" s="150">
        <f t="shared" si="44"/>
        <v>2.7634294423345986E-3</v>
      </c>
      <c r="W62" s="150">
        <f t="shared" si="45"/>
        <v>0.20848163601838898</v>
      </c>
      <c r="X62" s="150">
        <f t="shared" si="46"/>
        <v>7.5478462922246644E-4</v>
      </c>
      <c r="Y62" s="150">
        <f t="shared" si="47"/>
        <v>1.0097104237457527E-2</v>
      </c>
      <c r="Z62" s="150">
        <f t="shared" si="48"/>
        <v>3.3251905106935835</v>
      </c>
      <c r="AA62" s="150">
        <f t="shared" si="49"/>
        <v>0.17707861533080152</v>
      </c>
      <c r="AB62" s="150">
        <f t="shared" si="50"/>
        <v>8.4452453527883269E-3</v>
      </c>
      <c r="AC62" s="150">
        <f t="shared" si="51"/>
        <v>2.9244953028183087E-5</v>
      </c>
      <c r="AD62" s="150">
        <f t="shared" si="52"/>
        <v>5.2102988207075755E-2</v>
      </c>
      <c r="AE62" s="150">
        <f t="shared" si="53"/>
        <v>0.40776880121926845</v>
      </c>
      <c r="AF62" s="150">
        <f t="shared" si="54"/>
        <v>8.1647761343194084E-3</v>
      </c>
      <c r="AG62" s="150">
        <f t="shared" si="55"/>
        <v>0.30948046172296623</v>
      </c>
      <c r="AH62" s="150">
        <f t="shared" si="56"/>
        <v>2.0740055966420147E-3</v>
      </c>
      <c r="AI62" s="151">
        <f t="shared" si="15"/>
        <v>4.5124316035378769</v>
      </c>
      <c r="AJ62" s="148"/>
      <c r="AL62" s="157">
        <v>4.3600000000000003</v>
      </c>
      <c r="AM62" s="157">
        <v>9</v>
      </c>
      <c r="AN62" s="167">
        <f t="shared" si="91"/>
        <v>8.3566041167664681E-2</v>
      </c>
      <c r="AO62" s="167">
        <f t="shared" si="92"/>
        <v>7.5189750149700606E-3</v>
      </c>
      <c r="AP62" s="167">
        <f t="shared" si="93"/>
        <v>3.2126390219560887E-4</v>
      </c>
      <c r="AQ62" s="168"/>
      <c r="AR62" s="169"/>
      <c r="AS62" s="180"/>
      <c r="AT62" s="174" t="s">
        <v>455</v>
      </c>
      <c r="AU62" s="169"/>
      <c r="AV62" s="169"/>
      <c r="AW62" s="169"/>
      <c r="AX62" s="169"/>
      <c r="AY62" s="174" t="s">
        <v>455</v>
      </c>
      <c r="AZ62" s="169"/>
      <c r="BA62" s="169"/>
      <c r="BB62" s="169"/>
      <c r="BC62" s="179"/>
      <c r="BX62" s="248">
        <v>4.3600000000000003</v>
      </c>
      <c r="BY62" s="248">
        <v>9</v>
      </c>
      <c r="BZ62" s="238">
        <v>9.5949915169660713E-3</v>
      </c>
      <c r="CA62" s="238">
        <v>0.77545221656686647</v>
      </c>
      <c r="CB62" s="238">
        <v>2.3346342315369267E-3</v>
      </c>
      <c r="CC62" s="238">
        <v>5.6215118263473064E-2</v>
      </c>
      <c r="CD62" s="244">
        <v>8.3566041167664675</v>
      </c>
      <c r="CE62" s="245">
        <v>0.6088329346307384</v>
      </c>
      <c r="CF62" s="245">
        <v>5.2197347804391225E-2</v>
      </c>
      <c r="CG62" s="245">
        <v>4.6760129740518972E-4</v>
      </c>
      <c r="CH62" s="245">
        <v>0.2352931437125749</v>
      </c>
      <c r="CI62" s="244">
        <v>0.75189750149700607</v>
      </c>
      <c r="CJ62" s="244">
        <v>3.2126390219560888E-2</v>
      </c>
      <c r="CK62" s="245">
        <v>0.54761578243512976</v>
      </c>
      <c r="CL62" s="245">
        <v>6.4523213572854291E-3</v>
      </c>
      <c r="CM62" s="245">
        <v>11.435084100299406</v>
      </c>
    </row>
    <row r="63" spans="1:91" x14ac:dyDescent="0.3">
      <c r="A63" s="42" t="s">
        <v>379</v>
      </c>
      <c r="B63" s="70" t="s">
        <v>380</v>
      </c>
      <c r="C63" s="75">
        <v>0.501</v>
      </c>
      <c r="D63" s="76">
        <v>1.5078</v>
      </c>
      <c r="E63" s="76">
        <v>36.877000000000002</v>
      </c>
      <c r="F63" s="76">
        <v>0.11448</v>
      </c>
      <c r="G63" s="76">
        <v>2.5905</v>
      </c>
      <c r="H63" s="76">
        <v>388.2</v>
      </c>
      <c r="I63" s="76">
        <v>28.015999999999998</v>
      </c>
      <c r="J63" s="76">
        <v>2.3992</v>
      </c>
      <c r="K63" s="76">
        <v>2.7660000000000001E-2</v>
      </c>
      <c r="L63" s="76">
        <v>18.600000000000001</v>
      </c>
      <c r="M63" s="76">
        <v>34.887</v>
      </c>
      <c r="N63" s="76">
        <v>1.7109000000000001</v>
      </c>
      <c r="O63" s="76">
        <v>25.664000000000001</v>
      </c>
      <c r="P63" s="76">
        <v>0.30449999999999999</v>
      </c>
      <c r="R63" s="149" t="s">
        <v>113</v>
      </c>
      <c r="S63" s="149">
        <v>9</v>
      </c>
      <c r="T63" s="149">
        <v>3</v>
      </c>
      <c r="U63" s="149" t="s">
        <v>380</v>
      </c>
      <c r="V63" s="150">
        <f>((D63-$D$84)*25)/($C63*10000)</f>
        <v>2.2006861277445115E-3</v>
      </c>
      <c r="W63" s="150">
        <f>((E63-$E$84)*25)/($C63*10000)</f>
        <v>0.17785601297405193</v>
      </c>
      <c r="X63" s="150">
        <f>((F63-$F$84)*25)/($C63*10000)</f>
        <v>5.3546656686626753E-4</v>
      </c>
      <c r="Y63" s="150">
        <f>((G63-$G$84)*25)/($C63*10000)</f>
        <v>1.2893375748502996E-2</v>
      </c>
      <c r="Z63" s="150">
        <f>((H63-$H$84)*25)/($C63*10000)</f>
        <v>1.9166523203592816</v>
      </c>
      <c r="AA63" s="150">
        <f>((I63-$I$84)*25)/($C63*10000)</f>
        <v>0.13964058133732532</v>
      </c>
      <c r="AB63" s="150">
        <f>((J63-$J$84)*25)/($C63*10000)</f>
        <v>1.197186876247505E-2</v>
      </c>
      <c r="AC63" s="150">
        <f>((K63-$K$84)*25)/($C63*10000)</f>
        <v>1.0724800399201599E-4</v>
      </c>
      <c r="AD63" s="150">
        <f>((L63-$L$84)*25)/($C63*10000)</f>
        <v>5.3966317365269467E-2</v>
      </c>
      <c r="AE63" s="150">
        <f>((M63-$M$84)*25)/($C63*10000)</f>
        <v>0.17245355538922155</v>
      </c>
      <c r="AF63" s="150">
        <f>((N63-$N$84)*25)/($C63*10000)</f>
        <v>7.3684381237524967E-3</v>
      </c>
      <c r="AG63" s="150">
        <f>((O63-$O$84)*25)/($C63*10000)</f>
        <v>0.12559995009980041</v>
      </c>
      <c r="AH63" s="150">
        <f>((P63-$P$84)*25)/($C63*10000)</f>
        <v>1.4798902195608781E-3</v>
      </c>
      <c r="AI63" s="151">
        <f t="shared" si="15"/>
        <v>2.622725711077845</v>
      </c>
      <c r="AJ63" s="148"/>
      <c r="AL63" s="157">
        <v>8.4600000000000009</v>
      </c>
      <c r="AM63" s="157" t="s">
        <v>474</v>
      </c>
      <c r="AN63" s="167">
        <f>(Z5*$AL63)/100</f>
        <v>0.18487342702095813</v>
      </c>
      <c r="AO63" s="167">
        <f>(AE5*$AL63)/100</f>
        <v>5.0305208510479045E-2</v>
      </c>
      <c r="AP63" s="167">
        <f>(AF5*$AL63)/100</f>
        <v>9.1592375748503012E-4</v>
      </c>
      <c r="AQ63" s="168"/>
      <c r="AR63" s="169"/>
      <c r="AS63" s="180"/>
      <c r="AT63" s="176" t="s">
        <v>456</v>
      </c>
      <c r="AU63" s="171">
        <f>(AN63-$AU$42)</f>
        <v>0.10954594641528388</v>
      </c>
      <c r="AV63" s="171">
        <f>(AO63-$AV$42)/1.36</f>
        <v>3.3013879186598968E-2</v>
      </c>
      <c r="AW63" s="171">
        <f>(AP63-$AW$42)</f>
        <v>6.8165404880395758E-4</v>
      </c>
      <c r="AX63" s="169"/>
      <c r="AY63" s="176" t="s">
        <v>456</v>
      </c>
      <c r="AZ63" s="171">
        <v>10.954594641528384</v>
      </c>
      <c r="BA63" s="171">
        <v>3.3013879186598962</v>
      </c>
      <c r="BB63" s="171">
        <v>6.8165404880395769E-2</v>
      </c>
      <c r="BC63" s="179"/>
      <c r="BX63" s="248">
        <v>8.4600000000000009</v>
      </c>
      <c r="BY63" s="248" t="s">
        <v>474</v>
      </c>
      <c r="BZ63" s="238">
        <v>2.6381247754491022E-2</v>
      </c>
      <c r="CA63" s="238">
        <v>2.4410454026946109</v>
      </c>
      <c r="CB63" s="238">
        <v>6.7248345808383235E-3</v>
      </c>
      <c r="CC63" s="238">
        <v>9.7071851047904209E-2</v>
      </c>
      <c r="CD63" s="244">
        <v>18.487342702095813</v>
      </c>
      <c r="CE63" s="245">
        <v>2.1617736893712576</v>
      </c>
      <c r="CF63" s="245">
        <v>6.0679075598802402E-2</v>
      </c>
      <c r="CG63" s="245">
        <v>1.7361152694610774E-4</v>
      </c>
      <c r="CH63" s="245">
        <v>1.4556286976047903</v>
      </c>
      <c r="CI63" s="244">
        <v>5.0305208510479043</v>
      </c>
      <c r="CJ63" s="244">
        <v>9.1592375748503013E-2</v>
      </c>
      <c r="CK63" s="245">
        <v>2.9196384520958087</v>
      </c>
      <c r="CL63" s="245">
        <v>1.7732649700598804E-2</v>
      </c>
      <c r="CM63" s="245">
        <v>32.796305440868267</v>
      </c>
    </row>
    <row r="64" spans="1:91" x14ac:dyDescent="0.3">
      <c r="A64" s="42" t="s">
        <v>381</v>
      </c>
      <c r="B64" s="70" t="s">
        <v>33</v>
      </c>
      <c r="C64" s="75">
        <v>0.50029999999999997</v>
      </c>
      <c r="D64" s="76">
        <v>5.9756999999999998</v>
      </c>
      <c r="E64" s="76">
        <v>40.271999999999998</v>
      </c>
      <c r="F64" s="76">
        <v>0.12218999999999999</v>
      </c>
      <c r="G64" s="76">
        <v>4.5515999999999996</v>
      </c>
      <c r="H64" s="76">
        <v>378.93</v>
      </c>
      <c r="I64" s="76">
        <v>27.995000000000001</v>
      </c>
      <c r="J64" s="76">
        <v>1.6611</v>
      </c>
      <c r="K64" s="76">
        <v>2.647E-2</v>
      </c>
      <c r="L64" s="76">
        <v>28.782</v>
      </c>
      <c r="M64" s="76">
        <v>28.821000000000002</v>
      </c>
      <c r="N64" s="76">
        <v>1.8033999999999999</v>
      </c>
      <c r="O64" s="76">
        <v>36.738999999999997</v>
      </c>
      <c r="P64" s="76">
        <v>0.31619999999999998</v>
      </c>
      <c r="R64" s="153" t="s">
        <v>112</v>
      </c>
      <c r="S64" s="153">
        <v>9</v>
      </c>
      <c r="T64" s="153">
        <v>1</v>
      </c>
      <c r="U64" s="153" t="s">
        <v>33</v>
      </c>
      <c r="V64" s="154">
        <f>((D64-$D$84)*25)/($C64*10000)</f>
        <v>2.4529869578253045E-2</v>
      </c>
      <c r="W64" s="154">
        <f>((E64-$E$84)*25)/($C64*10000)</f>
        <v>0.19506968319008594</v>
      </c>
      <c r="X64" s="154">
        <f>((F64-$F$84)*25)/($C64*10000)</f>
        <v>5.7474265440735561E-4</v>
      </c>
      <c r="Y64" s="154">
        <f>((G64-$G$84)*25)/($C64*10000)</f>
        <v>2.2711035878472917E-2</v>
      </c>
      <c r="Z64" s="154">
        <f>((H64-$H$84)*25)/($C64*10000)</f>
        <v>1.8730118179092545</v>
      </c>
      <c r="AA64" s="154">
        <f>((I64-$I$84)*25)/($C64*10000)</f>
        <v>0.1397310238856686</v>
      </c>
      <c r="AB64" s="154">
        <f>((J64-$J$84)*25)/($C64*10000)</f>
        <v>8.3003323006196287E-3</v>
      </c>
      <c r="AC64" s="154">
        <f>((K64-$K$84)*25)/($C64*10000)</f>
        <v>1.0145162902258645E-4</v>
      </c>
      <c r="AD64" s="154">
        <f>((L64-$L$84)*25)/($C64*10000)</f>
        <v>0.10492129722166701</v>
      </c>
      <c r="AE64" s="154">
        <f>((M64-$M$84)*25)/($C64*10000)</f>
        <v>0.14238303268039176</v>
      </c>
      <c r="AF64" s="154">
        <f>((N64-$N$84)*25)/($C64*10000)</f>
        <v>7.8409704177493499E-3</v>
      </c>
      <c r="AG64" s="154">
        <f>((O64-$O$84)*25)/($C64*10000)</f>
        <v>0.18111747951229262</v>
      </c>
      <c r="AH64" s="154">
        <f>((P64-$P$84)*25)/($C64*10000)</f>
        <v>1.540425744553268E-3</v>
      </c>
      <c r="AI64" s="155">
        <f t="shared" si="15"/>
        <v>2.7018331626024388</v>
      </c>
      <c r="AJ64" s="148"/>
      <c r="AL64" s="157">
        <v>9.259999999999998</v>
      </c>
      <c r="AM64" s="157" t="s">
        <v>475</v>
      </c>
      <c r="AN64" s="167">
        <f>(Z13*$AL64)/100</f>
        <v>0.29016292628974194</v>
      </c>
      <c r="AO64" s="167">
        <f>(AE13*$AL64)/100</f>
        <v>5.1684859655568877E-2</v>
      </c>
      <c r="AP64" s="167">
        <f>(AF13*$AL64)/100</f>
        <v>1.9966463012397514E-2</v>
      </c>
      <c r="AQ64" s="168"/>
      <c r="AR64" s="169"/>
      <c r="AS64" s="180"/>
      <c r="AT64" s="176" t="s">
        <v>457</v>
      </c>
      <c r="AU64" s="171">
        <f>(AN64-$AU$42)/0.4</f>
        <v>0.53708861421016918</v>
      </c>
      <c r="AV64" s="171">
        <f>(AO64-$AV$42)/1.36</f>
        <v>3.4028328557988548E-2</v>
      </c>
      <c r="AW64" s="171">
        <f>(AP64-$AW$42)/0.2</f>
        <v>9.8660966518582208E-2</v>
      </c>
      <c r="AX64" s="169"/>
      <c r="AY64" s="176" t="s">
        <v>457</v>
      </c>
      <c r="AZ64" s="171">
        <v>53.708861421016913</v>
      </c>
      <c r="BA64" s="171">
        <v>3.4028328557988545</v>
      </c>
      <c r="BB64" s="171">
        <v>9.8660966518582214</v>
      </c>
      <c r="BC64" s="179"/>
      <c r="BX64" s="248">
        <v>9.259999999999998</v>
      </c>
      <c r="BY64" s="248" t="s">
        <v>475</v>
      </c>
      <c r="BZ64" s="238">
        <v>4.9539194661067766E-3</v>
      </c>
      <c r="CA64" s="238">
        <v>1.8902984138172363</v>
      </c>
      <c r="CB64" s="238">
        <v>7.7531206258748238E-3</v>
      </c>
      <c r="CC64" s="238">
        <v>7.7936597430513885E-2</v>
      </c>
      <c r="CD64" s="244">
        <v>29.016292628974195</v>
      </c>
      <c r="CE64" s="245">
        <v>1.6364690329434111</v>
      </c>
      <c r="CF64" s="245">
        <v>8.148385697860426E-2</v>
      </c>
      <c r="CG64" s="245">
        <v>2.6906493701259741E-4</v>
      </c>
      <c r="CH64" s="245">
        <v>0.61297505998800239</v>
      </c>
      <c r="CI64" s="244">
        <v>5.1684859655568873</v>
      </c>
      <c r="CJ64" s="244">
        <v>1.9966463012397515</v>
      </c>
      <c r="CK64" s="245">
        <v>2.5790530383923209</v>
      </c>
      <c r="CL64" s="245">
        <v>2.1783960207958402E-2</v>
      </c>
      <c r="CM64" s="245">
        <v>43.09440096055787</v>
      </c>
    </row>
    <row r="65" spans="1:91" x14ac:dyDescent="0.3">
      <c r="A65" s="42" t="s">
        <v>382</v>
      </c>
      <c r="B65" s="70" t="s">
        <v>37</v>
      </c>
      <c r="C65" s="75">
        <v>0.50080000000000002</v>
      </c>
      <c r="D65" s="76">
        <v>2.4268000000000001</v>
      </c>
      <c r="E65" s="76">
        <v>40.268000000000001</v>
      </c>
      <c r="F65" s="76">
        <v>0.11663</v>
      </c>
      <c r="G65" s="76">
        <v>2.1156000000000001</v>
      </c>
      <c r="H65" s="76">
        <v>437.87</v>
      </c>
      <c r="I65" s="76">
        <v>28.074000000000002</v>
      </c>
      <c r="J65" s="76">
        <v>1.782</v>
      </c>
      <c r="K65" s="76">
        <v>1.8429999999999998E-2</v>
      </c>
      <c r="L65" s="76">
        <v>29.623999999999999</v>
      </c>
      <c r="M65" s="76">
        <v>29.710999999999999</v>
      </c>
      <c r="N65" s="76">
        <v>1.6358999999999999</v>
      </c>
      <c r="O65" s="76">
        <v>41.325000000000003</v>
      </c>
      <c r="P65" s="76">
        <v>0.33622999999999997</v>
      </c>
      <c r="R65" s="153" t="s">
        <v>112</v>
      </c>
      <c r="S65" s="153">
        <v>9</v>
      </c>
      <c r="T65" s="153">
        <v>2</v>
      </c>
      <c r="U65" s="153" t="s">
        <v>37</v>
      </c>
      <c r="V65" s="154">
        <f>((D65-$D$84)*25)/($C65*10000)</f>
        <v>6.7892247404153366E-3</v>
      </c>
      <c r="W65" s="154">
        <f>((E65-$E$84)*25)/($C65*10000)</f>
        <v>0.1948549570686901</v>
      </c>
      <c r="X65" s="154">
        <f>((F65-$F$84)*25)/($C65*10000)</f>
        <v>5.4641323881789139E-4</v>
      </c>
      <c r="Y65" s="154">
        <f>((G65-$G$84)*25)/($C65*10000)</f>
        <v>1.0527817991214059E-2</v>
      </c>
      <c r="Z65" s="154">
        <f>((H65-$H$84)*25)/($C65*10000)</f>
        <v>2.1653710313498404</v>
      </c>
      <c r="AA65" s="154">
        <f>((I65-$I$84)*25)/($C65*10000)</f>
        <v>0.13998588508386584</v>
      </c>
      <c r="AB65" s="154">
        <f>((J65-$J$84)*25)/($C65*10000)</f>
        <v>8.8955795726837067E-3</v>
      </c>
      <c r="AC65" s="154">
        <f>((K65-$K$84)*25)/($C65*10000)</f>
        <v>6.1214556709265167E-5</v>
      </c>
      <c r="AD65" s="154">
        <f>((L65-$L$84)*25)/($C65*10000)</f>
        <v>0.10901981829073483</v>
      </c>
      <c r="AE65" s="154">
        <f>((M65-$M$84)*25)/($C65*10000)</f>
        <v>0.14668376847044728</v>
      </c>
      <c r="AF65" s="154">
        <f>((N65-$N$84)*25)/($C65*10000)</f>
        <v>6.9969798322683709E-3</v>
      </c>
      <c r="AG65" s="154">
        <f>((O65-$O$84)*25)/($C65*10000)</f>
        <v>0.20383002196485625</v>
      </c>
      <c r="AH65" s="154">
        <f>((P65-$P$84)*25)/($C65*10000)</f>
        <v>1.6388777955271565E-3</v>
      </c>
      <c r="AI65" s="155">
        <f t="shared" si="15"/>
        <v>2.99520158995607</v>
      </c>
      <c r="AJ65" s="148"/>
      <c r="AL65" s="157">
        <v>9.4600000000000009</v>
      </c>
      <c r="AM65" s="157" t="s">
        <v>476</v>
      </c>
      <c r="AN65" s="167">
        <f>(Z21*$AL65)/100</f>
        <v>0.35410638990115811</v>
      </c>
      <c r="AO65" s="167">
        <f>(AE21*$AL65)/100</f>
        <v>6.4533470000499193E-2</v>
      </c>
      <c r="AP65" s="167">
        <f>(AF21*$AL65)/100</f>
        <v>2.7572809160343454E-2</v>
      </c>
      <c r="AQ65" s="168"/>
      <c r="AR65" s="169"/>
      <c r="AS65" s="180"/>
      <c r="AT65" s="176" t="s">
        <v>458</v>
      </c>
      <c r="AU65" s="171">
        <f>(AN65-$AU$42)/0.4</f>
        <v>0.69694727323870964</v>
      </c>
      <c r="AV65" s="171">
        <f>(AO65-$AV$42)/1.36</f>
        <v>4.3475836164554957E-2</v>
      </c>
      <c r="AW65" s="171">
        <f>(AP65-$AW$42)/0.2</f>
        <v>0.1366926972583119</v>
      </c>
      <c r="AX65" s="169"/>
      <c r="AY65" s="176" t="s">
        <v>458</v>
      </c>
      <c r="AZ65" s="171">
        <f>(AN65-$AZ$60)/0.4</f>
        <v>0.67548903121867543</v>
      </c>
      <c r="BA65" s="171">
        <f>(AO65-$BA$60)/1.36</f>
        <v>4.1636341778641887E-2</v>
      </c>
      <c r="BB65" s="171">
        <f>(AP65-$BB$60)/0.2</f>
        <v>0.13644318074944642</v>
      </c>
      <c r="BC65" s="179"/>
      <c r="BX65" s="248">
        <v>9.4600000000000009</v>
      </c>
      <c r="BY65" s="248" t="s">
        <v>476</v>
      </c>
      <c r="BZ65" s="238">
        <v>2.5327294079472842E-2</v>
      </c>
      <c r="CA65" s="238">
        <v>2.4050153938698089</v>
      </c>
      <c r="CB65" s="238">
        <v>8.7335700379392988E-3</v>
      </c>
      <c r="CC65" s="238">
        <v>9.5649917382188504E-2</v>
      </c>
      <c r="CD65" s="244">
        <v>35.410638990115814</v>
      </c>
      <c r="CE65" s="245">
        <v>1.9187277348742013</v>
      </c>
      <c r="CF65" s="245">
        <v>7.8570253843849844E-2</v>
      </c>
      <c r="CG65" s="245">
        <v>6.528778953674123E-5</v>
      </c>
      <c r="CH65" s="245">
        <v>0.88866244508785952</v>
      </c>
      <c r="CI65" s="244">
        <v>6.45334700004992</v>
      </c>
      <c r="CJ65" s="244">
        <v>2.7572809160343454</v>
      </c>
      <c r="CK65" s="245">
        <v>3.0881115005990414</v>
      </c>
      <c r="CL65" s="245">
        <v>2.5308994608626203E-2</v>
      </c>
      <c r="CM65" s="245">
        <v>53.155439298372606</v>
      </c>
    </row>
    <row r="66" spans="1:91" x14ac:dyDescent="0.3">
      <c r="A66" s="42" t="s">
        <v>383</v>
      </c>
      <c r="B66" s="70" t="s">
        <v>64</v>
      </c>
      <c r="C66" s="75">
        <v>0.50109999999999999</v>
      </c>
      <c r="D66" s="76">
        <v>1.9512</v>
      </c>
      <c r="E66" s="76">
        <v>46.661000000000001</v>
      </c>
      <c r="F66" s="76">
        <v>0.13266</v>
      </c>
      <c r="G66" s="76">
        <v>2.1762000000000001</v>
      </c>
      <c r="H66" s="76">
        <v>524.72</v>
      </c>
      <c r="I66" s="76">
        <v>32.155000000000001</v>
      </c>
      <c r="J66" s="76">
        <v>1.3984000000000001</v>
      </c>
      <c r="K66" s="76">
        <v>1.363E-2</v>
      </c>
      <c r="L66" s="76">
        <v>33.332000000000001</v>
      </c>
      <c r="M66" s="76">
        <v>31.06</v>
      </c>
      <c r="N66" s="76">
        <v>2.2890999999999999</v>
      </c>
      <c r="O66" s="76">
        <v>49.478000000000002</v>
      </c>
      <c r="P66" s="76">
        <v>0.45384000000000002</v>
      </c>
      <c r="R66" s="153" t="s">
        <v>112</v>
      </c>
      <c r="S66" s="153">
        <v>9</v>
      </c>
      <c r="T66" s="153">
        <v>3</v>
      </c>
      <c r="U66" s="153" t="s">
        <v>64</v>
      </c>
      <c r="V66" s="154">
        <f>((D66-$D$84)*25)/($C66*10000)</f>
        <v>4.412380263420476E-3</v>
      </c>
      <c r="W66" s="154">
        <f>((E66-$E$84)*25)/($C66*10000)</f>
        <v>0.22663313210935943</v>
      </c>
      <c r="X66" s="154">
        <f>((F66-$F$84)*25)/($C66*10000)</f>
        <v>6.2606016763121133E-4</v>
      </c>
      <c r="Y66" s="154">
        <f>((G66-$G$84)*25)/($C66*10000)</f>
        <v>1.0823850029934147E-2</v>
      </c>
      <c r="Z66" s="154">
        <f>((H66-$H$84)*25)/($C66*10000)</f>
        <v>2.5973714079026142</v>
      </c>
      <c r="AA66" s="154">
        <f>((I66-$I$84)*25)/($C66*10000)</f>
        <v>0.16026228547196172</v>
      </c>
      <c r="AB66" s="154">
        <f>((J66-$J$84)*25)/($C66*10000)</f>
        <v>6.976464278587109E-3</v>
      </c>
      <c r="AC66" s="154">
        <f>((K66-$K$84)*25)/($C66*10000)</f>
        <v>3.7230592696068651E-5</v>
      </c>
      <c r="AD66" s="154">
        <f>((L66-$L$84)*25)/($C66*10000)</f>
        <v>0.12745385152664138</v>
      </c>
      <c r="AE66" s="154">
        <f>((M66-$M$84)*25)/($C66*10000)</f>
        <v>0.15332614498104169</v>
      </c>
      <c r="AF66" s="154">
        <f>((N66-$N$84)*25)/($C66*10000)</f>
        <v>1.0251621432847734E-2</v>
      </c>
      <c r="AG66" s="154">
        <f>((O66-$O$84)*25)/($C66*10000)</f>
        <v>0.24438350628617045</v>
      </c>
      <c r="AH66" s="154">
        <f>((P66-$P$84)*25)/($C66*10000)</f>
        <v>2.2246557573338656E-3</v>
      </c>
      <c r="AI66" s="155">
        <f t="shared" si="15"/>
        <v>3.5447825908002386</v>
      </c>
      <c r="AJ66" s="148"/>
      <c r="AL66" s="157">
        <v>9.0599999999999987</v>
      </c>
      <c r="AM66" s="157" t="s">
        <v>477</v>
      </c>
      <c r="AN66" s="167">
        <f>(Z29*$AL66)/100</f>
        <v>0.17549891002294948</v>
      </c>
      <c r="AO66" s="167">
        <f>(AE29*$AL66)/100</f>
        <v>5.6696277891139478E-2</v>
      </c>
      <c r="AP66" s="167">
        <f>(AF29*$AL66)/100</f>
        <v>9.3842462083416466E-4</v>
      </c>
      <c r="AQ66" s="168"/>
      <c r="AR66" s="169"/>
      <c r="AS66" s="180"/>
      <c r="AT66" s="176" t="s">
        <v>459</v>
      </c>
      <c r="AU66" s="171">
        <f>(AN66-$AU$42)</f>
        <v>0.10017142941727523</v>
      </c>
      <c r="AV66" s="171">
        <f>(AO66-$AV$42)/1.36</f>
        <v>3.7713194907672817E-2</v>
      </c>
      <c r="AW66" s="171">
        <f>(AP66-$AW$42)</f>
        <v>7.0415491215309212E-4</v>
      </c>
      <c r="AX66" s="169"/>
      <c r="AY66" s="176" t="s">
        <v>459</v>
      </c>
      <c r="AZ66" s="171">
        <f>(AN66-$AZ$60)</f>
        <v>9.1588132609261561E-2</v>
      </c>
      <c r="BA66" s="171">
        <f>(AO66-$BA$60)/1.36</f>
        <v>3.5873700521759741E-2</v>
      </c>
      <c r="BB66" s="171">
        <f>(AP66-$BB$60)</f>
        <v>6.54251610379992E-4</v>
      </c>
      <c r="BC66" s="179"/>
      <c r="BX66" s="248">
        <v>9.0599999999999987</v>
      </c>
      <c r="BY66" s="248" t="s">
        <v>477</v>
      </c>
      <c r="BZ66" s="238">
        <v>0.22942978721812007</v>
      </c>
      <c r="CA66" s="238">
        <v>2.2691288450409095</v>
      </c>
      <c r="CB66" s="238">
        <v>7.9511172919576913E-3</v>
      </c>
      <c r="CC66" s="238">
        <v>0.36514514293554179</v>
      </c>
      <c r="CD66" s="244">
        <v>17.549891002294949</v>
      </c>
      <c r="CE66" s="245">
        <v>1.9767095931450807</v>
      </c>
      <c r="CF66" s="245">
        <v>5.6340801486729188E-2</v>
      </c>
      <c r="CG66" s="245">
        <v>1.7232713031331066E-4</v>
      </c>
      <c r="CH66" s="245">
        <v>1.7516956745160646</v>
      </c>
      <c r="CI66" s="244">
        <v>5.6696277891139477</v>
      </c>
      <c r="CJ66" s="244">
        <v>9.384246208341647E-2</v>
      </c>
      <c r="CK66" s="245">
        <v>3.1088596278187981</v>
      </c>
      <c r="CL66" s="245">
        <v>1.835007084414288E-2</v>
      </c>
      <c r="CM66" s="245">
        <v>33.097144240919974</v>
      </c>
    </row>
    <row r="67" spans="1:91" x14ac:dyDescent="0.3">
      <c r="V67" s="77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</row>
    <row r="68" spans="1:91" x14ac:dyDescent="0.3"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</row>
    <row r="69" spans="1:91" x14ac:dyDescent="0.3"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</row>
    <row r="70" spans="1:91" x14ac:dyDescent="0.3">
      <c r="AM70" s="71" t="s">
        <v>490</v>
      </c>
      <c r="AN70" s="166">
        <f t="shared" ref="AN70:AP70" si="94">AVERAGE(AN11:AN13)</f>
        <v>7.8635152830358601E-2</v>
      </c>
      <c r="AO70" s="166">
        <f t="shared" si="94"/>
        <v>5.2248309519521011E-3</v>
      </c>
      <c r="AP70" s="166">
        <f t="shared" si="94"/>
        <v>2.6600071573363958E-4</v>
      </c>
      <c r="BY70" s="238" t="s">
        <v>490</v>
      </c>
      <c r="BZ70" s="243">
        <v>2.399654206871886E-2</v>
      </c>
      <c r="CA70" s="243">
        <v>0.73157191445219893</v>
      </c>
      <c r="CB70" s="243">
        <v>2.2888470316810455E-3</v>
      </c>
      <c r="CC70" s="243">
        <v>5.3493051240593781E-2</v>
      </c>
      <c r="CD70" s="239">
        <v>7.8635152830358592</v>
      </c>
      <c r="CE70" s="243">
        <v>0.52000614040708804</v>
      </c>
      <c r="CF70" s="243">
        <v>3.0158773410994846E-2</v>
      </c>
      <c r="CG70" s="243">
        <v>2.8001237238584829E-4</v>
      </c>
      <c r="CH70" s="243">
        <v>0.32542158080057565</v>
      </c>
      <c r="CI70" s="239">
        <v>0.52248309519521019</v>
      </c>
      <c r="CJ70" s="239">
        <v>2.6600071573363953E-2</v>
      </c>
      <c r="CK70" s="243">
        <v>0.59604107733628275</v>
      </c>
      <c r="CL70" s="243">
        <v>6.0910283890870144E-3</v>
      </c>
      <c r="CM70" s="243">
        <v>10.701947417314043</v>
      </c>
    </row>
    <row r="71" spans="1:91" x14ac:dyDescent="0.3">
      <c r="D71" s="73" t="s">
        <v>272</v>
      </c>
      <c r="E71" s="73" t="s">
        <v>273</v>
      </c>
      <c r="F71" s="73" t="s">
        <v>274</v>
      </c>
      <c r="G71" s="73" t="s">
        <v>275</v>
      </c>
      <c r="H71" s="73" t="s">
        <v>276</v>
      </c>
      <c r="I71" s="73" t="s">
        <v>277</v>
      </c>
      <c r="J71" s="73" t="s">
        <v>278</v>
      </c>
      <c r="K71" s="73" t="s">
        <v>279</v>
      </c>
      <c r="L71" s="73" t="s">
        <v>280</v>
      </c>
      <c r="M71" s="73" t="s">
        <v>281</v>
      </c>
      <c r="N71" s="73" t="s">
        <v>282</v>
      </c>
      <c r="O71" s="73" t="s">
        <v>283</v>
      </c>
      <c r="P71" s="73" t="s">
        <v>284</v>
      </c>
      <c r="AN71" s="166">
        <f t="shared" ref="AN71:AP71" si="95">AVERAGE(AN42:AN44)</f>
        <v>7.5327480605674249E-2</v>
      </c>
      <c r="AO71" s="166">
        <f t="shared" si="95"/>
        <v>5.4063328167044495E-3</v>
      </c>
      <c r="AP71" s="166">
        <f t="shared" si="95"/>
        <v>2.3426970868107251E-4</v>
      </c>
      <c r="BZ71" s="248">
        <v>6.2215051570395391E-2</v>
      </c>
      <c r="CA71" s="248">
        <v>0.56269855446647943</v>
      </c>
      <c r="CB71" s="248">
        <v>1.889069800290054E-3</v>
      </c>
      <c r="CC71" s="248">
        <v>6.5293236020415521E-2</v>
      </c>
      <c r="CD71" s="239">
        <v>7.5327480605674273</v>
      </c>
      <c r="CE71" s="248">
        <v>0.46048091440645661</v>
      </c>
      <c r="CF71" s="248">
        <v>3.3919753314849699E-2</v>
      </c>
      <c r="CG71" s="248">
        <v>2.3468895367659043E-4</v>
      </c>
      <c r="CH71" s="248">
        <v>0.30045430389037014</v>
      </c>
      <c r="CI71" s="239">
        <v>0.54063328167044489</v>
      </c>
      <c r="CJ71" s="239">
        <v>2.3426970868107248E-2</v>
      </c>
      <c r="CK71" s="248">
        <v>0.45425251460398924</v>
      </c>
      <c r="CL71" s="248">
        <v>6.7200716642242808E-3</v>
      </c>
      <c r="CM71" s="248">
        <v>10.044966471797125</v>
      </c>
    </row>
    <row r="72" spans="1:91" x14ac:dyDescent="0.3">
      <c r="A72" s="68" t="s">
        <v>285</v>
      </c>
      <c r="B72" s="74" t="s">
        <v>286</v>
      </c>
      <c r="C72" s="74" t="s">
        <v>287</v>
      </c>
      <c r="D72" s="73" t="s">
        <v>288</v>
      </c>
      <c r="E72" s="73" t="s">
        <v>288</v>
      </c>
      <c r="F72" s="73" t="s">
        <v>288</v>
      </c>
      <c r="G72" s="73" t="s">
        <v>288</v>
      </c>
      <c r="H72" s="73" t="s">
        <v>288</v>
      </c>
      <c r="I72" s="73" t="s">
        <v>288</v>
      </c>
      <c r="J72" s="73" t="s">
        <v>288</v>
      </c>
      <c r="K72" s="73" t="s">
        <v>288</v>
      </c>
      <c r="L72" s="73" t="s">
        <v>288</v>
      </c>
      <c r="M72" s="73" t="s">
        <v>288</v>
      </c>
      <c r="N72" s="73" t="s">
        <v>288</v>
      </c>
      <c r="O72" s="73" t="s">
        <v>288</v>
      </c>
      <c r="P72" s="73" t="s">
        <v>288</v>
      </c>
      <c r="R72" s="74" t="s">
        <v>286</v>
      </c>
      <c r="S72" s="74"/>
      <c r="T72" s="74"/>
      <c r="U72" s="74"/>
      <c r="AJ72" s="147"/>
    </row>
    <row r="73" spans="1:91" x14ac:dyDescent="0.3">
      <c r="A73" s="42" t="s">
        <v>384</v>
      </c>
      <c r="B73" s="70" t="s">
        <v>385</v>
      </c>
      <c r="C73" s="75">
        <v>0.50039999999999996</v>
      </c>
      <c r="D73" s="76">
        <v>9.6709999999999994</v>
      </c>
      <c r="E73" s="76">
        <v>204.22</v>
      </c>
      <c r="F73" s="76">
        <v>0.15201999999999999</v>
      </c>
      <c r="G73" s="76">
        <v>8.8008000000000006</v>
      </c>
      <c r="H73" s="76">
        <v>514.82000000000005</v>
      </c>
      <c r="I73" s="76">
        <v>51.19</v>
      </c>
      <c r="J73" s="76">
        <v>1.0825</v>
      </c>
      <c r="K73" s="77">
        <v>2.239E-2</v>
      </c>
      <c r="L73" s="76">
        <v>39.097999999999999</v>
      </c>
      <c r="M73" s="76">
        <v>63.603000000000002</v>
      </c>
      <c r="N73" s="76">
        <v>0.20293</v>
      </c>
      <c r="O73" s="76">
        <v>52.231999999999999</v>
      </c>
      <c r="P73" s="76">
        <v>0.39395999999999998</v>
      </c>
      <c r="R73" s="70" t="s">
        <v>385</v>
      </c>
      <c r="S73" s="70"/>
      <c r="T73" s="70"/>
      <c r="U73" s="70"/>
      <c r="AJ73" s="148"/>
    </row>
    <row r="74" spans="1:91" x14ac:dyDescent="0.3">
      <c r="A74" s="42" t="s">
        <v>386</v>
      </c>
      <c r="B74" s="70" t="s">
        <v>385</v>
      </c>
      <c r="C74" s="75">
        <v>0.50080000000000002</v>
      </c>
      <c r="D74" s="76">
        <v>9.5050000000000008</v>
      </c>
      <c r="E74" s="76">
        <v>203.25</v>
      </c>
      <c r="F74" s="76">
        <v>0.14663000000000001</v>
      </c>
      <c r="G74" s="76">
        <v>8.1805000000000003</v>
      </c>
      <c r="H74" s="76">
        <v>512.98</v>
      </c>
      <c r="I74" s="76">
        <v>50.319000000000003</v>
      </c>
      <c r="J74" s="76">
        <v>1.0410999999999999</v>
      </c>
      <c r="K74" s="77">
        <v>2.273E-2</v>
      </c>
      <c r="L74" s="76">
        <v>41.081000000000003</v>
      </c>
      <c r="M74" s="76">
        <v>61.942</v>
      </c>
      <c r="N74" s="76">
        <v>0.34539999999999998</v>
      </c>
      <c r="O74" s="76">
        <v>51.463999999999999</v>
      </c>
      <c r="P74" s="76">
        <v>0.39367999999999997</v>
      </c>
      <c r="R74" s="70" t="s">
        <v>385</v>
      </c>
      <c r="S74" s="70"/>
      <c r="T74" s="70"/>
      <c r="U74" s="70"/>
      <c r="AJ74" s="148"/>
    </row>
    <row r="75" spans="1:91" x14ac:dyDescent="0.3">
      <c r="A75" s="42" t="s">
        <v>387</v>
      </c>
      <c r="B75" s="70" t="s">
        <v>385</v>
      </c>
      <c r="C75" s="75">
        <v>0.501</v>
      </c>
      <c r="D75" s="76">
        <v>9.5145999999999997</v>
      </c>
      <c r="E75" s="76">
        <v>205.51</v>
      </c>
      <c r="F75" s="76">
        <v>0.14929000000000001</v>
      </c>
      <c r="G75" s="76">
        <v>8.4064999999999994</v>
      </c>
      <c r="H75" s="76">
        <v>519.65</v>
      </c>
      <c r="I75" s="76">
        <v>50.670999999999999</v>
      </c>
      <c r="J75" s="76">
        <v>1.0867</v>
      </c>
      <c r="K75" s="77">
        <v>1.865E-2</v>
      </c>
      <c r="L75" s="76">
        <v>40.356000000000002</v>
      </c>
      <c r="M75" s="76">
        <v>62.526000000000003</v>
      </c>
      <c r="N75" s="76">
        <v>0.20735999999999999</v>
      </c>
      <c r="O75" s="76">
        <v>52.029000000000003</v>
      </c>
      <c r="P75" s="76">
        <v>0.37977</v>
      </c>
      <c r="R75" s="70" t="s">
        <v>385</v>
      </c>
      <c r="S75" s="70"/>
      <c r="T75" s="70"/>
      <c r="U75" s="70"/>
      <c r="AJ75" s="148"/>
    </row>
    <row r="76" spans="1:91" x14ac:dyDescent="0.3">
      <c r="A76" s="42" t="s">
        <v>388</v>
      </c>
      <c r="B76" s="70" t="s">
        <v>385</v>
      </c>
      <c r="C76" s="75">
        <v>0.50109999999999999</v>
      </c>
      <c r="D76" s="76">
        <v>9.7218</v>
      </c>
      <c r="E76" s="76">
        <v>199.92</v>
      </c>
      <c r="F76" s="76">
        <v>0.14568</v>
      </c>
      <c r="G76" s="76">
        <v>8.1524999999999999</v>
      </c>
      <c r="H76" s="76">
        <v>511.28</v>
      </c>
      <c r="I76" s="76">
        <v>49.828000000000003</v>
      </c>
      <c r="J76" s="76">
        <v>1.0640000000000001</v>
      </c>
      <c r="K76" s="77">
        <v>1.712E-2</v>
      </c>
      <c r="L76" s="76">
        <v>39.951999999999998</v>
      </c>
      <c r="M76" s="76">
        <v>61.554000000000002</v>
      </c>
      <c r="N76" s="76">
        <v>0.30570999999999998</v>
      </c>
      <c r="O76" s="76">
        <v>50.884999999999998</v>
      </c>
      <c r="P76" s="76">
        <v>0.38890999999999998</v>
      </c>
      <c r="R76" s="70" t="s">
        <v>385</v>
      </c>
      <c r="S76" s="70"/>
      <c r="T76" s="70"/>
      <c r="U76" s="70"/>
      <c r="AJ76" s="148"/>
    </row>
    <row r="77" spans="1:91" x14ac:dyDescent="0.3">
      <c r="AI77" s="73"/>
      <c r="AK77" s="73"/>
      <c r="AL77" s="73"/>
      <c r="BX77" s="242"/>
    </row>
    <row r="78" spans="1:91" x14ac:dyDescent="0.3">
      <c r="D78" s="73" t="s">
        <v>272</v>
      </c>
      <c r="E78" s="73" t="s">
        <v>273</v>
      </c>
      <c r="F78" s="73" t="s">
        <v>274</v>
      </c>
      <c r="G78" s="73" t="s">
        <v>275</v>
      </c>
      <c r="H78" s="73" t="s">
        <v>276</v>
      </c>
      <c r="I78" s="73" t="s">
        <v>277</v>
      </c>
      <c r="J78" s="73" t="s">
        <v>278</v>
      </c>
      <c r="K78" s="73" t="s">
        <v>279</v>
      </c>
      <c r="L78" s="73" t="s">
        <v>280</v>
      </c>
      <c r="M78" s="73" t="s">
        <v>281</v>
      </c>
      <c r="N78" s="73" t="s">
        <v>282</v>
      </c>
      <c r="O78" s="73" t="s">
        <v>283</v>
      </c>
      <c r="P78" s="73" t="s">
        <v>284</v>
      </c>
      <c r="V78" s="73" t="s">
        <v>389</v>
      </c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K78" s="73"/>
      <c r="AL78" s="73"/>
      <c r="BX78" s="242"/>
    </row>
    <row r="79" spans="1:91" x14ac:dyDescent="0.3">
      <c r="A79" s="68" t="s">
        <v>285</v>
      </c>
      <c r="B79" s="74" t="s">
        <v>286</v>
      </c>
      <c r="C79" s="74" t="s">
        <v>287</v>
      </c>
      <c r="D79" s="73" t="s">
        <v>288</v>
      </c>
      <c r="E79" s="73" t="s">
        <v>288</v>
      </c>
      <c r="F79" s="73" t="s">
        <v>288</v>
      </c>
      <c r="G79" s="73" t="s">
        <v>288</v>
      </c>
      <c r="H79" s="73" t="s">
        <v>288</v>
      </c>
      <c r="I79" s="73" t="s">
        <v>288</v>
      </c>
      <c r="J79" s="73" t="s">
        <v>288</v>
      </c>
      <c r="K79" s="73" t="s">
        <v>288</v>
      </c>
      <c r="L79" s="73" t="s">
        <v>288</v>
      </c>
      <c r="M79" s="73" t="s">
        <v>288</v>
      </c>
      <c r="N79" s="73" t="s">
        <v>288</v>
      </c>
      <c r="O79" s="73" t="s">
        <v>288</v>
      </c>
      <c r="P79" s="73" t="s">
        <v>288</v>
      </c>
      <c r="R79" s="74" t="s">
        <v>286</v>
      </c>
      <c r="S79" s="74"/>
      <c r="T79" s="74"/>
      <c r="U79" s="74"/>
      <c r="V79" s="73" t="s">
        <v>390</v>
      </c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147"/>
      <c r="AK79" s="73"/>
      <c r="AL79" s="73"/>
      <c r="BX79" s="242"/>
    </row>
    <row r="80" spans="1:91" x14ac:dyDescent="0.3">
      <c r="A80" s="42" t="s">
        <v>392</v>
      </c>
      <c r="B80" s="70" t="s">
        <v>393</v>
      </c>
      <c r="C80" s="73"/>
      <c r="D80" s="76">
        <v>1.3663000000000001</v>
      </c>
      <c r="E80" s="76">
        <v>1.901</v>
      </c>
      <c r="F80" s="76">
        <v>8.9099999999999995E-3</v>
      </c>
      <c r="G80" s="76">
        <v>9.8099999999999993E-3</v>
      </c>
      <c r="H80" s="76">
        <v>2.1960000000000002</v>
      </c>
      <c r="I80" s="76">
        <v>0.12811</v>
      </c>
      <c r="J80" s="76">
        <v>1.4999999999999999E-4</v>
      </c>
      <c r="K80" s="77">
        <v>2.5100000000000001E-3</v>
      </c>
      <c r="L80" s="76">
        <v>7.4821999999999997</v>
      </c>
      <c r="M80" s="76">
        <v>0.31792999999999999</v>
      </c>
      <c r="N80" s="76">
        <v>0</v>
      </c>
      <c r="O80" s="76">
        <v>0.54720999999999997</v>
      </c>
      <c r="P80" s="76">
        <v>1.125E-2</v>
      </c>
      <c r="R80" s="70" t="s">
        <v>393</v>
      </c>
      <c r="S80" s="70"/>
      <c r="T80" s="70"/>
      <c r="U80" s="70"/>
      <c r="V80" s="73" t="s">
        <v>391</v>
      </c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J80" s="148"/>
    </row>
    <row r="81" spans="1:36" x14ac:dyDescent="0.3">
      <c r="A81" s="42" t="s">
        <v>394</v>
      </c>
      <c r="B81" s="70" t="s">
        <v>393</v>
      </c>
      <c r="C81" s="73"/>
      <c r="D81" s="76">
        <v>1.0164</v>
      </c>
      <c r="E81" s="76">
        <v>1.0477000000000001</v>
      </c>
      <c r="F81" s="76">
        <v>5.4599999999999996E-3</v>
      </c>
      <c r="G81" s="76">
        <v>2.5899999999999999E-3</v>
      </c>
      <c r="H81" s="76">
        <v>3.0333999999999999</v>
      </c>
      <c r="I81" s="76">
        <v>0</v>
      </c>
      <c r="J81" s="76">
        <v>0</v>
      </c>
      <c r="K81" s="77">
        <v>8.5500000000000003E-3</v>
      </c>
      <c r="L81" s="76">
        <v>7.6581999999999999</v>
      </c>
      <c r="M81" s="76">
        <v>0.31264999999999998</v>
      </c>
      <c r="N81" s="76">
        <v>0.10986</v>
      </c>
      <c r="O81" s="76">
        <v>0.47070000000000001</v>
      </c>
      <c r="P81" s="76">
        <v>9.2300000000000004E-3</v>
      </c>
      <c r="R81" s="70" t="s">
        <v>393</v>
      </c>
      <c r="S81" s="70"/>
      <c r="T81" s="70"/>
      <c r="U81" s="70"/>
      <c r="AJ81" s="148"/>
    </row>
    <row r="82" spans="1:36" x14ac:dyDescent="0.3">
      <c r="A82" s="42" t="s">
        <v>395</v>
      </c>
      <c r="B82" s="70" t="s">
        <v>393</v>
      </c>
      <c r="C82" s="73"/>
      <c r="D82" s="76">
        <v>0.90510000000000002</v>
      </c>
      <c r="E82" s="76">
        <v>1.0019</v>
      </c>
      <c r="F82" s="76">
        <v>6.4900000000000001E-3</v>
      </c>
      <c r="G82" s="76">
        <v>1.427E-2</v>
      </c>
      <c r="H82" s="76">
        <v>4.8392999999999997</v>
      </c>
      <c r="I82" s="76">
        <v>0</v>
      </c>
      <c r="J82" s="76">
        <v>0</v>
      </c>
      <c r="K82" s="77">
        <v>2.3600000000000001E-3</v>
      </c>
      <c r="L82" s="76">
        <v>8.3024000000000004</v>
      </c>
      <c r="M82" s="76">
        <v>0.35113</v>
      </c>
      <c r="N82" s="76">
        <v>0.36892000000000003</v>
      </c>
      <c r="O82" s="76">
        <v>0.48466999999999999</v>
      </c>
      <c r="P82" s="76">
        <v>1.017E-2</v>
      </c>
      <c r="R82" s="70" t="s">
        <v>393</v>
      </c>
      <c r="S82" s="70"/>
      <c r="T82" s="70"/>
      <c r="U82" s="70"/>
      <c r="AJ82" s="148"/>
    </row>
    <row r="83" spans="1:36" x14ac:dyDescent="0.3">
      <c r="A83" s="42" t="s">
        <v>396</v>
      </c>
      <c r="B83" s="70" t="s">
        <v>393</v>
      </c>
      <c r="C83" s="73"/>
      <c r="D83" s="76">
        <v>0.97933000000000003</v>
      </c>
      <c r="E83" s="76">
        <v>0.98802000000000001</v>
      </c>
      <c r="F83" s="76">
        <v>7.8300000000000002E-3</v>
      </c>
      <c r="G83" s="76">
        <v>0</v>
      </c>
      <c r="H83" s="76">
        <v>6.3428000000000004</v>
      </c>
      <c r="I83" s="76">
        <v>0</v>
      </c>
      <c r="J83" s="76">
        <v>0</v>
      </c>
      <c r="K83" s="77">
        <v>1.125E-2</v>
      </c>
      <c r="L83" s="76">
        <v>7.6978</v>
      </c>
      <c r="M83" s="76">
        <v>0.32751999999999998</v>
      </c>
      <c r="N83" s="76">
        <v>0.45828000000000002</v>
      </c>
      <c r="O83" s="76">
        <v>0.47249999999999998</v>
      </c>
      <c r="P83" s="76">
        <v>1.07E-3</v>
      </c>
      <c r="R83" s="70" t="s">
        <v>393</v>
      </c>
      <c r="S83" s="70"/>
      <c r="T83" s="70"/>
      <c r="U83" s="70"/>
      <c r="AJ83" s="148"/>
    </row>
    <row r="84" spans="1:36" x14ac:dyDescent="0.3">
      <c r="B84" s="70" t="s">
        <v>397</v>
      </c>
      <c r="D84" s="76">
        <f>AVERAGE(D80:D83)</f>
        <v>1.0667825</v>
      </c>
      <c r="E84" s="76">
        <f t="shared" ref="E84:P84" si="96">AVERAGE(E80:E83)</f>
        <v>1.2346550000000001</v>
      </c>
      <c r="F84" s="76">
        <f t="shared" si="96"/>
        <v>7.1725000000000001E-3</v>
      </c>
      <c r="G84" s="76">
        <f t="shared" si="96"/>
        <v>6.6674999999999998E-3</v>
      </c>
      <c r="H84" s="76">
        <f t="shared" si="96"/>
        <v>4.102875</v>
      </c>
      <c r="I84" s="76">
        <f t="shared" si="96"/>
        <v>3.20275E-2</v>
      </c>
      <c r="J84" s="76">
        <f t="shared" si="96"/>
        <v>3.7499999999999997E-5</v>
      </c>
      <c r="K84" s="77">
        <f t="shared" si="96"/>
        <v>6.1675000000000002E-3</v>
      </c>
      <c r="L84" s="76">
        <f t="shared" si="96"/>
        <v>7.7851499999999998</v>
      </c>
      <c r="M84" s="76">
        <f t="shared" si="96"/>
        <v>0.32730749999999997</v>
      </c>
      <c r="N84" s="76">
        <f t="shared" si="96"/>
        <v>0.234265</v>
      </c>
      <c r="O84" s="76">
        <f t="shared" si="96"/>
        <v>0.49376999999999999</v>
      </c>
      <c r="P84" s="76">
        <f t="shared" si="96"/>
        <v>7.9299999999999995E-3</v>
      </c>
      <c r="R84" s="70" t="s">
        <v>397</v>
      </c>
      <c r="S84" s="70"/>
      <c r="T84" s="70"/>
      <c r="U84" s="70"/>
      <c r="AJ84" s="148"/>
    </row>
  </sheetData>
  <phoneticPr fontId="13" type="noConversion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C22E-0E26-4059-88C6-D3A41949A351}">
  <sheetPr>
    <tabColor rgb="FFFFDDF6"/>
  </sheetPr>
  <dimension ref="A1:AJ97"/>
  <sheetViews>
    <sheetView topLeftCell="C1" workbookViewId="0">
      <selection activeCell="O2" sqref="O2:X16"/>
    </sheetView>
  </sheetViews>
  <sheetFormatPr defaultRowHeight="14.4" x14ac:dyDescent="0.3"/>
  <cols>
    <col min="1" max="3" width="12.88671875" style="73" customWidth="1"/>
    <col min="4" max="6" width="12.88671875" style="185" customWidth="1"/>
    <col min="7" max="10" width="12.88671875" style="73" customWidth="1"/>
    <col min="11" max="13" width="12.88671875" style="185" customWidth="1"/>
    <col min="15" max="15" width="13.6640625" style="197" bestFit="1" customWidth="1"/>
    <col min="16" max="16" width="13.6640625" style="197" customWidth="1"/>
    <col min="17" max="17" width="12.5546875" style="197" bestFit="1" customWidth="1"/>
    <col min="18" max="18" width="12.44140625" style="197" bestFit="1" customWidth="1"/>
    <col min="19" max="19" width="8.88671875" style="197"/>
    <col min="20" max="20" width="13.109375" style="197" bestFit="1" customWidth="1"/>
    <col min="21" max="22" width="12.33203125" style="197" customWidth="1"/>
    <col min="23" max="24" width="12.21875" style="197" customWidth="1"/>
    <col min="25" max="25" width="12.21875" customWidth="1"/>
  </cols>
  <sheetData>
    <row r="1" spans="1:32" ht="15" thickBot="1" x14ac:dyDescent="0.35">
      <c r="A1" s="192" t="s">
        <v>501</v>
      </c>
      <c r="B1" s="74"/>
      <c r="C1" s="74"/>
      <c r="O1" s="197" t="s">
        <v>504</v>
      </c>
    </row>
    <row r="2" spans="1:32" x14ac:dyDescent="0.3">
      <c r="A2" s="70" t="s">
        <v>502</v>
      </c>
      <c r="G2" s="73" t="s">
        <v>111</v>
      </c>
      <c r="H2" s="70" t="s">
        <v>503</v>
      </c>
      <c r="I2" s="70"/>
      <c r="J2" s="70"/>
      <c r="O2" s="198"/>
      <c r="P2" s="199"/>
      <c r="Q2" s="231" t="s">
        <v>512</v>
      </c>
      <c r="R2" s="231"/>
      <c r="S2" s="231"/>
      <c r="T2" s="231" t="s">
        <v>513</v>
      </c>
      <c r="U2" s="231"/>
      <c r="V2" s="231" t="s">
        <v>514</v>
      </c>
      <c r="W2" s="231"/>
      <c r="X2" s="232"/>
    </row>
    <row r="3" spans="1:32" x14ac:dyDescent="0.3">
      <c r="O3" s="200"/>
      <c r="P3" s="201" t="s">
        <v>505</v>
      </c>
      <c r="Q3" s="202" t="s">
        <v>129</v>
      </c>
      <c r="R3" s="202" t="s">
        <v>128</v>
      </c>
      <c r="S3" s="202" t="s">
        <v>130</v>
      </c>
      <c r="T3" s="202" t="s">
        <v>127</v>
      </c>
      <c r="U3" s="202" t="s">
        <v>126</v>
      </c>
      <c r="V3" s="202" t="s">
        <v>126</v>
      </c>
      <c r="W3" s="202" t="s">
        <v>129</v>
      </c>
      <c r="X3" s="203" t="s">
        <v>130</v>
      </c>
    </row>
    <row r="4" spans="1:32" x14ac:dyDescent="0.3">
      <c r="A4" s="194" t="s">
        <v>119</v>
      </c>
      <c r="B4" s="194" t="s">
        <v>120</v>
      </c>
      <c r="C4" s="194" t="s">
        <v>121</v>
      </c>
      <c r="D4" s="195" t="s">
        <v>120</v>
      </c>
      <c r="E4" s="195" t="s">
        <v>119</v>
      </c>
      <c r="F4" s="195" t="s">
        <v>479</v>
      </c>
      <c r="G4" s="181"/>
      <c r="H4" s="194" t="s">
        <v>119</v>
      </c>
      <c r="I4" s="194" t="s">
        <v>120</v>
      </c>
      <c r="J4" s="194" t="s">
        <v>121</v>
      </c>
      <c r="K4" s="186" t="s">
        <v>120</v>
      </c>
      <c r="L4" s="186" t="s">
        <v>119</v>
      </c>
      <c r="M4" s="186" t="s">
        <v>479</v>
      </c>
      <c r="O4" s="217" t="s">
        <v>509</v>
      </c>
      <c r="P4" s="218" t="s">
        <v>119</v>
      </c>
      <c r="Q4" s="202" t="s">
        <v>507</v>
      </c>
      <c r="R4" s="202" t="s">
        <v>510</v>
      </c>
      <c r="S4" s="202" t="s">
        <v>511</v>
      </c>
      <c r="T4" s="202" t="s">
        <v>526</v>
      </c>
      <c r="U4" s="202" t="s">
        <v>525</v>
      </c>
      <c r="V4" s="202" t="s">
        <v>532</v>
      </c>
      <c r="W4" s="202" t="s">
        <v>533</v>
      </c>
      <c r="X4" s="203" t="s">
        <v>534</v>
      </c>
    </row>
    <row r="5" spans="1:32" x14ac:dyDescent="0.3">
      <c r="A5" s="172" t="s">
        <v>128</v>
      </c>
      <c r="B5" s="172" t="s">
        <v>127</v>
      </c>
      <c r="C5" s="172" t="s">
        <v>126</v>
      </c>
      <c r="D5" s="187">
        <v>0.42726467389052364</v>
      </c>
      <c r="E5" s="187">
        <v>5.041898998496247E-2</v>
      </c>
      <c r="F5" s="187">
        <v>0.1218482688578699</v>
      </c>
      <c r="G5" s="181"/>
      <c r="H5" s="172" t="s">
        <v>128</v>
      </c>
      <c r="I5" s="172" t="s">
        <v>127</v>
      </c>
      <c r="J5" s="172" t="s">
        <v>126</v>
      </c>
      <c r="K5" s="187">
        <v>0.42726467389052364</v>
      </c>
      <c r="L5" s="187">
        <v>5.041898998496247E-2</v>
      </c>
      <c r="M5" s="187">
        <v>0.1218482688578699</v>
      </c>
      <c r="O5" s="219"/>
      <c r="P5" s="225"/>
      <c r="Q5" s="207" t="s">
        <v>508</v>
      </c>
      <c r="R5" s="207"/>
      <c r="S5" s="207"/>
      <c r="T5" s="207" t="s">
        <v>523</v>
      </c>
      <c r="U5" s="202"/>
      <c r="V5" s="207" t="s">
        <v>531</v>
      </c>
      <c r="W5" s="207"/>
      <c r="X5" s="203"/>
    </row>
    <row r="6" spans="1:32" x14ac:dyDescent="0.3">
      <c r="A6" s="172" t="s">
        <v>128</v>
      </c>
      <c r="B6" s="172" t="s">
        <v>127</v>
      </c>
      <c r="C6" s="172" t="s">
        <v>126</v>
      </c>
      <c r="D6" s="187">
        <v>0.44229584177843656</v>
      </c>
      <c r="E6" s="187">
        <v>5.8888029044898653</v>
      </c>
      <c r="F6" s="187">
        <v>0.11519812768630784</v>
      </c>
      <c r="G6" s="181"/>
      <c r="H6" s="172" t="s">
        <v>128</v>
      </c>
      <c r="I6" s="172" t="s">
        <v>127</v>
      </c>
      <c r="J6" s="172" t="s">
        <v>126</v>
      </c>
      <c r="K6" s="187">
        <v>0.44229584177843656</v>
      </c>
      <c r="L6" s="187">
        <v>5.8888029044898653</v>
      </c>
      <c r="M6" s="187">
        <v>0.11519812768630784</v>
      </c>
      <c r="O6" s="219"/>
      <c r="P6" s="218" t="s">
        <v>120</v>
      </c>
      <c r="Q6" s="202" t="s">
        <v>515</v>
      </c>
      <c r="R6" s="202" t="s">
        <v>516</v>
      </c>
      <c r="S6" s="202" t="s">
        <v>517</v>
      </c>
      <c r="T6" s="202" t="s">
        <v>527</v>
      </c>
      <c r="U6" s="202" t="s">
        <v>528</v>
      </c>
      <c r="V6" s="202" t="s">
        <v>536</v>
      </c>
      <c r="W6" s="202" t="s">
        <v>537</v>
      </c>
      <c r="X6" s="203" t="s">
        <v>538</v>
      </c>
    </row>
    <row r="7" spans="1:32" x14ac:dyDescent="0.3">
      <c r="A7" s="172" t="s">
        <v>128</v>
      </c>
      <c r="B7" s="172" t="s">
        <v>127</v>
      </c>
      <c r="C7" s="172" t="s">
        <v>126</v>
      </c>
      <c r="D7" s="187">
        <v>0.41479491356259257</v>
      </c>
      <c r="E7" s="187">
        <v>5.9886529190313453</v>
      </c>
      <c r="F7" s="187">
        <v>0.10756983619950923</v>
      </c>
      <c r="G7" s="181"/>
      <c r="H7" s="172" t="s">
        <v>128</v>
      </c>
      <c r="I7" s="172" t="s">
        <v>127</v>
      </c>
      <c r="J7" s="172" t="s">
        <v>126</v>
      </c>
      <c r="K7" s="187">
        <v>0.41479491356259257</v>
      </c>
      <c r="L7" s="187">
        <v>5.9886529190313453</v>
      </c>
      <c r="M7" s="187">
        <v>0.10756983619950923</v>
      </c>
      <c r="O7" s="217"/>
      <c r="P7" s="225"/>
      <c r="Q7" s="207" t="s">
        <v>518</v>
      </c>
      <c r="R7" s="207"/>
      <c r="S7" s="207"/>
      <c r="T7" s="207" t="s">
        <v>524</v>
      </c>
      <c r="U7" s="207"/>
      <c r="V7" s="207" t="s">
        <v>535</v>
      </c>
      <c r="W7" s="207"/>
      <c r="X7" s="203"/>
    </row>
    <row r="8" spans="1:32" x14ac:dyDescent="0.3">
      <c r="A8" s="172" t="s">
        <v>129</v>
      </c>
      <c r="B8" s="172" t="s">
        <v>127</v>
      </c>
      <c r="C8" s="172" t="s">
        <v>126</v>
      </c>
      <c r="D8" s="187">
        <v>0.23305255766961241</v>
      </c>
      <c r="E8" s="187">
        <v>3.6460145156673299E-2</v>
      </c>
      <c r="F8" s="187">
        <v>0.11725796263889665</v>
      </c>
      <c r="G8" s="181"/>
      <c r="H8" s="172" t="s">
        <v>129</v>
      </c>
      <c r="I8" s="172" t="s">
        <v>127</v>
      </c>
      <c r="J8" s="172" t="s">
        <v>126</v>
      </c>
      <c r="K8" s="187">
        <v>0.23305255766961241</v>
      </c>
      <c r="L8" s="187">
        <v>3.6460145156673299E-2</v>
      </c>
      <c r="M8" s="187">
        <v>0.11725796263889665</v>
      </c>
      <c r="O8" s="219"/>
      <c r="P8" s="218" t="s">
        <v>506</v>
      </c>
      <c r="Q8" s="202" t="s">
        <v>520</v>
      </c>
      <c r="R8" s="202" t="s">
        <v>521</v>
      </c>
      <c r="S8" s="202" t="s">
        <v>522</v>
      </c>
      <c r="T8" s="202" t="s">
        <v>529</v>
      </c>
      <c r="U8" s="202" t="s">
        <v>530</v>
      </c>
      <c r="V8" s="202" t="s">
        <v>540</v>
      </c>
      <c r="W8" s="202" t="s">
        <v>541</v>
      </c>
      <c r="X8" s="203" t="s">
        <v>542</v>
      </c>
    </row>
    <row r="9" spans="1:32" x14ac:dyDescent="0.3">
      <c r="A9" s="172" t="s">
        <v>129</v>
      </c>
      <c r="B9" s="172" t="s">
        <v>127</v>
      </c>
      <c r="C9" s="172" t="s">
        <v>126</v>
      </c>
      <c r="D9" s="187">
        <v>0.463661468755938</v>
      </c>
      <c r="E9" s="187">
        <v>5.1393259471947644E-2</v>
      </c>
      <c r="F9" s="187">
        <v>3.7460947935120767E-2</v>
      </c>
      <c r="G9" s="181" t="s">
        <v>111</v>
      </c>
      <c r="H9" s="172" t="s">
        <v>129</v>
      </c>
      <c r="I9" s="172" t="s">
        <v>127</v>
      </c>
      <c r="J9" s="172" t="s">
        <v>126</v>
      </c>
      <c r="K9" s="187">
        <v>0.463661468755938</v>
      </c>
      <c r="L9" s="187">
        <v>5.1393259471947644E-2</v>
      </c>
      <c r="M9" s="187">
        <v>3.7460947935120767E-2</v>
      </c>
      <c r="O9" s="219"/>
      <c r="P9" s="252"/>
      <c r="Q9" s="207" t="s">
        <v>519</v>
      </c>
      <c r="R9" s="207"/>
      <c r="S9" s="207"/>
      <c r="T9" s="207" t="s">
        <v>524</v>
      </c>
      <c r="U9" s="207"/>
      <c r="V9" s="207" t="s">
        <v>539</v>
      </c>
      <c r="W9" s="207"/>
      <c r="X9" s="208"/>
    </row>
    <row r="10" spans="1:32" x14ac:dyDescent="0.3">
      <c r="A10" s="172" t="s">
        <v>129</v>
      </c>
      <c r="B10" s="172" t="s">
        <v>127</v>
      </c>
      <c r="C10" s="172" t="s">
        <v>126</v>
      </c>
      <c r="D10" s="187">
        <v>0.40024856823660343</v>
      </c>
      <c r="E10" s="187">
        <v>4.9120596001217563E-2</v>
      </c>
      <c r="F10" s="187">
        <v>8.2176080696331796E-2</v>
      </c>
      <c r="G10" s="181"/>
      <c r="H10" s="172" t="s">
        <v>129</v>
      </c>
      <c r="I10" s="172" t="s">
        <v>127</v>
      </c>
      <c r="J10" s="172" t="s">
        <v>126</v>
      </c>
      <c r="K10" s="187">
        <v>0.40024856823660343</v>
      </c>
      <c r="L10" s="187">
        <v>4.9120596001217563E-2</v>
      </c>
      <c r="M10" s="187">
        <v>8.2176080696331796E-2</v>
      </c>
      <c r="O10" s="209"/>
      <c r="P10" s="210"/>
      <c r="Q10" s="202"/>
      <c r="R10" s="202"/>
      <c r="S10" s="202"/>
      <c r="T10" s="202"/>
      <c r="U10" s="202"/>
      <c r="V10" s="202"/>
      <c r="W10" s="202"/>
      <c r="X10" s="203"/>
    </row>
    <row r="11" spans="1:32" x14ac:dyDescent="0.3">
      <c r="A11" s="172" t="s">
        <v>128</v>
      </c>
      <c r="B11" s="172" t="s">
        <v>127</v>
      </c>
      <c r="C11" s="172" t="s">
        <v>129</v>
      </c>
      <c r="D11" s="187">
        <v>0.38361074437323395</v>
      </c>
      <c r="E11" s="187">
        <v>4.5048917878226513E-2</v>
      </c>
      <c r="F11" s="187">
        <v>0.11243094600158364</v>
      </c>
      <c r="G11" s="181"/>
      <c r="H11" s="172" t="s">
        <v>128</v>
      </c>
      <c r="I11" s="172" t="s">
        <v>127</v>
      </c>
      <c r="J11" s="172" t="s">
        <v>129</v>
      </c>
      <c r="K11" s="187">
        <v>0.37828425355336509</v>
      </c>
      <c r="L11" s="187">
        <v>4.4862939799313731E-2</v>
      </c>
      <c r="M11" s="187">
        <v>0.11212186928364887</v>
      </c>
      <c r="O11" s="214" t="s">
        <v>543</v>
      </c>
      <c r="P11" s="215" t="s">
        <v>119</v>
      </c>
      <c r="Q11" s="202" t="s">
        <v>545</v>
      </c>
      <c r="R11" s="202" t="s">
        <v>546</v>
      </c>
      <c r="S11" s="202" t="s">
        <v>547</v>
      </c>
      <c r="T11" s="202" t="s">
        <v>557</v>
      </c>
      <c r="U11" s="202" t="s">
        <v>558</v>
      </c>
      <c r="V11" s="202" t="s">
        <v>565</v>
      </c>
      <c r="W11" s="202" t="s">
        <v>555</v>
      </c>
      <c r="X11" s="203" t="s">
        <v>565</v>
      </c>
    </row>
    <row r="12" spans="1:32" x14ac:dyDescent="0.3">
      <c r="A12" s="172" t="s">
        <v>128</v>
      </c>
      <c r="B12" s="172" t="s">
        <v>127</v>
      </c>
      <c r="C12" s="172" t="s">
        <v>129</v>
      </c>
      <c r="D12" s="187">
        <v>0.42747180230222537</v>
      </c>
      <c r="E12" s="187">
        <v>5.3068715124067828E-2</v>
      </c>
      <c r="F12" s="187">
        <v>0.10844609509765549</v>
      </c>
      <c r="G12" s="181"/>
      <c r="H12" s="172" t="s">
        <v>128</v>
      </c>
      <c r="I12" s="172" t="s">
        <v>127</v>
      </c>
      <c r="J12" s="172" t="s">
        <v>129</v>
      </c>
      <c r="K12" s="187">
        <v>0.42214531148235651</v>
      </c>
      <c r="L12" s="187">
        <v>5.2882737045155045E-2</v>
      </c>
      <c r="M12" s="187">
        <v>0.10813701837972071</v>
      </c>
      <c r="O12" s="216"/>
      <c r="P12" s="226"/>
      <c r="Q12" s="207" t="s">
        <v>544</v>
      </c>
      <c r="R12" s="207"/>
      <c r="S12" s="207"/>
      <c r="T12" s="207" t="s">
        <v>556</v>
      </c>
      <c r="U12" s="207"/>
      <c r="V12" s="207" t="s">
        <v>564</v>
      </c>
      <c r="W12" s="207"/>
      <c r="X12" s="203"/>
    </row>
    <row r="13" spans="1:32" x14ac:dyDescent="0.3">
      <c r="A13" s="172" t="s">
        <v>128</v>
      </c>
      <c r="B13" s="172" t="s">
        <v>127</v>
      </c>
      <c r="C13" s="172" t="s">
        <v>129</v>
      </c>
      <c r="D13" s="187">
        <v>0.44677607744327646</v>
      </c>
      <c r="E13" s="187">
        <v>5.5783780681476255E-2</v>
      </c>
      <c r="F13" s="187">
        <v>0.12617120949802441</v>
      </c>
      <c r="G13" s="181"/>
      <c r="H13" s="172" t="s">
        <v>128</v>
      </c>
      <c r="I13" s="172" t="s">
        <v>127</v>
      </c>
      <c r="J13" s="172" t="s">
        <v>129</v>
      </c>
      <c r="K13" s="187">
        <v>0.44144958662340761</v>
      </c>
      <c r="L13" s="187">
        <v>5.5597802602563473E-2</v>
      </c>
      <c r="M13" s="187">
        <v>0.12586213278008965</v>
      </c>
      <c r="O13" s="216"/>
      <c r="P13" s="215" t="s">
        <v>120</v>
      </c>
      <c r="Q13" s="202" t="s">
        <v>549</v>
      </c>
      <c r="R13" s="202" t="s">
        <v>550</v>
      </c>
      <c r="S13" s="202" t="s">
        <v>551</v>
      </c>
      <c r="T13" s="202" t="s">
        <v>559</v>
      </c>
      <c r="U13" s="202" t="s">
        <v>560</v>
      </c>
      <c r="V13" s="202" t="s">
        <v>567</v>
      </c>
      <c r="W13" s="202" t="s">
        <v>568</v>
      </c>
      <c r="X13" s="203" t="s">
        <v>569</v>
      </c>
    </row>
    <row r="14" spans="1:32" x14ac:dyDescent="0.3">
      <c r="A14" s="172" t="s">
        <v>129</v>
      </c>
      <c r="B14" s="172" t="s">
        <v>127</v>
      </c>
      <c r="C14" s="172" t="s">
        <v>129</v>
      </c>
      <c r="D14" s="187">
        <v>0.43859198985340225</v>
      </c>
      <c r="E14" s="187">
        <v>6.1185918990558023E-2</v>
      </c>
      <c r="F14" s="187">
        <v>4.9382771436310813E-2</v>
      </c>
      <c r="G14" s="181"/>
      <c r="H14" s="172" t="s">
        <v>129</v>
      </c>
      <c r="I14" s="172" t="s">
        <v>127</v>
      </c>
      <c r="J14" s="172" t="s">
        <v>129</v>
      </c>
      <c r="K14" s="187">
        <v>0.4332654990335334</v>
      </c>
      <c r="L14" s="187">
        <v>6.0979276680654934E-2</v>
      </c>
      <c r="M14" s="187">
        <v>4.9073694718376061E-2</v>
      </c>
      <c r="O14" s="214"/>
      <c r="P14" s="226"/>
      <c r="Q14" s="220" t="s">
        <v>548</v>
      </c>
      <c r="R14" s="220"/>
      <c r="S14" s="220"/>
      <c r="T14" s="207" t="s">
        <v>524</v>
      </c>
      <c r="U14" s="220"/>
      <c r="V14" s="220" t="s">
        <v>566</v>
      </c>
      <c r="W14" s="220"/>
      <c r="X14" s="204"/>
    </row>
    <row r="15" spans="1:32" x14ac:dyDescent="0.3">
      <c r="A15" s="172" t="s">
        <v>129</v>
      </c>
      <c r="B15" s="172" t="s">
        <v>127</v>
      </c>
      <c r="C15" s="172" t="s">
        <v>129</v>
      </c>
      <c r="D15" s="187">
        <v>0.48290270737021135</v>
      </c>
      <c r="E15" s="187">
        <v>5.483641661375914E-2</v>
      </c>
      <c r="F15" s="187">
        <v>0.11050065525366715</v>
      </c>
      <c r="G15" s="181"/>
      <c r="H15" s="172" t="s">
        <v>129</v>
      </c>
      <c r="I15" s="172" t="s">
        <v>127</v>
      </c>
      <c r="J15" s="172" t="s">
        <v>129</v>
      </c>
      <c r="K15" s="187">
        <v>0.47757621655034249</v>
      </c>
      <c r="L15" s="187">
        <v>5.462977430385605E-2</v>
      </c>
      <c r="M15" s="187">
        <v>0.11019157853573237</v>
      </c>
      <c r="O15" s="216"/>
      <c r="P15" s="215" t="s">
        <v>506</v>
      </c>
      <c r="Q15" s="201" t="s">
        <v>553</v>
      </c>
      <c r="R15" s="201" t="s">
        <v>554</v>
      </c>
      <c r="S15" s="201" t="s">
        <v>555</v>
      </c>
      <c r="T15" s="201" t="s">
        <v>562</v>
      </c>
      <c r="U15" s="201" t="s">
        <v>563</v>
      </c>
      <c r="V15" s="201" t="s">
        <v>571</v>
      </c>
      <c r="W15" s="201" t="s">
        <v>572</v>
      </c>
      <c r="X15" s="204" t="s">
        <v>573</v>
      </c>
    </row>
    <row r="16" spans="1:32" ht="15" thickBot="1" x14ac:dyDescent="0.35">
      <c r="A16" s="172" t="s">
        <v>129</v>
      </c>
      <c r="B16" s="172" t="s">
        <v>127</v>
      </c>
      <c r="C16" s="172" t="s">
        <v>129</v>
      </c>
      <c r="D16" s="187">
        <v>0.36589998210175462</v>
      </c>
      <c r="E16" s="187">
        <v>4.955613366223989E-2</v>
      </c>
      <c r="F16" s="187">
        <v>6.3506792431916981E-2</v>
      </c>
      <c r="G16" s="181"/>
      <c r="H16" s="172" t="s">
        <v>129</v>
      </c>
      <c r="I16" s="172" t="s">
        <v>127</v>
      </c>
      <c r="J16" s="172" t="s">
        <v>129</v>
      </c>
      <c r="K16" s="187">
        <v>0.36057349128188576</v>
      </c>
      <c r="L16" s="187">
        <v>4.9349491352336801E-2</v>
      </c>
      <c r="M16" s="187">
        <v>6.3197715713982222E-2</v>
      </c>
      <c r="O16" s="227"/>
      <c r="P16" s="228"/>
      <c r="Q16" s="229" t="s">
        <v>552</v>
      </c>
      <c r="R16" s="229"/>
      <c r="S16" s="229"/>
      <c r="T16" s="230" t="s">
        <v>561</v>
      </c>
      <c r="U16" s="229"/>
      <c r="V16" s="229" t="s">
        <v>570</v>
      </c>
      <c r="W16" s="229"/>
      <c r="X16" s="206"/>
      <c r="AA16" s="211"/>
      <c r="AB16" s="209"/>
      <c r="AC16" s="217" t="s">
        <v>509</v>
      </c>
      <c r="AD16" s="219"/>
      <c r="AE16" s="214" t="s">
        <v>543</v>
      </c>
      <c r="AF16" s="216"/>
    </row>
    <row r="17" spans="1:32" ht="15" thickBot="1" x14ac:dyDescent="0.35">
      <c r="A17" s="172" t="s">
        <v>128</v>
      </c>
      <c r="B17" s="172" t="s">
        <v>127</v>
      </c>
      <c r="C17" s="172" t="s">
        <v>130</v>
      </c>
      <c r="D17" s="187">
        <v>0.31366225078338483</v>
      </c>
      <c r="E17" s="187">
        <v>3.5150034233820342E-2</v>
      </c>
      <c r="F17" s="187">
        <v>0.16082093369678088</v>
      </c>
      <c r="G17" s="181"/>
      <c r="H17" s="172" t="s">
        <v>128</v>
      </c>
      <c r="I17" s="172" t="s">
        <v>127</v>
      </c>
      <c r="J17" s="172" t="s">
        <v>130</v>
      </c>
      <c r="K17" s="187">
        <v>0.34556992016742671</v>
      </c>
      <c r="L17" s="187">
        <v>3.7010400977807292E-2</v>
      </c>
      <c r="M17" s="187">
        <v>0.16093309719055016</v>
      </c>
      <c r="O17" s="221"/>
      <c r="P17" s="222"/>
      <c r="Q17" s="223"/>
      <c r="R17" s="223"/>
      <c r="S17" s="223"/>
      <c r="T17" s="223"/>
      <c r="U17" s="223"/>
      <c r="V17" s="223"/>
      <c r="W17" s="223"/>
      <c r="X17" s="224"/>
      <c r="AA17" s="210"/>
      <c r="AB17" s="210" t="s">
        <v>584</v>
      </c>
      <c r="AC17" s="218" t="s">
        <v>585</v>
      </c>
      <c r="AD17" s="225"/>
      <c r="AE17" s="218" t="s">
        <v>585</v>
      </c>
      <c r="AF17" s="226"/>
    </row>
    <row r="18" spans="1:32" x14ac:dyDescent="0.3">
      <c r="A18" s="172" t="s">
        <v>128</v>
      </c>
      <c r="B18" s="172" t="s">
        <v>127</v>
      </c>
      <c r="C18" s="172" t="s">
        <v>130</v>
      </c>
      <c r="D18" s="187">
        <v>0.37733439127575186</v>
      </c>
      <c r="E18" s="187">
        <v>4.4770345019172729E-2</v>
      </c>
      <c r="F18" s="187">
        <v>0.10191252004770544</v>
      </c>
      <c r="G18" s="181"/>
      <c r="H18" s="172" t="s">
        <v>128</v>
      </c>
      <c r="I18" s="172" t="s">
        <v>127</v>
      </c>
      <c r="J18" s="172" t="s">
        <v>130</v>
      </c>
      <c r="K18" s="187">
        <v>0.40924206065979363</v>
      </c>
      <c r="L18" s="187">
        <v>4.663071176315968E-2</v>
      </c>
      <c r="M18" s="187">
        <v>0.10202468354147472</v>
      </c>
      <c r="O18" s="211"/>
      <c r="P18" s="210"/>
      <c r="Q18" s="253" t="s">
        <v>512</v>
      </c>
      <c r="R18" s="254"/>
      <c r="S18" s="254"/>
      <c r="T18" s="255"/>
      <c r="U18" s="231" t="s">
        <v>513</v>
      </c>
      <c r="V18" s="231"/>
      <c r="W18" s="231" t="s">
        <v>514</v>
      </c>
      <c r="X18" s="231"/>
      <c r="Y18" s="232"/>
      <c r="AA18" s="253" t="s">
        <v>512</v>
      </c>
      <c r="AB18" s="210" t="s">
        <v>126</v>
      </c>
      <c r="AC18" s="201" t="s">
        <v>586</v>
      </c>
      <c r="AD18" s="220" t="s">
        <v>524</v>
      </c>
      <c r="AE18" s="201" t="s">
        <v>596</v>
      </c>
      <c r="AF18" s="220" t="s">
        <v>524</v>
      </c>
    </row>
    <row r="19" spans="1:32" x14ac:dyDescent="0.3">
      <c r="A19" s="172" t="s">
        <v>128</v>
      </c>
      <c r="B19" s="172" t="s">
        <v>127</v>
      </c>
      <c r="C19" s="172" t="s">
        <v>130</v>
      </c>
      <c r="D19" s="187">
        <v>0.4818952265556507</v>
      </c>
      <c r="E19" s="187">
        <v>4.9186194383580795E-2</v>
      </c>
      <c r="F19" s="187">
        <v>0.10927711322461046</v>
      </c>
      <c r="G19" s="181"/>
      <c r="H19" s="172" t="s">
        <v>128</v>
      </c>
      <c r="I19" s="172" t="s">
        <v>127</v>
      </c>
      <c r="J19" s="172" t="s">
        <v>130</v>
      </c>
      <c r="K19" s="187">
        <v>0.51380289593969253</v>
      </c>
      <c r="L19" s="187">
        <v>5.1046561127567745E-2</v>
      </c>
      <c r="M19" s="187">
        <v>0.10938927671837975</v>
      </c>
      <c r="O19" s="209"/>
      <c r="P19" s="210" t="s">
        <v>584</v>
      </c>
      <c r="Q19" s="210" t="s">
        <v>126</v>
      </c>
      <c r="R19" s="202" t="s">
        <v>129</v>
      </c>
      <c r="S19" s="202" t="s">
        <v>128</v>
      </c>
      <c r="T19" s="202" t="s">
        <v>130</v>
      </c>
      <c r="U19" s="202" t="s">
        <v>127</v>
      </c>
      <c r="V19" s="202" t="s">
        <v>126</v>
      </c>
      <c r="W19" s="202" t="s">
        <v>126</v>
      </c>
      <c r="X19" s="202" t="s">
        <v>129</v>
      </c>
      <c r="Y19" s="203" t="s">
        <v>130</v>
      </c>
      <c r="AA19" s="254"/>
      <c r="AB19" s="202" t="s">
        <v>129</v>
      </c>
      <c r="AC19" s="201" t="s">
        <v>587</v>
      </c>
      <c r="AD19" s="220"/>
      <c r="AE19" s="201" t="s">
        <v>597</v>
      </c>
      <c r="AF19" s="201"/>
    </row>
    <row r="20" spans="1:32" x14ac:dyDescent="0.3">
      <c r="A20" s="172" t="s">
        <v>129</v>
      </c>
      <c r="B20" s="172" t="s">
        <v>127</v>
      </c>
      <c r="C20" s="172" t="s">
        <v>130</v>
      </c>
      <c r="D20" s="187">
        <v>0.38173158538267804</v>
      </c>
      <c r="E20" s="187">
        <v>3.617406965928207E-2</v>
      </c>
      <c r="F20" s="187">
        <v>9.50347053452687E-2</v>
      </c>
      <c r="G20" s="181"/>
      <c r="H20" s="172" t="s">
        <v>129</v>
      </c>
      <c r="I20" s="172" t="s">
        <v>127</v>
      </c>
      <c r="J20" s="172" t="s">
        <v>130</v>
      </c>
      <c r="K20" s="187">
        <v>0.41363925476671987</v>
      </c>
      <c r="L20" s="187">
        <v>4.2260484892521134E-2</v>
      </c>
      <c r="M20" s="187">
        <v>9.5146868839037987E-2</v>
      </c>
      <c r="O20" s="217" t="s">
        <v>509</v>
      </c>
      <c r="P20" s="218" t="s">
        <v>585</v>
      </c>
      <c r="Q20" s="201" t="s">
        <v>586</v>
      </c>
      <c r="R20" s="201" t="s">
        <v>587</v>
      </c>
      <c r="S20" s="201" t="s">
        <v>588</v>
      </c>
      <c r="T20" s="201" t="s">
        <v>589</v>
      </c>
      <c r="U20" s="201" t="s">
        <v>590</v>
      </c>
      <c r="V20" s="201" t="s">
        <v>591</v>
      </c>
      <c r="W20" s="201" t="s">
        <v>593</v>
      </c>
      <c r="X20" s="201" t="s">
        <v>595</v>
      </c>
      <c r="Y20" s="204" t="s">
        <v>594</v>
      </c>
      <c r="AA20" s="254"/>
      <c r="AB20" s="202" t="s">
        <v>128</v>
      </c>
      <c r="AC20" s="201" t="s">
        <v>588</v>
      </c>
      <c r="AD20" s="220"/>
      <c r="AE20" s="201" t="s">
        <v>598</v>
      </c>
      <c r="AF20" s="201"/>
    </row>
    <row r="21" spans="1:32" ht="15" thickBot="1" x14ac:dyDescent="0.35">
      <c r="A21" s="172" t="s">
        <v>129</v>
      </c>
      <c r="B21" s="172" t="s">
        <v>127</v>
      </c>
      <c r="C21" s="172" t="s">
        <v>130</v>
      </c>
      <c r="D21" s="187">
        <v>0.4929698633439315</v>
      </c>
      <c r="E21" s="187">
        <v>5.1828100181758728E-2</v>
      </c>
      <c r="F21" s="187">
        <v>8.8633824571291861E-2</v>
      </c>
      <c r="G21" s="181"/>
      <c r="H21" s="172" t="s">
        <v>129</v>
      </c>
      <c r="I21" s="172" t="s">
        <v>127</v>
      </c>
      <c r="J21" s="172" t="s">
        <v>130</v>
      </c>
      <c r="K21" s="187">
        <v>0.52487753272797333</v>
      </c>
      <c r="L21" s="187">
        <v>5.9653852139717418E-2</v>
      </c>
      <c r="M21" s="187">
        <v>8.8745988065061135E-2</v>
      </c>
      <c r="O21" s="219"/>
      <c r="P21" s="225"/>
      <c r="Q21" s="220" t="s">
        <v>524</v>
      </c>
      <c r="R21" s="220"/>
      <c r="S21" s="220"/>
      <c r="T21" s="220"/>
      <c r="U21" s="220" t="s">
        <v>524</v>
      </c>
      <c r="V21" s="220"/>
      <c r="W21" s="220" t="s">
        <v>592</v>
      </c>
      <c r="X21" s="220"/>
      <c r="Y21" s="204"/>
      <c r="AA21" s="255"/>
      <c r="AB21" s="202" t="s">
        <v>130</v>
      </c>
      <c r="AC21" s="201" t="s">
        <v>589</v>
      </c>
      <c r="AD21" s="220"/>
      <c r="AE21" s="201" t="s">
        <v>599</v>
      </c>
      <c r="AF21" s="201"/>
    </row>
    <row r="22" spans="1:32" ht="15" thickBot="1" x14ac:dyDescent="0.35">
      <c r="A22" s="172" t="s">
        <v>129</v>
      </c>
      <c r="B22" s="172" t="s">
        <v>127</v>
      </c>
      <c r="C22" s="172" t="s">
        <v>130</v>
      </c>
      <c r="D22" s="187">
        <v>0.50285130527428312</v>
      </c>
      <c r="E22" s="187">
        <v>5.0397171925500507E-2</v>
      </c>
      <c r="F22" s="187">
        <v>0.12833378652320954</v>
      </c>
      <c r="G22" s="181"/>
      <c r="H22" s="172" t="s">
        <v>129</v>
      </c>
      <c r="I22" s="172" t="s">
        <v>127</v>
      </c>
      <c r="J22" s="172" t="s">
        <v>130</v>
      </c>
      <c r="K22" s="187">
        <v>0.534758974658325</v>
      </c>
      <c r="L22" s="187">
        <v>5.806393185498606E-2</v>
      </c>
      <c r="M22" s="187">
        <v>0.12844595001697884</v>
      </c>
      <c r="O22" s="214" t="s">
        <v>543</v>
      </c>
      <c r="P22" s="218" t="s">
        <v>585</v>
      </c>
      <c r="Q22" s="201" t="s">
        <v>596</v>
      </c>
      <c r="R22" s="201" t="s">
        <v>597</v>
      </c>
      <c r="S22" s="201" t="s">
        <v>598</v>
      </c>
      <c r="T22" s="201" t="s">
        <v>599</v>
      </c>
      <c r="U22" s="201" t="s">
        <v>600</v>
      </c>
      <c r="V22" s="201" t="s">
        <v>601</v>
      </c>
      <c r="W22" s="201" t="s">
        <v>603</v>
      </c>
      <c r="X22" s="201" t="s">
        <v>604</v>
      </c>
      <c r="Y22" s="204" t="s">
        <v>605</v>
      </c>
      <c r="AA22" s="231" t="s">
        <v>513</v>
      </c>
      <c r="AB22" s="202" t="s">
        <v>127</v>
      </c>
      <c r="AC22" s="201" t="s">
        <v>590</v>
      </c>
      <c r="AD22" s="220" t="s">
        <v>524</v>
      </c>
      <c r="AE22" s="201" t="s">
        <v>600</v>
      </c>
      <c r="AF22" s="220" t="s">
        <v>524</v>
      </c>
    </row>
    <row r="23" spans="1:32" ht="15" thickBot="1" x14ac:dyDescent="0.35">
      <c r="A23" s="183" t="s">
        <v>130</v>
      </c>
      <c r="B23" s="183" t="s">
        <v>126</v>
      </c>
      <c r="C23" s="183" t="s">
        <v>126</v>
      </c>
      <c r="D23" s="187">
        <v>4.9626307291422173E-2</v>
      </c>
      <c r="E23" s="187">
        <v>2.5811648053602327E-2</v>
      </c>
      <c r="F23" s="187">
        <v>2.1076144238175266E-4</v>
      </c>
      <c r="G23" s="181"/>
      <c r="H23" s="183" t="s">
        <v>130</v>
      </c>
      <c r="I23" s="183" t="s">
        <v>126</v>
      </c>
      <c r="J23" s="183" t="s">
        <v>126</v>
      </c>
      <c r="K23" s="187">
        <v>4.9626307291422173E-2</v>
      </c>
      <c r="L23" s="187">
        <v>2.5811648053602327E-2</v>
      </c>
      <c r="M23" s="187">
        <v>2.1076144238175266E-4</v>
      </c>
      <c r="O23" s="216"/>
      <c r="P23" s="226"/>
      <c r="Q23" s="220" t="s">
        <v>524</v>
      </c>
      <c r="R23" s="201"/>
      <c r="S23" s="201"/>
      <c r="T23" s="201"/>
      <c r="U23" s="220" t="s">
        <v>524</v>
      </c>
      <c r="V23" s="201"/>
      <c r="W23" s="220" t="s">
        <v>602</v>
      </c>
      <c r="X23" s="201"/>
      <c r="Y23" s="204"/>
      <c r="AA23" s="231"/>
      <c r="AB23" s="202" t="s">
        <v>126</v>
      </c>
      <c r="AC23" s="201" t="s">
        <v>591</v>
      </c>
      <c r="AD23" s="220"/>
      <c r="AE23" s="201" t="s">
        <v>601</v>
      </c>
      <c r="AF23" s="201"/>
    </row>
    <row r="24" spans="1:32" ht="15" thickBot="1" x14ac:dyDescent="0.35">
      <c r="A24" s="183" t="s">
        <v>130</v>
      </c>
      <c r="B24" s="183" t="s">
        <v>127</v>
      </c>
      <c r="C24" s="183" t="s">
        <v>126</v>
      </c>
      <c r="D24" s="187">
        <v>0.46612632238446677</v>
      </c>
      <c r="E24" s="187">
        <v>3.0208387569612718E-2</v>
      </c>
      <c r="F24" s="187">
        <v>0.19509464950140365</v>
      </c>
      <c r="G24" s="181"/>
      <c r="H24" s="183" t="s">
        <v>130</v>
      </c>
      <c r="I24" s="183" t="s">
        <v>127</v>
      </c>
      <c r="J24" s="183" t="s">
        <v>126</v>
      </c>
      <c r="K24" s="187">
        <v>0.46612632238446677</v>
      </c>
      <c r="L24" s="187">
        <v>3.0208387569612718E-2</v>
      </c>
      <c r="M24" s="187">
        <v>0.19509464950140365</v>
      </c>
      <c r="O24" s="216"/>
      <c r="P24" s="215"/>
      <c r="Q24" s="201"/>
      <c r="R24" s="201"/>
      <c r="S24" s="201"/>
      <c r="T24" s="201"/>
      <c r="U24" s="201"/>
      <c r="V24" s="201"/>
      <c r="W24" s="201"/>
      <c r="X24" s="201"/>
      <c r="Y24" s="204"/>
      <c r="AA24" s="231" t="s">
        <v>514</v>
      </c>
      <c r="AB24" s="202" t="s">
        <v>126</v>
      </c>
      <c r="AC24" s="201" t="s">
        <v>593</v>
      </c>
      <c r="AD24" s="220" t="s">
        <v>592</v>
      </c>
      <c r="AE24" s="201" t="s">
        <v>603</v>
      </c>
      <c r="AF24" s="220" t="s">
        <v>602</v>
      </c>
    </row>
    <row r="25" spans="1:32" ht="15" thickBot="1" x14ac:dyDescent="0.35">
      <c r="A25" s="183" t="s">
        <v>130</v>
      </c>
      <c r="B25" s="183" t="s">
        <v>127</v>
      </c>
      <c r="C25" s="183" t="s">
        <v>130</v>
      </c>
      <c r="D25" s="187">
        <v>0.38238159392789883</v>
      </c>
      <c r="E25" s="187">
        <v>2.637074544803996E-2</v>
      </c>
      <c r="F25" s="187">
        <v>0.14167040857674534</v>
      </c>
      <c r="G25" s="181"/>
      <c r="H25" s="183" t="s">
        <v>130</v>
      </c>
      <c r="I25" s="183" t="s">
        <v>127</v>
      </c>
      <c r="J25" s="183" t="s">
        <v>130</v>
      </c>
      <c r="K25" s="187">
        <v>0.16571570532477625</v>
      </c>
      <c r="L25" s="187">
        <v>2.7054703809799865E-2</v>
      </c>
      <c r="M25" s="187">
        <v>0.14178257207051462</v>
      </c>
      <c r="O25" s="214"/>
      <c r="P25" s="226"/>
      <c r="Q25" s="201"/>
      <c r="R25" s="201"/>
      <c r="S25" s="201"/>
      <c r="T25" s="201"/>
      <c r="U25" s="201"/>
      <c r="V25" s="201"/>
      <c r="W25" s="201"/>
      <c r="X25" s="201"/>
      <c r="Y25" s="204"/>
      <c r="AA25" s="231"/>
      <c r="AB25" s="202" t="s">
        <v>129</v>
      </c>
      <c r="AC25" s="201" t="s">
        <v>595</v>
      </c>
      <c r="AD25" s="220"/>
      <c r="AE25" s="201" t="s">
        <v>604</v>
      </c>
      <c r="AF25" s="201"/>
    </row>
    <row r="26" spans="1:32" x14ac:dyDescent="0.3">
      <c r="A26" s="183" t="s">
        <v>130</v>
      </c>
      <c r="B26" s="183" t="s">
        <v>126</v>
      </c>
      <c r="C26" s="183" t="s">
        <v>130</v>
      </c>
      <c r="D26" s="187">
        <v>4.9554122493992714E-2</v>
      </c>
      <c r="E26" s="187">
        <v>1.9902991747126328E-2</v>
      </c>
      <c r="F26" s="187">
        <v>3.7496256270947418E-4</v>
      </c>
      <c r="G26" s="181"/>
      <c r="H26" s="183" t="s">
        <v>130</v>
      </c>
      <c r="I26" s="183" t="s">
        <v>126</v>
      </c>
      <c r="J26" s="183" t="s">
        <v>130</v>
      </c>
      <c r="K26" s="187">
        <v>0.15579297561902358</v>
      </c>
      <c r="L26" s="187">
        <v>2.0586950108886237E-2</v>
      </c>
      <c r="M26" s="187">
        <v>3.9739526146333193E-4</v>
      </c>
      <c r="O26" s="216"/>
      <c r="P26" s="215"/>
      <c r="Q26" s="201"/>
      <c r="R26" s="201"/>
      <c r="S26" s="201" t="s">
        <v>111</v>
      </c>
      <c r="T26" s="201"/>
      <c r="U26" s="201"/>
      <c r="V26" s="201"/>
      <c r="W26" s="201"/>
      <c r="X26" s="201"/>
      <c r="Y26" s="204"/>
      <c r="AA26" s="232"/>
      <c r="AB26" s="203" t="s">
        <v>130</v>
      </c>
      <c r="AC26" s="204" t="s">
        <v>594</v>
      </c>
      <c r="AD26" s="204"/>
      <c r="AE26" s="204" t="s">
        <v>605</v>
      </c>
      <c r="AF26" s="204"/>
    </row>
    <row r="27" spans="1:32" ht="15" thickBot="1" x14ac:dyDescent="0.35">
      <c r="A27" s="193" t="s">
        <v>119</v>
      </c>
      <c r="B27" s="193" t="s">
        <v>120</v>
      </c>
      <c r="C27" s="193" t="s">
        <v>487</v>
      </c>
      <c r="D27" s="196" t="s">
        <v>120</v>
      </c>
      <c r="E27" s="196" t="s">
        <v>119</v>
      </c>
      <c r="F27" s="196" t="s">
        <v>479</v>
      </c>
      <c r="G27" s="181"/>
      <c r="H27" s="193" t="s">
        <v>119</v>
      </c>
      <c r="I27" s="193" t="s">
        <v>120</v>
      </c>
      <c r="J27" s="193" t="s">
        <v>487</v>
      </c>
      <c r="K27" s="186" t="s">
        <v>120</v>
      </c>
      <c r="L27" s="186" t="s">
        <v>119</v>
      </c>
      <c r="M27" s="186" t="s">
        <v>479</v>
      </c>
      <c r="O27" s="227"/>
      <c r="P27" s="228"/>
      <c r="Q27" s="201"/>
      <c r="R27" s="201"/>
      <c r="S27" s="201"/>
      <c r="T27" s="201"/>
      <c r="U27" s="201"/>
      <c r="V27" s="201"/>
      <c r="W27" s="201"/>
      <c r="X27" s="201"/>
      <c r="Y27" s="204"/>
    </row>
    <row r="28" spans="1:32" ht="15" thickBot="1" x14ac:dyDescent="0.35">
      <c r="A28" s="174" t="s">
        <v>128</v>
      </c>
      <c r="B28" s="174" t="s">
        <v>127</v>
      </c>
      <c r="C28" s="174" t="s">
        <v>126</v>
      </c>
      <c r="D28" s="187">
        <v>0.59377325888915289</v>
      </c>
      <c r="E28" s="187">
        <v>6.9535151294819811E-2</v>
      </c>
      <c r="F28" s="187">
        <v>0.1078865838086538</v>
      </c>
      <c r="G28" s="181"/>
      <c r="H28" s="174" t="s">
        <v>128</v>
      </c>
      <c r="I28" s="174" t="s">
        <v>127</v>
      </c>
      <c r="J28" s="174" t="s">
        <v>126</v>
      </c>
      <c r="K28" s="187">
        <v>0.59377325888915289</v>
      </c>
      <c r="L28" s="187">
        <v>6.9535151294819811E-2</v>
      </c>
      <c r="M28" s="187">
        <v>0.1078865838086538</v>
      </c>
      <c r="O28" s="212"/>
      <c r="P28" s="213"/>
      <c r="Q28" s="205"/>
      <c r="R28" s="205"/>
      <c r="S28" s="205"/>
      <c r="T28" s="205"/>
      <c r="U28" s="205"/>
      <c r="V28" s="206"/>
      <c r="W28"/>
      <c r="X28"/>
    </row>
    <row r="29" spans="1:32" x14ac:dyDescent="0.3">
      <c r="A29" s="174" t="s">
        <v>128</v>
      </c>
      <c r="B29" s="174" t="s">
        <v>127</v>
      </c>
      <c r="C29" s="174" t="s">
        <v>126</v>
      </c>
      <c r="D29" s="187">
        <v>0.57598595978820954</v>
      </c>
      <c r="E29" s="187">
        <v>5.8957723318686907E-2</v>
      </c>
      <c r="F29" s="187">
        <v>0.10125347196557669</v>
      </c>
      <c r="G29" s="181"/>
      <c r="H29" s="174" t="s">
        <v>128</v>
      </c>
      <c r="I29" s="174" t="s">
        <v>127</v>
      </c>
      <c r="J29" s="174" t="s">
        <v>126</v>
      </c>
      <c r="K29" s="187">
        <v>0.57598595978820954</v>
      </c>
      <c r="L29" s="187">
        <v>5.8957723318686907E-2</v>
      </c>
      <c r="M29" s="187">
        <v>0.10125347196557669</v>
      </c>
    </row>
    <row r="30" spans="1:32" x14ac:dyDescent="0.3">
      <c r="A30" s="174" t="s">
        <v>128</v>
      </c>
      <c r="B30" s="174" t="s">
        <v>127</v>
      </c>
      <c r="C30" s="174" t="s">
        <v>126</v>
      </c>
      <c r="D30" s="187">
        <v>0.59521291695875744</v>
      </c>
      <c r="E30" s="187">
        <v>6.5906694794905796E-2</v>
      </c>
      <c r="F30" s="187">
        <v>0.12598328881182624</v>
      </c>
      <c r="G30" s="181"/>
      <c r="H30" s="174" t="s">
        <v>128</v>
      </c>
      <c r="I30" s="174" t="s">
        <v>127</v>
      </c>
      <c r="J30" s="174" t="s">
        <v>126</v>
      </c>
      <c r="K30" s="187">
        <v>0.59521291695875744</v>
      </c>
      <c r="L30" s="187">
        <v>6.5906694794905796E-2</v>
      </c>
      <c r="M30" s="187">
        <v>0.12598328881182624</v>
      </c>
    </row>
    <row r="31" spans="1:32" x14ac:dyDescent="0.3">
      <c r="A31" s="174" t="s">
        <v>129</v>
      </c>
      <c r="B31" s="174" t="s">
        <v>127</v>
      </c>
      <c r="C31" s="174" t="s">
        <v>126</v>
      </c>
      <c r="D31" s="187">
        <v>0.50413213766980391</v>
      </c>
      <c r="E31" s="187">
        <v>6.1009784598364356E-2</v>
      </c>
      <c r="F31" s="187">
        <v>8.9989823278501482E-2</v>
      </c>
      <c r="G31" s="181"/>
      <c r="H31" s="174" t="s">
        <v>129</v>
      </c>
      <c r="I31" s="174" t="s">
        <v>127</v>
      </c>
      <c r="J31" s="174" t="s">
        <v>126</v>
      </c>
      <c r="K31" s="187">
        <v>0.50413213766980391</v>
      </c>
      <c r="L31" s="187">
        <v>6.1009784598364356E-2</v>
      </c>
      <c r="M31" s="187">
        <v>8.9989823278501482E-2</v>
      </c>
    </row>
    <row r="32" spans="1:32" x14ac:dyDescent="0.3">
      <c r="A32" s="174" t="s">
        <v>129</v>
      </c>
      <c r="B32" s="174" t="s">
        <v>127</v>
      </c>
      <c r="C32" s="174" t="s">
        <v>126</v>
      </c>
      <c r="D32" s="187">
        <v>0.68376349222333932</v>
      </c>
      <c r="E32" s="187">
        <v>9.9609021252300173E-2</v>
      </c>
      <c r="F32" s="187">
        <v>0.14940354481986812</v>
      </c>
      <c r="G32" s="181"/>
      <c r="H32" s="174" t="s">
        <v>129</v>
      </c>
      <c r="I32" s="174" t="s">
        <v>127</v>
      </c>
      <c r="J32" s="174" t="s">
        <v>126</v>
      </c>
      <c r="K32" s="187">
        <v>0.68376349222333932</v>
      </c>
      <c r="L32" s="187">
        <v>9.9609021252300173E-2</v>
      </c>
      <c r="M32" s="187">
        <v>0.14940354481986812</v>
      </c>
    </row>
    <row r="33" spans="1:36" x14ac:dyDescent="0.3">
      <c r="A33" s="174" t="s">
        <v>129</v>
      </c>
      <c r="B33" s="174" t="s">
        <v>127</v>
      </c>
      <c r="C33" s="174" t="s">
        <v>126</v>
      </c>
      <c r="D33" s="187">
        <v>0.56005516178188131</v>
      </c>
      <c r="E33" s="187">
        <v>6.3687185009705827E-2</v>
      </c>
      <c r="F33" s="187">
        <v>0.11449195740588593</v>
      </c>
      <c r="G33" s="181"/>
      <c r="H33" s="174" t="s">
        <v>129</v>
      </c>
      <c r="I33" s="174" t="s">
        <v>127</v>
      </c>
      <c r="J33" s="174" t="s">
        <v>126</v>
      </c>
      <c r="K33" s="187">
        <v>0.56005516178188131</v>
      </c>
      <c r="L33" s="187">
        <v>6.3687185009705827E-2</v>
      </c>
      <c r="M33" s="187">
        <v>0.11449195740588593</v>
      </c>
    </row>
    <row r="34" spans="1:36" x14ac:dyDescent="0.3">
      <c r="A34" s="174" t="s">
        <v>128</v>
      </c>
      <c r="B34" s="174" t="s">
        <v>127</v>
      </c>
      <c r="C34" s="174" t="s">
        <v>129</v>
      </c>
      <c r="D34" s="187">
        <v>0.61507203776938724</v>
      </c>
      <c r="E34" s="187">
        <v>7.8102640751483168E-2</v>
      </c>
      <c r="F34" s="187">
        <v>0.1792842466304555</v>
      </c>
      <c r="G34" s="181"/>
      <c r="H34" s="174" t="s">
        <v>128</v>
      </c>
      <c r="I34" s="174" t="s">
        <v>127</v>
      </c>
      <c r="J34" s="174" t="s">
        <v>129</v>
      </c>
      <c r="K34" s="187">
        <v>0.55803612418738568</v>
      </c>
      <c r="L34" s="187">
        <v>7.5448692791492189E-2</v>
      </c>
      <c r="M34" s="187">
        <v>0.17877046385325399</v>
      </c>
    </row>
    <row r="35" spans="1:36" x14ac:dyDescent="0.3">
      <c r="A35" s="174" t="s">
        <v>128</v>
      </c>
      <c r="B35" s="174" t="s">
        <v>127</v>
      </c>
      <c r="C35" s="174" t="s">
        <v>129</v>
      </c>
      <c r="D35" s="187">
        <v>0.54535531384545488</v>
      </c>
      <c r="E35" s="187">
        <v>2.0417153377580113E-2</v>
      </c>
      <c r="F35" s="187">
        <v>6.6226321259253099E-3</v>
      </c>
      <c r="G35" s="181"/>
      <c r="H35" s="174" t="s">
        <v>128</v>
      </c>
      <c r="I35" s="174" t="s">
        <v>127</v>
      </c>
      <c r="J35" s="174" t="s">
        <v>129</v>
      </c>
      <c r="K35" s="187">
        <v>0.48831940026345333</v>
      </c>
      <c r="L35" s="187">
        <v>1.7763205417589134E-2</v>
      </c>
      <c r="M35" s="187">
        <v>6.1088493487237864E-3</v>
      </c>
      <c r="O35" s="194"/>
      <c r="P35" s="194"/>
      <c r="Q35" s="194"/>
      <c r="U35" s="194" t="s">
        <v>119</v>
      </c>
      <c r="V35" s="194" t="s">
        <v>120</v>
      </c>
      <c r="W35" s="194" t="s">
        <v>121</v>
      </c>
      <c r="X35" s="245" t="s">
        <v>583</v>
      </c>
      <c r="Y35" s="256" t="s">
        <v>469</v>
      </c>
      <c r="AA35" s="194" t="s">
        <v>119</v>
      </c>
      <c r="AB35" s="194" t="s">
        <v>120</v>
      </c>
      <c r="AC35" s="194" t="s">
        <v>121</v>
      </c>
      <c r="AD35" s="245" t="s">
        <v>583</v>
      </c>
      <c r="AE35" s="256" t="s">
        <v>469</v>
      </c>
      <c r="AF35" s="256" t="s">
        <v>608</v>
      </c>
    </row>
    <row r="36" spans="1:36" x14ac:dyDescent="0.3">
      <c r="A36" s="174" t="s">
        <v>128</v>
      </c>
      <c r="B36" s="174" t="s">
        <v>127</v>
      </c>
      <c r="C36" s="174" t="s">
        <v>129</v>
      </c>
      <c r="D36" s="187">
        <v>0.6387794516114379</v>
      </c>
      <c r="E36" s="187">
        <v>7.4203219624024735E-2</v>
      </c>
      <c r="F36" s="187">
        <v>0.10110682824266529</v>
      </c>
      <c r="G36" s="181"/>
      <c r="H36" s="174" t="s">
        <v>128</v>
      </c>
      <c r="I36" s="174" t="s">
        <v>127</v>
      </c>
      <c r="J36" s="174" t="s">
        <v>129</v>
      </c>
      <c r="K36" s="187">
        <v>0.58174353802943635</v>
      </c>
      <c r="L36" s="187">
        <v>7.1549271664033756E-2</v>
      </c>
      <c r="M36" s="187">
        <v>0.10059304546546376</v>
      </c>
      <c r="O36" s="172"/>
      <c r="P36" s="172"/>
      <c r="Q36" s="172"/>
      <c r="R36" s="243"/>
      <c r="T36" s="172" t="s">
        <v>434</v>
      </c>
      <c r="U36" s="172" t="s">
        <v>128</v>
      </c>
      <c r="V36" s="172" t="s">
        <v>127</v>
      </c>
      <c r="W36" s="172" t="s">
        <v>126</v>
      </c>
      <c r="X36" s="245">
        <v>1.5621515090945432E-2</v>
      </c>
      <c r="Y36">
        <v>29</v>
      </c>
      <c r="AA36" s="172" t="s">
        <v>128</v>
      </c>
      <c r="AB36" s="172" t="s">
        <v>127</v>
      </c>
      <c r="AC36" s="172" t="s">
        <v>126</v>
      </c>
      <c r="AD36" s="245">
        <v>1.5621515090945432E-2</v>
      </c>
      <c r="AE36">
        <v>29</v>
      </c>
      <c r="AF36" s="244">
        <v>3.0434325944433334</v>
      </c>
      <c r="AH36" s="172"/>
      <c r="AI36" s="172"/>
      <c r="AJ36" s="172"/>
    </row>
    <row r="37" spans="1:36" x14ac:dyDescent="0.3">
      <c r="A37" s="174" t="s">
        <v>129</v>
      </c>
      <c r="B37" s="174" t="s">
        <v>127</v>
      </c>
      <c r="C37" s="174" t="s">
        <v>129</v>
      </c>
      <c r="D37" s="187">
        <v>0.37394168064506406</v>
      </c>
      <c r="E37" s="187">
        <v>5.5199796206343375E-2</v>
      </c>
      <c r="F37" s="187">
        <v>5.4419224595688626E-2</v>
      </c>
      <c r="G37" s="181"/>
      <c r="H37" s="174" t="s">
        <v>129</v>
      </c>
      <c r="I37" s="174" t="s">
        <v>127</v>
      </c>
      <c r="J37" s="174" t="s">
        <v>129</v>
      </c>
      <c r="K37" s="187">
        <v>0.31690576706306245</v>
      </c>
      <c r="L37" s="187">
        <v>5.2250965139686731E-2</v>
      </c>
      <c r="M37" s="187">
        <v>5.390544181848711E-2</v>
      </c>
      <c r="O37" s="172"/>
      <c r="P37" s="172"/>
      <c r="Q37" s="172"/>
      <c r="R37" s="243"/>
      <c r="T37" s="172" t="s">
        <v>434</v>
      </c>
      <c r="U37" s="172" t="s">
        <v>128</v>
      </c>
      <c r="V37" s="172" t="s">
        <v>127</v>
      </c>
      <c r="W37" s="172" t="s">
        <v>126</v>
      </c>
      <c r="X37" s="245">
        <v>1.9492781549520766E-2</v>
      </c>
      <c r="Y37">
        <v>14</v>
      </c>
      <c r="AA37" s="172" t="s">
        <v>128</v>
      </c>
      <c r="AB37" s="172" t="s">
        <v>127</v>
      </c>
      <c r="AC37" s="172" t="s">
        <v>126</v>
      </c>
      <c r="AD37" s="245">
        <v>1.9492781549520766E-2</v>
      </c>
      <c r="AE37">
        <v>14</v>
      </c>
      <c r="AF37" s="244">
        <v>2.9496262831968849</v>
      </c>
      <c r="AH37" s="172"/>
      <c r="AI37" s="172"/>
      <c r="AJ37" s="172"/>
    </row>
    <row r="38" spans="1:36" x14ac:dyDescent="0.3">
      <c r="A38" s="174" t="s">
        <v>129</v>
      </c>
      <c r="B38" s="174" t="s">
        <v>127</v>
      </c>
      <c r="C38" s="174" t="s">
        <v>129</v>
      </c>
      <c r="D38" s="187">
        <v>0.6724530163001855</v>
      </c>
      <c r="E38" s="187">
        <v>8.0629030844227428E-2</v>
      </c>
      <c r="F38" s="187">
        <v>0.1206129966661755</v>
      </c>
      <c r="G38" s="181"/>
      <c r="H38" s="174" t="s">
        <v>129</v>
      </c>
      <c r="I38" s="174" t="s">
        <v>127</v>
      </c>
      <c r="J38" s="174" t="s">
        <v>129</v>
      </c>
      <c r="K38" s="187">
        <v>0.61541710271818395</v>
      </c>
      <c r="L38" s="187">
        <v>7.7680199777570777E-2</v>
      </c>
      <c r="M38" s="187">
        <v>0.12009921388897396</v>
      </c>
      <c r="O38" s="172"/>
      <c r="P38" s="172"/>
      <c r="Q38" s="172"/>
      <c r="R38" s="243"/>
      <c r="T38" s="172" t="s">
        <v>434</v>
      </c>
      <c r="U38" s="172" t="s">
        <v>128</v>
      </c>
      <c r="V38" s="172" t="s">
        <v>127</v>
      </c>
      <c r="W38" s="172" t="s">
        <v>126</v>
      </c>
      <c r="X38" s="245">
        <v>1.5266103117505992E-2</v>
      </c>
      <c r="AA38" s="172" t="s">
        <v>129</v>
      </c>
      <c r="AB38" s="172" t="s">
        <v>127</v>
      </c>
      <c r="AC38" s="172" t="s">
        <v>126</v>
      </c>
      <c r="AD38" s="245">
        <v>1.114691616766467E-2</v>
      </c>
      <c r="AE38">
        <v>21</v>
      </c>
      <c r="AF38" s="244">
        <v>2.1631896272455085</v>
      </c>
      <c r="AG38" s="244"/>
      <c r="AH38" s="172"/>
      <c r="AI38" s="172"/>
      <c r="AJ38" s="172"/>
    </row>
    <row r="39" spans="1:36" x14ac:dyDescent="0.3">
      <c r="A39" s="174" t="s">
        <v>129</v>
      </c>
      <c r="B39" s="174" t="s">
        <v>127</v>
      </c>
      <c r="C39" s="174" t="s">
        <v>129</v>
      </c>
      <c r="D39" s="187">
        <v>0.51887420001306539</v>
      </c>
      <c r="E39" s="187">
        <v>5.0404639591458661E-2</v>
      </c>
      <c r="F39" s="187">
        <v>0.10020739661530896</v>
      </c>
      <c r="G39" s="181"/>
      <c r="H39" s="174" t="s">
        <v>129</v>
      </c>
      <c r="I39" s="174" t="s">
        <v>127</v>
      </c>
      <c r="J39" s="174" t="s">
        <v>129</v>
      </c>
      <c r="K39" s="187">
        <v>0.46183828643106384</v>
      </c>
      <c r="L39" s="187">
        <v>4.7455808524802023E-2</v>
      </c>
      <c r="M39" s="187">
        <v>9.9693613838107431E-2</v>
      </c>
      <c r="O39" s="172"/>
      <c r="P39" s="172"/>
      <c r="Q39" s="172"/>
      <c r="R39" s="243"/>
      <c r="T39" s="172" t="s">
        <v>435</v>
      </c>
      <c r="U39" s="172" t="s">
        <v>129</v>
      </c>
      <c r="V39" s="172" t="s">
        <v>127</v>
      </c>
      <c r="W39" s="172" t="s">
        <v>126</v>
      </c>
      <c r="X39" s="245">
        <v>1.114691616766467E-2</v>
      </c>
      <c r="Y39">
        <v>21</v>
      </c>
      <c r="AA39" s="172" t="s">
        <v>129</v>
      </c>
      <c r="AB39" s="172" t="s">
        <v>127</v>
      </c>
      <c r="AC39" s="172" t="s">
        <v>126</v>
      </c>
      <c r="AD39" s="245">
        <v>1.2840041966426859E-2</v>
      </c>
      <c r="AE39">
        <v>31</v>
      </c>
      <c r="AF39" s="244">
        <v>2.8351797714328542</v>
      </c>
      <c r="AH39" s="172"/>
      <c r="AI39" s="172"/>
      <c r="AJ39" s="172"/>
    </row>
    <row r="40" spans="1:36" x14ac:dyDescent="0.3">
      <c r="A40" s="174" t="s">
        <v>128</v>
      </c>
      <c r="B40" s="174" t="s">
        <v>127</v>
      </c>
      <c r="C40" s="174" t="s">
        <v>130</v>
      </c>
      <c r="D40" s="187">
        <v>0.64813010381654967</v>
      </c>
      <c r="E40" s="187">
        <v>7.9887636155160244E-2</v>
      </c>
      <c r="F40" s="187">
        <v>0.11256078240183844</v>
      </c>
      <c r="G40" s="181"/>
      <c r="H40" s="174" t="s">
        <v>128</v>
      </c>
      <c r="I40" s="174" t="s">
        <v>127</v>
      </c>
      <c r="J40" s="174" t="s">
        <v>130</v>
      </c>
      <c r="K40" s="187">
        <v>0.62667186179651557</v>
      </c>
      <c r="L40" s="187">
        <v>7.4884211425476688E-2</v>
      </c>
      <c r="M40" s="187">
        <v>0.11231126589297294</v>
      </c>
      <c r="O40" s="172"/>
      <c r="P40" s="172"/>
      <c r="Q40" s="172"/>
      <c r="R40" s="243"/>
      <c r="T40" s="172" t="s">
        <v>435</v>
      </c>
      <c r="U40" s="172" t="s">
        <v>129</v>
      </c>
      <c r="V40" s="172" t="s">
        <v>127</v>
      </c>
      <c r="W40" s="172" t="s">
        <v>126</v>
      </c>
      <c r="X40" s="245">
        <v>1.2840041966426859E-2</v>
      </c>
      <c r="Y40">
        <v>31</v>
      </c>
      <c r="AA40" s="172" t="s">
        <v>126</v>
      </c>
      <c r="AB40" s="172" t="s">
        <v>126</v>
      </c>
      <c r="AC40" s="172" t="s">
        <v>126</v>
      </c>
      <c r="AD40" s="246">
        <v>7.3821725239616607E-3</v>
      </c>
      <c r="AE40">
        <v>21</v>
      </c>
      <c r="AF40" s="244">
        <v>0.60698562699680514</v>
      </c>
      <c r="AH40" s="172"/>
      <c r="AI40" s="172"/>
      <c r="AJ40" s="172"/>
    </row>
    <row r="41" spans="1:36" x14ac:dyDescent="0.3">
      <c r="A41" s="174" t="s">
        <v>128</v>
      </c>
      <c r="B41" s="174" t="s">
        <v>127</v>
      </c>
      <c r="C41" s="174" t="s">
        <v>130</v>
      </c>
      <c r="D41" s="187">
        <v>0.5645281232336169</v>
      </c>
      <c r="E41" s="187">
        <v>6.1982953179016163E-2</v>
      </c>
      <c r="F41" s="187">
        <v>0.11554697249634692</v>
      </c>
      <c r="G41" s="181"/>
      <c r="H41" s="174" t="s">
        <v>128</v>
      </c>
      <c r="I41" s="174" t="s">
        <v>127</v>
      </c>
      <c r="J41" s="174" t="s">
        <v>130</v>
      </c>
      <c r="K41" s="187">
        <v>0.54306988121358268</v>
      </c>
      <c r="L41" s="187">
        <v>5.6979528449332614E-2</v>
      </c>
      <c r="M41" s="187">
        <v>0.11529745598748142</v>
      </c>
      <c r="O41" s="172"/>
      <c r="P41" s="172"/>
      <c r="Q41" s="172"/>
      <c r="R41" s="243"/>
      <c r="T41" s="172" t="s">
        <v>435</v>
      </c>
      <c r="U41" s="172" t="s">
        <v>129</v>
      </c>
      <c r="V41" s="172" t="s">
        <v>127</v>
      </c>
      <c r="W41" s="172" t="s">
        <v>126</v>
      </c>
      <c r="X41" s="245">
        <v>1.4296160999999998E-2</v>
      </c>
      <c r="AA41" s="172" t="s">
        <v>126</v>
      </c>
      <c r="AB41" s="172" t="s">
        <v>126</v>
      </c>
      <c r="AC41" s="172" t="s">
        <v>126</v>
      </c>
      <c r="AD41" s="246">
        <v>5.3073976432993809E-3</v>
      </c>
      <c r="AE41">
        <v>27</v>
      </c>
      <c r="AF41" s="244">
        <v>0.43703440083882561</v>
      </c>
      <c r="AG41" s="244"/>
      <c r="AH41" s="172"/>
      <c r="AI41" s="172"/>
      <c r="AJ41" s="172"/>
    </row>
    <row r="42" spans="1:36" x14ac:dyDescent="0.3">
      <c r="A42" s="174" t="s">
        <v>128</v>
      </c>
      <c r="B42" s="174" t="s">
        <v>127</v>
      </c>
      <c r="C42" s="174" t="s">
        <v>130</v>
      </c>
      <c r="D42" s="187">
        <v>0.61743377444735292</v>
      </c>
      <c r="E42" s="187">
        <v>7.3968254401556174E-2</v>
      </c>
      <c r="F42" s="187">
        <v>0.17865986526778349</v>
      </c>
      <c r="G42" s="181"/>
      <c r="H42" s="174" t="s">
        <v>128</v>
      </c>
      <c r="I42" s="174" t="s">
        <v>127</v>
      </c>
      <c r="J42" s="174" t="s">
        <v>130</v>
      </c>
      <c r="K42" s="187">
        <v>0.59597553242731871</v>
      </c>
      <c r="L42" s="187">
        <v>6.8964829671872618E-2</v>
      </c>
      <c r="M42" s="187">
        <v>0.17841034875891801</v>
      </c>
      <c r="O42" s="172"/>
      <c r="P42" s="172"/>
      <c r="Q42" s="172"/>
      <c r="R42" s="243"/>
      <c r="T42" s="170" t="s">
        <v>489</v>
      </c>
      <c r="U42" s="172" t="s">
        <v>126</v>
      </c>
      <c r="V42" s="172" t="s">
        <v>126</v>
      </c>
      <c r="W42" s="172" t="s">
        <v>126</v>
      </c>
      <c r="X42" s="246">
        <v>7.3821725239616607E-3</v>
      </c>
      <c r="Y42">
        <v>21</v>
      </c>
      <c r="AA42" s="172" t="s">
        <v>128</v>
      </c>
      <c r="AB42" s="172" t="s">
        <v>127</v>
      </c>
      <c r="AC42" s="172" t="s">
        <v>129</v>
      </c>
      <c r="AD42" s="245">
        <v>1.6134315410753546E-2</v>
      </c>
      <c r="AE42">
        <v>20</v>
      </c>
      <c r="AF42" s="244">
        <v>2.7749289891065358</v>
      </c>
      <c r="AH42" s="172"/>
      <c r="AI42" s="172"/>
      <c r="AJ42" s="172"/>
    </row>
    <row r="43" spans="1:36" x14ac:dyDescent="0.3">
      <c r="A43" s="174" t="s">
        <v>129</v>
      </c>
      <c r="B43" s="174" t="s">
        <v>127</v>
      </c>
      <c r="C43" s="174" t="s">
        <v>130</v>
      </c>
      <c r="D43" s="187">
        <v>0.61987675632014572</v>
      </c>
      <c r="E43" s="187">
        <v>6.9065039493595354E-2</v>
      </c>
      <c r="F43" s="187">
        <v>0.15024442680589603</v>
      </c>
      <c r="G43" s="181"/>
      <c r="H43" s="174" t="s">
        <v>129</v>
      </c>
      <c r="I43" s="174" t="s">
        <v>127</v>
      </c>
      <c r="J43" s="174" t="s">
        <v>130</v>
      </c>
      <c r="K43" s="187">
        <v>0.5984185143001115</v>
      </c>
      <c r="L43" s="187">
        <v>6.3505678682835853E-2</v>
      </c>
      <c r="M43" s="187">
        <v>0.14999491029703055</v>
      </c>
      <c r="O43" s="172"/>
      <c r="P43" s="172"/>
      <c r="Q43" s="172"/>
      <c r="R43" s="243"/>
      <c r="T43" s="170" t="s">
        <v>489</v>
      </c>
      <c r="U43" s="172" t="s">
        <v>126</v>
      </c>
      <c r="V43" s="172" t="s">
        <v>126</v>
      </c>
      <c r="W43" s="172" t="s">
        <v>126</v>
      </c>
      <c r="X43" s="246">
        <v>5.3073976432993809E-3</v>
      </c>
      <c r="Y43">
        <v>27</v>
      </c>
      <c r="AA43" s="172" t="s">
        <v>128</v>
      </c>
      <c r="AB43" s="172" t="s">
        <v>127</v>
      </c>
      <c r="AC43" s="172" t="s">
        <v>129</v>
      </c>
      <c r="AD43" s="245">
        <v>1.7099052947052946E-2</v>
      </c>
      <c r="AE43">
        <v>33</v>
      </c>
      <c r="AF43" s="244">
        <v>3.1759188513986012</v>
      </c>
      <c r="AH43" s="172"/>
      <c r="AI43" s="172"/>
      <c r="AJ43" s="172"/>
    </row>
    <row r="44" spans="1:36" x14ac:dyDescent="0.3">
      <c r="A44" s="174" t="s">
        <v>129</v>
      </c>
      <c r="B44" s="174" t="s">
        <v>127</v>
      </c>
      <c r="C44" s="174" t="s">
        <v>130</v>
      </c>
      <c r="D44" s="187">
        <v>0.44694138955367863</v>
      </c>
      <c r="E44" s="187">
        <v>5.4959332906768993E-2</v>
      </c>
      <c r="F44" s="187">
        <v>8.4116501656195414E-2</v>
      </c>
      <c r="G44" s="181"/>
      <c r="H44" s="174" t="s">
        <v>129</v>
      </c>
      <c r="I44" s="174" t="s">
        <v>127</v>
      </c>
      <c r="J44" s="174" t="s">
        <v>130</v>
      </c>
      <c r="K44" s="187">
        <v>0.42548314753364441</v>
      </c>
      <c r="L44" s="187">
        <v>4.9399972096009492E-2</v>
      </c>
      <c r="M44" s="187">
        <v>8.3866985147329917E-2</v>
      </c>
      <c r="O44" s="172"/>
      <c r="P44" s="172"/>
      <c r="Q44" s="172"/>
      <c r="R44" s="243"/>
      <c r="T44" s="170" t="s">
        <v>489</v>
      </c>
      <c r="U44" s="172" t="s">
        <v>126</v>
      </c>
      <c r="V44" s="172" t="s">
        <v>126</v>
      </c>
      <c r="W44" s="172" t="s">
        <v>126</v>
      </c>
      <c r="X44" s="246">
        <v>5.5835149999999998E-3</v>
      </c>
      <c r="AA44" s="172" t="s">
        <v>129</v>
      </c>
      <c r="AB44" s="172" t="s">
        <v>127</v>
      </c>
      <c r="AC44" s="172" t="s">
        <v>129</v>
      </c>
      <c r="AD44" s="245">
        <v>1.4691076492909922E-2</v>
      </c>
      <c r="AE44">
        <v>14</v>
      </c>
      <c r="AF44" s="244">
        <v>3.275849449770321</v>
      </c>
      <c r="AG44" s="244"/>
      <c r="AH44" s="172"/>
      <c r="AI44" s="172"/>
      <c r="AJ44" s="172"/>
    </row>
    <row r="45" spans="1:36" x14ac:dyDescent="0.3">
      <c r="A45" s="174" t="s">
        <v>129</v>
      </c>
      <c r="B45" s="174" t="s">
        <v>127</v>
      </c>
      <c r="C45" s="174" t="s">
        <v>130</v>
      </c>
      <c r="D45" s="187">
        <v>0.48345973710924167</v>
      </c>
      <c r="E45" s="187">
        <v>6.5032152308661564E-2</v>
      </c>
      <c r="F45" s="187">
        <v>7.3282071693263298E-2</v>
      </c>
      <c r="G45" s="181"/>
      <c r="H45" s="174" t="s">
        <v>129</v>
      </c>
      <c r="I45" s="174" t="s">
        <v>127</v>
      </c>
      <c r="J45" s="174" t="s">
        <v>130</v>
      </c>
      <c r="K45" s="187">
        <v>0.46200149508920746</v>
      </c>
      <c r="L45" s="187">
        <v>5.9472791497902064E-2</v>
      </c>
      <c r="M45" s="187">
        <v>7.3032555184397802E-2</v>
      </c>
      <c r="O45" s="172"/>
      <c r="P45" s="172"/>
      <c r="Q45" s="172"/>
      <c r="R45" s="243"/>
      <c r="T45" s="172" t="s">
        <v>437</v>
      </c>
      <c r="U45" s="172" t="s">
        <v>128</v>
      </c>
      <c r="V45" s="172" t="s">
        <v>127</v>
      </c>
      <c r="W45" s="172" t="s">
        <v>129</v>
      </c>
      <c r="X45" s="245">
        <v>1.6134315410753546E-2</v>
      </c>
      <c r="Y45">
        <v>20</v>
      </c>
      <c r="AA45" s="172" t="s">
        <v>129</v>
      </c>
      <c r="AB45" s="172" t="s">
        <v>127</v>
      </c>
      <c r="AC45" s="172" t="s">
        <v>129</v>
      </c>
      <c r="AD45" s="245">
        <v>1.5245658682634732E-2</v>
      </c>
      <c r="AE45">
        <v>13</v>
      </c>
      <c r="AF45" s="244">
        <v>2.9901218428143714</v>
      </c>
      <c r="AH45" s="172"/>
      <c r="AI45" s="172"/>
      <c r="AJ45" s="172"/>
    </row>
    <row r="46" spans="1:36" x14ac:dyDescent="0.3">
      <c r="A46" s="184" t="s">
        <v>130</v>
      </c>
      <c r="B46" s="184" t="s">
        <v>126</v>
      </c>
      <c r="C46" s="184" t="s">
        <v>126</v>
      </c>
      <c r="D46" s="187">
        <v>0.10954594641528388</v>
      </c>
      <c r="E46" s="187">
        <v>3.3013879186598968E-2</v>
      </c>
      <c r="F46" s="187">
        <v>6.8165404880395758E-4</v>
      </c>
      <c r="G46" s="181"/>
      <c r="H46" s="184" t="s">
        <v>130</v>
      </c>
      <c r="I46" s="184" t="s">
        <v>126</v>
      </c>
      <c r="J46" s="184" t="s">
        <v>126</v>
      </c>
      <c r="K46" s="187">
        <v>0.10954594641528388</v>
      </c>
      <c r="L46" s="187">
        <v>3.3013879186598968E-2</v>
      </c>
      <c r="M46" s="187">
        <v>6.8165404880395758E-4</v>
      </c>
      <c r="O46" s="172"/>
      <c r="P46" s="172"/>
      <c r="Q46" s="172"/>
      <c r="R46" s="243"/>
      <c r="T46" s="172" t="s">
        <v>437</v>
      </c>
      <c r="U46" s="172" t="s">
        <v>128</v>
      </c>
      <c r="V46" s="172" t="s">
        <v>127</v>
      </c>
      <c r="W46" s="172" t="s">
        <v>129</v>
      </c>
      <c r="X46" s="245">
        <v>1.7099052947052946E-2</v>
      </c>
      <c r="Y46">
        <v>33</v>
      </c>
      <c r="AA46" s="172" t="s">
        <v>126</v>
      </c>
      <c r="AB46" s="172" t="s">
        <v>126</v>
      </c>
      <c r="AC46" s="172" t="s">
        <v>129</v>
      </c>
      <c r="AD46" s="245">
        <v>8.9696884361893346E-3</v>
      </c>
      <c r="AE46">
        <v>24</v>
      </c>
      <c r="AF46" s="244">
        <v>0.62715009511683639</v>
      </c>
      <c r="AH46" s="172"/>
      <c r="AI46" s="172"/>
      <c r="AJ46" s="172"/>
    </row>
    <row r="47" spans="1:36" x14ac:dyDescent="0.3">
      <c r="A47" s="184" t="s">
        <v>130</v>
      </c>
      <c r="B47" s="184" t="s">
        <v>127</v>
      </c>
      <c r="C47" s="184" t="s">
        <v>126</v>
      </c>
      <c r="D47" s="187">
        <v>0.53708861421016918</v>
      </c>
      <c r="E47" s="187">
        <v>3.4028328557988548E-2</v>
      </c>
      <c r="F47" s="187">
        <v>9.8660966518582208E-2</v>
      </c>
      <c r="G47" s="181"/>
      <c r="H47" s="184" t="s">
        <v>130</v>
      </c>
      <c r="I47" s="184" t="s">
        <v>127</v>
      </c>
      <c r="J47" s="184" t="s">
        <v>126</v>
      </c>
      <c r="K47" s="187">
        <v>0.53708861421016918</v>
      </c>
      <c r="L47" s="187">
        <v>3.4028328557988548E-2</v>
      </c>
      <c r="M47" s="187">
        <v>9.8660966518582208E-2</v>
      </c>
      <c r="O47" s="172"/>
      <c r="P47" s="172"/>
      <c r="Q47" s="172"/>
      <c r="R47" s="243"/>
      <c r="T47" s="172" t="s">
        <v>437</v>
      </c>
      <c r="U47" s="172" t="s">
        <v>128</v>
      </c>
      <c r="V47" s="172" t="s">
        <v>127</v>
      </c>
      <c r="W47" s="172" t="s">
        <v>129</v>
      </c>
      <c r="X47" s="245">
        <v>1.5711147393648889E-2</v>
      </c>
      <c r="AA47" s="172" t="s">
        <v>126</v>
      </c>
      <c r="AB47" s="172" t="s">
        <v>126</v>
      </c>
      <c r="AC47" s="172" t="s">
        <v>129</v>
      </c>
      <c r="AD47" s="245">
        <v>6.6361251996805105E-3</v>
      </c>
      <c r="AE47">
        <v>35</v>
      </c>
      <c r="AF47" s="244">
        <v>0.48016840330471239</v>
      </c>
      <c r="AG47" s="244"/>
      <c r="AH47" s="172"/>
      <c r="AI47" s="172"/>
      <c r="AJ47" s="172"/>
    </row>
    <row r="48" spans="1:36" x14ac:dyDescent="0.3">
      <c r="A48" s="184" t="s">
        <v>130</v>
      </c>
      <c r="B48" s="184" t="s">
        <v>127</v>
      </c>
      <c r="C48" s="184" t="s">
        <v>130</v>
      </c>
      <c r="D48" s="187">
        <v>0.69694727323870964</v>
      </c>
      <c r="E48" s="187">
        <v>4.3475836164554957E-2</v>
      </c>
      <c r="F48" s="187">
        <v>0.1366926972583119</v>
      </c>
      <c r="G48" s="181"/>
      <c r="H48" s="184" t="s">
        <v>130</v>
      </c>
      <c r="I48" s="184" t="s">
        <v>127</v>
      </c>
      <c r="J48" s="184" t="s">
        <v>130</v>
      </c>
      <c r="K48" s="187">
        <v>0.67548903121867543</v>
      </c>
      <c r="L48" s="187">
        <v>4.1636341778641887E-2</v>
      </c>
      <c r="M48" s="187">
        <v>0.13644318074944642</v>
      </c>
      <c r="O48" s="172"/>
      <c r="P48" s="172"/>
      <c r="Q48" s="172"/>
      <c r="R48" s="243"/>
      <c r="T48" s="172" t="s">
        <v>438</v>
      </c>
      <c r="U48" s="172" t="s">
        <v>129</v>
      </c>
      <c r="V48" s="172" t="s">
        <v>127</v>
      </c>
      <c r="W48" s="172" t="s">
        <v>129</v>
      </c>
      <c r="X48" s="245">
        <v>1.4691076492909922E-2</v>
      </c>
      <c r="Y48">
        <v>14</v>
      </c>
      <c r="AA48" s="172" t="s">
        <v>128</v>
      </c>
      <c r="AB48" s="172" t="s">
        <v>127</v>
      </c>
      <c r="AC48" s="172" t="s">
        <v>130</v>
      </c>
      <c r="AD48" s="245">
        <v>1.1771191616766468E-2</v>
      </c>
      <c r="AE48">
        <v>27</v>
      </c>
      <c r="AF48" s="244">
        <v>2.279984806886227</v>
      </c>
      <c r="AH48" s="172"/>
      <c r="AI48" s="172"/>
      <c r="AJ48" s="172"/>
    </row>
    <row r="49" spans="1:36" x14ac:dyDescent="0.3">
      <c r="A49" s="184" t="s">
        <v>130</v>
      </c>
      <c r="B49" s="184" t="s">
        <v>126</v>
      </c>
      <c r="C49" s="184" t="s">
        <v>130</v>
      </c>
      <c r="D49" s="187">
        <v>0.10017142941727523</v>
      </c>
      <c r="E49" s="187">
        <v>3.7713194907672817E-2</v>
      </c>
      <c r="F49" s="187">
        <v>7.0415491215309212E-4</v>
      </c>
      <c r="G49" s="181"/>
      <c r="H49" s="184" t="s">
        <v>130</v>
      </c>
      <c r="I49" s="184" t="s">
        <v>126</v>
      </c>
      <c r="J49" s="184" t="s">
        <v>130</v>
      </c>
      <c r="K49" s="187">
        <v>9.1588132609261561E-2</v>
      </c>
      <c r="L49" s="187">
        <v>3.5873700521759741E-2</v>
      </c>
      <c r="M49" s="187">
        <v>6.54251610379992E-4</v>
      </c>
      <c r="O49" s="172"/>
      <c r="P49" s="172"/>
      <c r="Q49" s="172"/>
      <c r="R49" s="243"/>
      <c r="T49" s="172" t="s">
        <v>438</v>
      </c>
      <c r="U49" s="172" t="s">
        <v>129</v>
      </c>
      <c r="V49" s="172" t="s">
        <v>127</v>
      </c>
      <c r="W49" s="172" t="s">
        <v>129</v>
      </c>
      <c r="X49" s="245">
        <v>1.5245658682634732E-2</v>
      </c>
      <c r="Y49">
        <v>13</v>
      </c>
      <c r="AA49" s="172" t="s">
        <v>128</v>
      </c>
      <c r="AB49" s="172" t="s">
        <v>127</v>
      </c>
      <c r="AC49" s="172" t="s">
        <v>130</v>
      </c>
      <c r="AD49" s="245">
        <v>1.249531868131868E-2</v>
      </c>
      <c r="AE49">
        <v>14</v>
      </c>
      <c r="AF49" s="244">
        <v>2.7610003461538466</v>
      </c>
      <c r="AH49" s="172"/>
      <c r="AI49" s="172"/>
      <c r="AJ49" s="172"/>
    </row>
    <row r="50" spans="1:36" x14ac:dyDescent="0.3">
      <c r="A50" s="190"/>
      <c r="B50" s="190"/>
      <c r="C50" s="190"/>
      <c r="D50" s="189"/>
      <c r="E50" s="189"/>
      <c r="F50" s="189"/>
      <c r="G50" s="190"/>
      <c r="H50" s="190"/>
      <c r="I50" s="190"/>
      <c r="J50" s="190"/>
      <c r="K50" s="189"/>
      <c r="L50" s="189"/>
      <c r="M50" s="189"/>
      <c r="O50" s="172"/>
      <c r="P50" s="172"/>
      <c r="Q50" s="172"/>
      <c r="R50" s="243"/>
      <c r="T50" s="172" t="s">
        <v>438</v>
      </c>
      <c r="U50" s="172" t="s">
        <v>129</v>
      </c>
      <c r="V50" s="172" t="s">
        <v>127</v>
      </c>
      <c r="W50" s="172" t="s">
        <v>129</v>
      </c>
      <c r="X50" s="245">
        <v>1.23409836229279E-2</v>
      </c>
      <c r="AA50" s="172" t="s">
        <v>129</v>
      </c>
      <c r="AB50" s="172" t="s">
        <v>127</v>
      </c>
      <c r="AC50" s="172" t="s">
        <v>130</v>
      </c>
      <c r="AD50" s="245">
        <v>1.1927242962667199E-2</v>
      </c>
      <c r="AE50">
        <v>10</v>
      </c>
      <c r="AF50" s="244">
        <v>2.3311865781593135</v>
      </c>
      <c r="AG50" s="244"/>
      <c r="AH50" s="172"/>
      <c r="AI50" s="172"/>
      <c r="AJ50" s="172"/>
    </row>
    <row r="51" spans="1:36" x14ac:dyDescent="0.3">
      <c r="A51" s="190"/>
      <c r="B51" s="190"/>
      <c r="C51" s="190"/>
      <c r="D51" s="189"/>
      <c r="E51" s="189"/>
      <c r="F51" s="189"/>
      <c r="G51" s="190"/>
      <c r="H51" s="190"/>
      <c r="I51" s="190"/>
      <c r="J51" s="190"/>
      <c r="K51" s="189"/>
      <c r="L51" s="189"/>
      <c r="M51" s="189"/>
      <c r="O51" s="172"/>
      <c r="P51" s="172"/>
      <c r="Q51" s="172"/>
      <c r="R51" s="243"/>
      <c r="T51" s="172" t="s">
        <v>439</v>
      </c>
      <c r="U51" s="172" t="s">
        <v>126</v>
      </c>
      <c r="V51" s="172" t="s">
        <v>126</v>
      </c>
      <c r="W51" s="172" t="s">
        <v>129</v>
      </c>
      <c r="X51" s="245">
        <v>8.9696884361893346E-3</v>
      </c>
      <c r="Y51">
        <v>24</v>
      </c>
      <c r="AA51" s="172" t="s">
        <v>129</v>
      </c>
      <c r="AB51" s="172" t="s">
        <v>127</v>
      </c>
      <c r="AC51" s="172" t="s">
        <v>130</v>
      </c>
      <c r="AD51" s="245">
        <v>1.5649163338658144E-2</v>
      </c>
      <c r="AE51">
        <v>14</v>
      </c>
      <c r="AF51" s="244">
        <v>3.1138881042831463</v>
      </c>
      <c r="AH51" s="172"/>
      <c r="AI51" s="172"/>
      <c r="AJ51" s="172"/>
    </row>
    <row r="52" spans="1:36" x14ac:dyDescent="0.3">
      <c r="A52" s="190"/>
      <c r="B52" s="190"/>
      <c r="C52" s="190"/>
      <c r="D52" s="189"/>
      <c r="E52" s="189"/>
      <c r="F52" s="189"/>
      <c r="G52" s="190"/>
      <c r="H52" s="190"/>
      <c r="I52" s="190"/>
      <c r="J52" s="190"/>
      <c r="K52" s="189"/>
      <c r="L52" s="189"/>
      <c r="M52" s="189"/>
      <c r="O52" s="172"/>
      <c r="P52" s="172"/>
      <c r="Q52" s="172"/>
      <c r="R52" s="243"/>
      <c r="T52" s="172" t="s">
        <v>439</v>
      </c>
      <c r="U52" s="172" t="s">
        <v>126</v>
      </c>
      <c r="V52" s="172" t="s">
        <v>126</v>
      </c>
      <c r="W52" s="172" t="s">
        <v>129</v>
      </c>
      <c r="X52" s="245">
        <v>6.6361251996805105E-3</v>
      </c>
      <c r="Y52">
        <v>35</v>
      </c>
      <c r="AA52" s="172" t="s">
        <v>126</v>
      </c>
      <c r="AB52" s="172" t="s">
        <v>126</v>
      </c>
      <c r="AC52" s="172" t="s">
        <v>130</v>
      </c>
      <c r="AD52" s="245">
        <v>2.5571067359584235E-3</v>
      </c>
      <c r="AE52">
        <v>17</v>
      </c>
      <c r="AF52" s="244">
        <v>0.23635583424945023</v>
      </c>
      <c r="AH52" s="172"/>
      <c r="AI52" s="172"/>
      <c r="AJ52" s="172"/>
    </row>
    <row r="53" spans="1:36" x14ac:dyDescent="0.3">
      <c r="O53" s="172"/>
      <c r="P53" s="172"/>
      <c r="Q53" s="172"/>
      <c r="R53" s="243"/>
      <c r="T53" s="172" t="s">
        <v>439</v>
      </c>
      <c r="U53" s="172" t="s">
        <v>126</v>
      </c>
      <c r="V53" s="172" t="s">
        <v>126</v>
      </c>
      <c r="W53" s="172" t="s">
        <v>129</v>
      </c>
      <c r="X53" s="245">
        <v>5.7715744255744262E-3</v>
      </c>
      <c r="AA53" s="172" t="s">
        <v>126</v>
      </c>
      <c r="AB53" s="172" t="s">
        <v>126</v>
      </c>
      <c r="AC53" s="172" t="s">
        <v>130</v>
      </c>
      <c r="AD53" s="245">
        <v>5.9982927316293913E-3</v>
      </c>
      <c r="AE53">
        <v>22</v>
      </c>
      <c r="AF53" s="244">
        <v>0.536862592601837</v>
      </c>
      <c r="AG53" s="244"/>
      <c r="AH53" s="172"/>
      <c r="AI53" s="172"/>
      <c r="AJ53" s="172"/>
    </row>
    <row r="54" spans="1:36" x14ac:dyDescent="0.3">
      <c r="O54" s="172"/>
      <c r="P54" s="172"/>
      <c r="Q54" s="172"/>
      <c r="R54" s="243"/>
      <c r="T54" s="172" t="s">
        <v>440</v>
      </c>
      <c r="U54" s="172" t="s">
        <v>128</v>
      </c>
      <c r="V54" s="172" t="s">
        <v>127</v>
      </c>
      <c r="W54" s="172" t="s">
        <v>130</v>
      </c>
      <c r="X54" s="245">
        <v>1.1771191616766468E-2</v>
      </c>
      <c r="Y54">
        <v>27</v>
      </c>
      <c r="AA54" s="250" t="s">
        <v>128</v>
      </c>
      <c r="AB54" s="250" t="s">
        <v>127</v>
      </c>
      <c r="AC54" s="250" t="s">
        <v>126</v>
      </c>
      <c r="AD54" s="245">
        <v>2.1300971611355454E-2</v>
      </c>
      <c r="AE54">
        <v>16</v>
      </c>
      <c r="AF54" s="244">
        <v>4.017390846411435</v>
      </c>
      <c r="AH54" s="183"/>
      <c r="AI54" s="183"/>
      <c r="AJ54" s="183"/>
    </row>
    <row r="55" spans="1:36" x14ac:dyDescent="0.3">
      <c r="O55" s="172"/>
      <c r="P55" s="172"/>
      <c r="Q55" s="172"/>
      <c r="R55" s="243"/>
      <c r="T55" s="172" t="s">
        <v>440</v>
      </c>
      <c r="U55" s="172" t="s">
        <v>128</v>
      </c>
      <c r="V55" s="172" t="s">
        <v>127</v>
      </c>
      <c r="W55" s="172" t="s">
        <v>130</v>
      </c>
      <c r="X55" s="245">
        <v>1.249531868131868E-2</v>
      </c>
      <c r="Y55">
        <v>14</v>
      </c>
      <c r="AA55" s="250" t="s">
        <v>128</v>
      </c>
      <c r="AB55" s="250" t="s">
        <v>127</v>
      </c>
      <c r="AC55" s="250" t="s">
        <v>126</v>
      </c>
      <c r="AD55" s="245">
        <v>1.7667568862275451E-2</v>
      </c>
      <c r="AE55">
        <v>19</v>
      </c>
      <c r="AF55" s="244">
        <v>3.4885194476047903</v>
      </c>
      <c r="AH55" s="183"/>
      <c r="AI55" s="183"/>
      <c r="AJ55" s="183"/>
    </row>
    <row r="56" spans="1:36" x14ac:dyDescent="0.3">
      <c r="O56" s="172"/>
      <c r="P56" s="172"/>
      <c r="Q56" s="172"/>
      <c r="R56" s="243"/>
      <c r="T56" s="172" t="s">
        <v>440</v>
      </c>
      <c r="U56" s="172" t="s">
        <v>128</v>
      </c>
      <c r="V56" s="172" t="s">
        <v>127</v>
      </c>
      <c r="W56" s="172" t="s">
        <v>130</v>
      </c>
      <c r="X56" s="245">
        <v>1.688340263894442E-2</v>
      </c>
      <c r="AA56" s="250" t="s">
        <v>129</v>
      </c>
      <c r="AB56" s="250" t="s">
        <v>127</v>
      </c>
      <c r="AC56" s="250" t="s">
        <v>126</v>
      </c>
      <c r="AD56" s="245">
        <v>1.8686304217469515E-2</v>
      </c>
      <c r="AE56">
        <v>26</v>
      </c>
      <c r="AF56" s="244">
        <v>3.2860735885968415</v>
      </c>
      <c r="AG56" s="244"/>
      <c r="AH56" s="183"/>
      <c r="AI56" s="183"/>
      <c r="AJ56" s="183"/>
    </row>
    <row r="57" spans="1:36" x14ac:dyDescent="0.3">
      <c r="O57" s="172"/>
      <c r="P57" s="172"/>
      <c r="Q57" s="172"/>
      <c r="R57" s="243"/>
      <c r="T57" s="172" t="s">
        <v>441</v>
      </c>
      <c r="U57" s="172" t="s">
        <v>129</v>
      </c>
      <c r="V57" s="172" t="s">
        <v>127</v>
      </c>
      <c r="W57" s="172" t="s">
        <v>130</v>
      </c>
      <c r="X57" s="245">
        <v>1.1927242962667199E-2</v>
      </c>
      <c r="Y57">
        <v>10</v>
      </c>
      <c r="AA57" s="250" t="s">
        <v>129</v>
      </c>
      <c r="AB57" s="250" t="s">
        <v>127</v>
      </c>
      <c r="AC57" s="250" t="s">
        <v>126</v>
      </c>
      <c r="AD57" s="245">
        <v>2.3628594810379239E-2</v>
      </c>
      <c r="AE57">
        <v>37</v>
      </c>
      <c r="AF57" s="244">
        <v>5.0230392380239524</v>
      </c>
      <c r="AH57" s="183"/>
      <c r="AI57" s="183"/>
      <c r="AJ57" s="183"/>
    </row>
    <row r="58" spans="1:36" x14ac:dyDescent="0.3">
      <c r="O58" s="172"/>
      <c r="P58" s="172"/>
      <c r="Q58" s="172"/>
      <c r="R58" s="243"/>
      <c r="T58" s="172" t="s">
        <v>441</v>
      </c>
      <c r="U58" s="172" t="s">
        <v>129</v>
      </c>
      <c r="V58" s="172" t="s">
        <v>127</v>
      </c>
      <c r="W58" s="172" t="s">
        <v>130</v>
      </c>
      <c r="X58" s="245">
        <v>1.5649163338658144E-2</v>
      </c>
      <c r="Y58">
        <v>14</v>
      </c>
      <c r="AA58" s="250" t="s">
        <v>126</v>
      </c>
      <c r="AB58" s="250" t="s">
        <v>126</v>
      </c>
      <c r="AC58" s="250" t="s">
        <v>126</v>
      </c>
      <c r="AD58" s="249">
        <v>6.9891555200638864E-3</v>
      </c>
      <c r="AE58">
        <v>35</v>
      </c>
      <c r="AF58" s="244">
        <v>0.55693714713515663</v>
      </c>
    </row>
    <row r="59" spans="1:36" x14ac:dyDescent="0.3">
      <c r="O59" s="172"/>
      <c r="P59" s="172"/>
      <c r="Q59" s="172"/>
      <c r="R59" s="243"/>
      <c r="T59" s="172" t="s">
        <v>441</v>
      </c>
      <c r="U59" s="172" t="s">
        <v>129</v>
      </c>
      <c r="V59" s="172" t="s">
        <v>127</v>
      </c>
      <c r="W59" s="172" t="s">
        <v>130</v>
      </c>
      <c r="X59" s="245">
        <v>1.6553829404714341E-2</v>
      </c>
      <c r="AA59" s="250" t="s">
        <v>126</v>
      </c>
      <c r="AB59" s="250" t="s">
        <v>126</v>
      </c>
      <c r="AC59" s="250" t="s">
        <v>126</v>
      </c>
      <c r="AD59" s="249">
        <v>7.0008388256440996E-3</v>
      </c>
      <c r="AE59">
        <v>46</v>
      </c>
      <c r="AF59" s="244">
        <v>0.52115721390053926</v>
      </c>
      <c r="AG59" s="244"/>
    </row>
    <row r="60" spans="1:36" x14ac:dyDescent="0.3">
      <c r="O60" s="183"/>
      <c r="P60" s="183"/>
      <c r="Q60" s="183"/>
      <c r="R60" s="243"/>
      <c r="T60" s="172" t="s">
        <v>442</v>
      </c>
      <c r="U60" s="172" t="s">
        <v>126</v>
      </c>
      <c r="V60" s="172" t="s">
        <v>126</v>
      </c>
      <c r="W60" s="172" t="s">
        <v>130</v>
      </c>
      <c r="X60" s="245">
        <v>2.5571067359584235E-3</v>
      </c>
      <c r="Y60">
        <v>17</v>
      </c>
      <c r="AA60" s="250" t="s">
        <v>128</v>
      </c>
      <c r="AB60" s="250" t="s">
        <v>127</v>
      </c>
      <c r="AC60" s="250" t="s">
        <v>129</v>
      </c>
      <c r="AD60" s="245">
        <v>2.2651444844124694E-2</v>
      </c>
      <c r="AE60">
        <v>45</v>
      </c>
      <c r="AF60" s="244">
        <v>4.4457653192446029</v>
      </c>
    </row>
    <row r="61" spans="1:36" x14ac:dyDescent="0.3">
      <c r="O61" s="183"/>
      <c r="P61" s="183"/>
      <c r="Q61" s="183"/>
      <c r="R61" s="243"/>
      <c r="T61" s="172" t="s">
        <v>442</v>
      </c>
      <c r="U61" s="172" t="s">
        <v>126</v>
      </c>
      <c r="V61" s="172" t="s">
        <v>126</v>
      </c>
      <c r="W61" s="172" t="s">
        <v>130</v>
      </c>
      <c r="X61" s="245">
        <v>5.9982927316293913E-3</v>
      </c>
      <c r="Y61">
        <v>22</v>
      </c>
      <c r="AA61" s="250" t="s">
        <v>128</v>
      </c>
      <c r="AB61" s="250" t="s">
        <v>127</v>
      </c>
      <c r="AC61" s="250" t="s">
        <v>129</v>
      </c>
      <c r="AD61" s="245">
        <v>2.7811366633366637E-2</v>
      </c>
      <c r="AE61">
        <v>21</v>
      </c>
      <c r="AF61" s="244">
        <v>1.5614909505494508</v>
      </c>
    </row>
    <row r="62" spans="1:36" x14ac:dyDescent="0.3">
      <c r="O62" s="183"/>
      <c r="P62" s="183"/>
      <c r="Q62" s="183"/>
      <c r="R62" s="243"/>
      <c r="T62" s="172" t="s">
        <v>442</v>
      </c>
      <c r="U62" s="172" t="s">
        <v>126</v>
      </c>
      <c r="V62" s="172" t="s">
        <v>126</v>
      </c>
      <c r="W62" s="172" t="s">
        <v>130</v>
      </c>
      <c r="X62" s="245">
        <v>7.4748433446417892E-3</v>
      </c>
      <c r="AA62" s="250" t="s">
        <v>129</v>
      </c>
      <c r="AB62" s="250" t="s">
        <v>127</v>
      </c>
      <c r="AC62" s="250" t="s">
        <v>129</v>
      </c>
      <c r="AD62" s="245">
        <v>1.4840071841947716E-2</v>
      </c>
      <c r="AE62">
        <v>31</v>
      </c>
      <c r="AF62" s="244">
        <v>3.0246241109558971</v>
      </c>
      <c r="AG62" s="244"/>
    </row>
    <row r="63" spans="1:36" x14ac:dyDescent="0.3">
      <c r="O63" s="183"/>
      <c r="P63" s="183"/>
      <c r="Q63" s="183"/>
      <c r="R63" s="243"/>
      <c r="T63" s="173" t="s">
        <v>443</v>
      </c>
      <c r="U63" s="183" t="s">
        <v>130</v>
      </c>
      <c r="V63" s="172" t="s">
        <v>126</v>
      </c>
      <c r="W63" s="172" t="s">
        <v>126</v>
      </c>
      <c r="X63" s="245">
        <v>1.4398618486723894E-2</v>
      </c>
      <c r="AA63" s="250" t="s">
        <v>129</v>
      </c>
      <c r="AB63" s="250" t="s">
        <v>127</v>
      </c>
      <c r="AC63" s="250" t="s">
        <v>129</v>
      </c>
      <c r="AD63" s="245">
        <v>2.1704518962075852E-2</v>
      </c>
      <c r="AE63">
        <v>38</v>
      </c>
      <c r="AF63" s="244">
        <v>4.1689396696606789</v>
      </c>
    </row>
    <row r="64" spans="1:36" x14ac:dyDescent="0.3">
      <c r="O64" s="193"/>
      <c r="P64" s="193"/>
      <c r="Q64" s="193"/>
      <c r="R64" s="243"/>
      <c r="T64" s="173" t="s">
        <v>444</v>
      </c>
      <c r="U64" s="183" t="s">
        <v>130</v>
      </c>
      <c r="V64" s="172" t="s">
        <v>127</v>
      </c>
      <c r="W64" s="172" t="s">
        <v>126</v>
      </c>
      <c r="X64" s="245">
        <v>1.9387080670926517E-2</v>
      </c>
      <c r="AA64" s="250" t="s">
        <v>126</v>
      </c>
      <c r="AB64" s="250" t="s">
        <v>126</v>
      </c>
      <c r="AC64" s="250" t="s">
        <v>129</v>
      </c>
      <c r="AD64" s="245">
        <v>6.3422785442911415E-3</v>
      </c>
      <c r="AE64">
        <v>20</v>
      </c>
      <c r="AF64" s="244">
        <v>0.68709253924215141</v>
      </c>
    </row>
    <row r="65" spans="15:33" x14ac:dyDescent="0.3">
      <c r="O65" s="174"/>
      <c r="P65" s="174"/>
      <c r="Q65" s="174"/>
      <c r="R65" s="243"/>
      <c r="T65" s="173" t="s">
        <v>445</v>
      </c>
      <c r="U65" s="183" t="s">
        <v>130</v>
      </c>
      <c r="V65" s="172" t="s">
        <v>127</v>
      </c>
      <c r="W65" s="172" t="s">
        <v>130</v>
      </c>
      <c r="X65" s="245">
        <v>1.7720779065121855E-2</v>
      </c>
      <c r="AA65" s="250" t="s">
        <v>126</v>
      </c>
      <c r="AB65" s="250" t="s">
        <v>126</v>
      </c>
      <c r="AC65" s="250" t="s">
        <v>129</v>
      </c>
      <c r="AD65" s="245">
        <v>7.5947466081404628E-3</v>
      </c>
      <c r="AE65">
        <v>39</v>
      </c>
      <c r="AF65" s="244">
        <v>0.45147046613128483</v>
      </c>
      <c r="AG65" s="244"/>
    </row>
    <row r="66" spans="15:33" x14ac:dyDescent="0.3">
      <c r="O66" s="174"/>
      <c r="P66" s="174"/>
      <c r="Q66" s="174"/>
      <c r="R66" s="243"/>
      <c r="T66" s="173" t="s">
        <v>446</v>
      </c>
      <c r="U66" s="183" t="s">
        <v>130</v>
      </c>
      <c r="V66" s="172" t="s">
        <v>126</v>
      </c>
      <c r="W66" s="172" t="s">
        <v>130</v>
      </c>
      <c r="X66" s="245">
        <v>1.3223300399201599E-2</v>
      </c>
      <c r="AA66" s="250" t="s">
        <v>128</v>
      </c>
      <c r="AB66" s="250" t="s">
        <v>127</v>
      </c>
      <c r="AC66" s="250" t="s">
        <v>130</v>
      </c>
      <c r="AD66" s="245">
        <v>2.1181398880895281E-2</v>
      </c>
      <c r="AE66">
        <v>13</v>
      </c>
      <c r="AF66" s="244">
        <v>4.5350150894284571</v>
      </c>
    </row>
    <row r="67" spans="15:33" x14ac:dyDescent="0.3">
      <c r="O67" s="174"/>
      <c r="P67" s="174"/>
      <c r="Q67" s="174"/>
      <c r="U67" s="250" t="s">
        <v>128</v>
      </c>
      <c r="V67" s="250" t="s">
        <v>127</v>
      </c>
      <c r="W67" s="250" t="s">
        <v>126</v>
      </c>
      <c r="X67" s="245">
        <v>2.1300971611355454E-2</v>
      </c>
      <c r="Y67">
        <v>16</v>
      </c>
      <c r="AA67" s="250" t="s">
        <v>128</v>
      </c>
      <c r="AB67" s="250" t="s">
        <v>127</v>
      </c>
      <c r="AC67" s="250" t="s">
        <v>130</v>
      </c>
      <c r="AD67" s="245">
        <v>2.1261964642429087E-2</v>
      </c>
      <c r="AE67">
        <v>8</v>
      </c>
      <c r="AF67" s="244">
        <v>3.6397809406212533</v>
      </c>
    </row>
    <row r="68" spans="15:33" x14ac:dyDescent="0.3">
      <c r="O68" s="174"/>
      <c r="P68" s="174"/>
      <c r="Q68" s="174"/>
      <c r="T68" s="197" t="s">
        <v>543</v>
      </c>
      <c r="U68" s="250" t="s">
        <v>128</v>
      </c>
      <c r="V68" s="250" t="s">
        <v>127</v>
      </c>
      <c r="W68" s="250" t="s">
        <v>126</v>
      </c>
      <c r="X68" s="245">
        <v>1.7667568862275451E-2</v>
      </c>
      <c r="Y68">
        <v>19</v>
      </c>
      <c r="AA68" s="250" t="s">
        <v>129</v>
      </c>
      <c r="AB68" s="250" t="s">
        <v>127</v>
      </c>
      <c r="AC68" s="250" t="s">
        <v>130</v>
      </c>
      <c r="AD68" s="245">
        <v>2.111394011976048E-2</v>
      </c>
      <c r="AE68">
        <v>16</v>
      </c>
      <c r="AF68" s="244">
        <v>3.6485600588822358</v>
      </c>
      <c r="AG68" s="244"/>
    </row>
    <row r="69" spans="15:33" x14ac:dyDescent="0.3">
      <c r="O69" s="174"/>
      <c r="P69" s="174"/>
      <c r="Q69" s="174"/>
      <c r="U69" s="250" t="s">
        <v>128</v>
      </c>
      <c r="V69" s="250" t="s">
        <v>127</v>
      </c>
      <c r="W69" s="250" t="s">
        <v>126</v>
      </c>
      <c r="X69" s="245">
        <v>2.1435185702875399E-2</v>
      </c>
      <c r="AA69" s="250" t="s">
        <v>129</v>
      </c>
      <c r="AB69" s="250" t="s">
        <v>127</v>
      </c>
      <c r="AC69" s="250" t="s">
        <v>130</v>
      </c>
      <c r="AD69" s="245">
        <v>1.4736255489021953E-2</v>
      </c>
      <c r="AE69">
        <v>12</v>
      </c>
      <c r="AF69" s="244">
        <v>3.0138032624750495</v>
      </c>
    </row>
    <row r="70" spans="15:33" x14ac:dyDescent="0.3">
      <c r="O70" s="174"/>
      <c r="P70" s="174"/>
      <c r="Q70" s="174"/>
      <c r="U70" s="250" t="s">
        <v>129</v>
      </c>
      <c r="V70" s="250" t="s">
        <v>127</v>
      </c>
      <c r="W70" s="250" t="s">
        <v>126</v>
      </c>
      <c r="X70" s="245">
        <v>1.8686304217469515E-2</v>
      </c>
      <c r="Y70">
        <v>26</v>
      </c>
      <c r="AA70" s="250" t="s">
        <v>126</v>
      </c>
      <c r="AB70" s="250" t="s">
        <v>126</v>
      </c>
      <c r="AC70" s="250" t="s">
        <v>130</v>
      </c>
      <c r="AD70" s="245">
        <v>7.755575079872205E-3</v>
      </c>
      <c r="AE70">
        <v>24</v>
      </c>
      <c r="AF70" s="244">
        <v>0.41352040135782753</v>
      </c>
    </row>
    <row r="71" spans="15:33" x14ac:dyDescent="0.3">
      <c r="O71" s="174"/>
      <c r="P71" s="174"/>
      <c r="Q71" s="174"/>
      <c r="U71" s="250" t="s">
        <v>129</v>
      </c>
      <c r="V71" s="250" t="s">
        <v>127</v>
      </c>
      <c r="W71" s="250" t="s">
        <v>126</v>
      </c>
      <c r="X71" s="245">
        <v>2.3628594810379239E-2</v>
      </c>
      <c r="Y71">
        <v>37</v>
      </c>
      <c r="AA71" s="250" t="s">
        <v>126</v>
      </c>
      <c r="AB71" s="250" t="s">
        <v>126</v>
      </c>
      <c r="AC71" s="250" t="s">
        <v>130</v>
      </c>
      <c r="AD71" s="245">
        <v>6.1390565660603639E-3</v>
      </c>
      <c r="AE71">
        <v>24</v>
      </c>
      <c r="AF71" s="244">
        <v>1.2069956516090345</v>
      </c>
      <c r="AG71" s="244"/>
    </row>
    <row r="72" spans="15:33" x14ac:dyDescent="0.3">
      <c r="O72" s="174"/>
      <c r="P72" s="174"/>
      <c r="Q72" s="174"/>
      <c r="U72" s="250" t="s">
        <v>129</v>
      </c>
      <c r="V72" s="250" t="s">
        <v>127</v>
      </c>
      <c r="W72" s="250" t="s">
        <v>126</v>
      </c>
      <c r="X72" s="245">
        <v>1.7830996206827713E-2</v>
      </c>
    </row>
    <row r="73" spans="15:33" x14ac:dyDescent="0.3">
      <c r="O73" s="174"/>
      <c r="P73" s="174"/>
      <c r="Q73" s="174"/>
      <c r="U73" s="250" t="s">
        <v>126</v>
      </c>
      <c r="V73" s="250" t="s">
        <v>126</v>
      </c>
      <c r="W73" s="250" t="s">
        <v>126</v>
      </c>
      <c r="X73" s="249">
        <v>6.9891555200638864E-3</v>
      </c>
      <c r="Y73">
        <v>35</v>
      </c>
    </row>
    <row r="74" spans="15:33" x14ac:dyDescent="0.3">
      <c r="O74" s="174"/>
      <c r="P74" s="174"/>
      <c r="Q74" s="174"/>
      <c r="U74" s="250" t="s">
        <v>126</v>
      </c>
      <c r="V74" s="250" t="s">
        <v>126</v>
      </c>
      <c r="W74" s="250" t="s">
        <v>126</v>
      </c>
      <c r="X74" s="249">
        <v>7.0008388256440996E-3</v>
      </c>
      <c r="Y74">
        <v>46</v>
      </c>
      <c r="AG74" s="244"/>
    </row>
    <row r="75" spans="15:33" x14ac:dyDescent="0.3">
      <c r="O75" s="174"/>
      <c r="P75" s="174"/>
      <c r="Q75" s="174"/>
      <c r="U75" s="250" t="s">
        <v>126</v>
      </c>
      <c r="V75" s="250" t="s">
        <v>126</v>
      </c>
      <c r="W75" s="250" t="s">
        <v>126</v>
      </c>
      <c r="X75" s="249">
        <v>6.1702206469648555E-3</v>
      </c>
    </row>
    <row r="76" spans="15:33" x14ac:dyDescent="0.3">
      <c r="O76" s="174"/>
      <c r="P76" s="174"/>
      <c r="Q76" s="174"/>
      <c r="U76" s="250" t="s">
        <v>128</v>
      </c>
      <c r="V76" s="250" t="s">
        <v>127</v>
      </c>
      <c r="W76" s="250" t="s">
        <v>129</v>
      </c>
      <c r="X76" s="245">
        <v>2.2651444844124694E-2</v>
      </c>
      <c r="Y76">
        <v>45</v>
      </c>
    </row>
    <row r="77" spans="15:33" x14ac:dyDescent="0.3">
      <c r="O77" s="174"/>
      <c r="P77" s="174"/>
      <c r="Q77" s="174"/>
      <c r="U77" s="250" t="s">
        <v>128</v>
      </c>
      <c r="V77" s="250" t="s">
        <v>127</v>
      </c>
      <c r="W77" s="250" t="s">
        <v>129</v>
      </c>
      <c r="X77" s="245">
        <v>2.7811366633366637E-2</v>
      </c>
      <c r="Y77">
        <v>21</v>
      </c>
      <c r="AG77" s="244"/>
    </row>
    <row r="78" spans="15:33" x14ac:dyDescent="0.3">
      <c r="O78" s="174"/>
      <c r="P78" s="174"/>
      <c r="Q78" s="174"/>
      <c r="U78" s="250" t="s">
        <v>128</v>
      </c>
      <c r="V78" s="250" t="s">
        <v>127</v>
      </c>
      <c r="W78" s="250" t="s">
        <v>129</v>
      </c>
      <c r="X78" s="245">
        <v>2.1459339453202955E-2</v>
      </c>
    </row>
    <row r="79" spans="15:33" x14ac:dyDescent="0.3">
      <c r="O79" s="174"/>
      <c r="P79" s="174"/>
      <c r="Q79" s="174"/>
      <c r="U79" s="250" t="s">
        <v>129</v>
      </c>
      <c r="V79" s="250" t="s">
        <v>127</v>
      </c>
      <c r="W79" s="250" t="s">
        <v>129</v>
      </c>
      <c r="X79" s="245">
        <v>1.4840071841947716E-2</v>
      </c>
      <c r="Y79">
        <v>31</v>
      </c>
    </row>
    <row r="80" spans="15:33" x14ac:dyDescent="0.3">
      <c r="O80" s="174"/>
      <c r="P80" s="174"/>
      <c r="Q80" s="174"/>
      <c r="U80" s="250" t="s">
        <v>129</v>
      </c>
      <c r="V80" s="250" t="s">
        <v>127</v>
      </c>
      <c r="W80" s="250" t="s">
        <v>129</v>
      </c>
      <c r="X80" s="245">
        <v>2.1704518962075852E-2</v>
      </c>
      <c r="Y80">
        <v>38</v>
      </c>
      <c r="AG80" s="244"/>
    </row>
    <row r="81" spans="15:25" x14ac:dyDescent="0.3">
      <c r="O81" s="174"/>
      <c r="P81" s="174"/>
      <c r="Q81" s="174"/>
      <c r="U81" s="250" t="s">
        <v>129</v>
      </c>
      <c r="V81" s="250" t="s">
        <v>127</v>
      </c>
      <c r="W81" s="250" t="s">
        <v>129</v>
      </c>
      <c r="X81" s="245">
        <v>1.7339848273108405E-2</v>
      </c>
    </row>
    <row r="82" spans="15:25" x14ac:dyDescent="0.3">
      <c r="O82" s="174"/>
      <c r="P82" s="174"/>
      <c r="Q82" s="174"/>
      <c r="U82" s="250" t="s">
        <v>126</v>
      </c>
      <c r="V82" s="250" t="s">
        <v>126</v>
      </c>
      <c r="W82" s="250" t="s">
        <v>129</v>
      </c>
      <c r="X82" s="245">
        <v>6.3422785442911415E-3</v>
      </c>
      <c r="Y82">
        <v>20</v>
      </c>
    </row>
    <row r="83" spans="15:25" x14ac:dyDescent="0.3">
      <c r="O83" s="184"/>
      <c r="P83" s="184"/>
      <c r="Q83" s="184"/>
      <c r="U83" s="250" t="s">
        <v>126</v>
      </c>
      <c r="V83" s="250" t="s">
        <v>126</v>
      </c>
      <c r="W83" s="250" t="s">
        <v>129</v>
      </c>
      <c r="X83" s="245">
        <v>7.5947466081404628E-3</v>
      </c>
      <c r="Y83">
        <v>39</v>
      </c>
    </row>
    <row r="84" spans="15:25" x14ac:dyDescent="0.3">
      <c r="O84" s="184"/>
      <c r="P84" s="184"/>
      <c r="Q84" s="184"/>
      <c r="U84" s="250" t="s">
        <v>126</v>
      </c>
      <c r="V84" s="250" t="s">
        <v>126</v>
      </c>
      <c r="W84" s="250" t="s">
        <v>129</v>
      </c>
      <c r="X84" s="245">
        <v>8.2121041583366663E-3</v>
      </c>
    </row>
    <row r="85" spans="15:25" x14ac:dyDescent="0.3">
      <c r="O85" s="184"/>
      <c r="P85" s="184"/>
      <c r="Q85" s="184"/>
      <c r="U85" s="250" t="s">
        <v>128</v>
      </c>
      <c r="V85" s="250" t="s">
        <v>127</v>
      </c>
      <c r="W85" s="250" t="s">
        <v>130</v>
      </c>
      <c r="X85" s="245">
        <v>2.1181398880895281E-2</v>
      </c>
      <c r="Y85">
        <v>13</v>
      </c>
    </row>
    <row r="86" spans="15:25" x14ac:dyDescent="0.3">
      <c r="O86" s="184"/>
      <c r="P86" s="184"/>
      <c r="Q86" s="184"/>
      <c r="U86" s="250" t="s">
        <v>128</v>
      </c>
      <c r="V86" s="250" t="s">
        <v>127</v>
      </c>
      <c r="W86" s="250" t="s">
        <v>130</v>
      </c>
      <c r="X86" s="245">
        <v>2.1261964642429087E-2</v>
      </c>
      <c r="Y86">
        <v>8</v>
      </c>
    </row>
    <row r="87" spans="15:25" x14ac:dyDescent="0.3">
      <c r="U87" s="250" t="s">
        <v>128</v>
      </c>
      <c r="V87" s="250" t="s">
        <v>127</v>
      </c>
      <c r="W87" s="250" t="s">
        <v>130</v>
      </c>
      <c r="X87" s="245">
        <v>2.1459482517482524E-2</v>
      </c>
    </row>
    <row r="88" spans="15:25" x14ac:dyDescent="0.3">
      <c r="U88" s="250" t="s">
        <v>129</v>
      </c>
      <c r="V88" s="250" t="s">
        <v>127</v>
      </c>
      <c r="W88" s="250" t="s">
        <v>130</v>
      </c>
      <c r="X88" s="245">
        <v>2.111394011976048E-2</v>
      </c>
      <c r="Y88">
        <v>16</v>
      </c>
    </row>
    <row r="89" spans="15:25" x14ac:dyDescent="0.3">
      <c r="U89" s="250" t="s">
        <v>129</v>
      </c>
      <c r="V89" s="250" t="s">
        <v>127</v>
      </c>
      <c r="W89" s="250" t="s">
        <v>130</v>
      </c>
      <c r="X89" s="245">
        <v>1.4736255489021953E-2</v>
      </c>
      <c r="Y89">
        <v>12</v>
      </c>
    </row>
    <row r="90" spans="15:25" x14ac:dyDescent="0.3">
      <c r="U90" s="250" t="s">
        <v>129</v>
      </c>
      <c r="V90" s="250" t="s">
        <v>127</v>
      </c>
      <c r="W90" s="250" t="s">
        <v>130</v>
      </c>
      <c r="X90" s="245">
        <v>1.4594182144997005E-2</v>
      </c>
    </row>
    <row r="91" spans="15:25" x14ac:dyDescent="0.3">
      <c r="U91" s="250" t="s">
        <v>126</v>
      </c>
      <c r="V91" s="250" t="s">
        <v>126</v>
      </c>
      <c r="W91" s="250" t="s">
        <v>130</v>
      </c>
      <c r="X91" s="245">
        <v>7.755575079872205E-3</v>
      </c>
      <c r="Y91">
        <v>24</v>
      </c>
    </row>
    <row r="92" spans="15:25" x14ac:dyDescent="0.3">
      <c r="U92" s="250" t="s">
        <v>126</v>
      </c>
      <c r="V92" s="250" t="s">
        <v>126</v>
      </c>
      <c r="W92" s="250" t="s">
        <v>130</v>
      </c>
      <c r="X92" s="245">
        <v>6.1390565660603639E-3</v>
      </c>
      <c r="Y92">
        <v>24</v>
      </c>
    </row>
    <row r="93" spans="15:25" x14ac:dyDescent="0.3">
      <c r="U93" s="250" t="s">
        <v>126</v>
      </c>
      <c r="V93" s="250" t="s">
        <v>126</v>
      </c>
      <c r="W93" s="250" t="s">
        <v>130</v>
      </c>
      <c r="X93" s="245">
        <v>6.4523213572854291E-3</v>
      </c>
    </row>
    <row r="94" spans="15:25" x14ac:dyDescent="0.3">
      <c r="U94" s="251" t="s">
        <v>130</v>
      </c>
      <c r="V94" s="250" t="s">
        <v>126</v>
      </c>
      <c r="W94" s="250" t="s">
        <v>126</v>
      </c>
      <c r="X94" s="245">
        <v>1.7732649700598804E-2</v>
      </c>
    </row>
    <row r="95" spans="15:25" x14ac:dyDescent="0.3">
      <c r="U95" s="251" t="s">
        <v>130</v>
      </c>
      <c r="V95" s="250" t="s">
        <v>127</v>
      </c>
      <c r="W95" s="250" t="s">
        <v>126</v>
      </c>
      <c r="X95" s="245">
        <v>2.1783960207958402E-2</v>
      </c>
    </row>
    <row r="96" spans="15:25" x14ac:dyDescent="0.3">
      <c r="U96" s="251" t="s">
        <v>130</v>
      </c>
      <c r="V96" s="250" t="s">
        <v>127</v>
      </c>
      <c r="W96" s="250" t="s">
        <v>130</v>
      </c>
      <c r="X96" s="245">
        <v>2.5308994608626203E-2</v>
      </c>
    </row>
    <row r="97" spans="21:24" x14ac:dyDescent="0.3">
      <c r="U97" s="251" t="s">
        <v>130</v>
      </c>
      <c r="V97" s="250" t="s">
        <v>126</v>
      </c>
      <c r="W97" s="250" t="s">
        <v>130</v>
      </c>
      <c r="X97" s="245">
        <v>1.835007084414288E-2</v>
      </c>
    </row>
  </sheetData>
  <mergeCells count="9">
    <mergeCell ref="AA18:AA21"/>
    <mergeCell ref="AA22:AA23"/>
    <mergeCell ref="AA24:AA26"/>
    <mergeCell ref="V2:X2"/>
    <mergeCell ref="T2:U2"/>
    <mergeCell ref="Q2:S2"/>
    <mergeCell ref="U18:V18"/>
    <mergeCell ref="W18:Y18"/>
    <mergeCell ref="Q18:T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F590-EE9C-4216-82C9-1E2C9898C255}">
  <dimension ref="A1:P79"/>
  <sheetViews>
    <sheetView topLeftCell="A38" workbookViewId="0">
      <selection activeCell="L36" sqref="L36:L62"/>
    </sheetView>
  </sheetViews>
  <sheetFormatPr defaultRowHeight="14.4" x14ac:dyDescent="0.3"/>
  <cols>
    <col min="1" max="1" width="11.21875" style="238" customWidth="1"/>
    <col min="2" max="2" width="10.109375" style="238" customWidth="1"/>
    <col min="3" max="3" width="14" style="238" customWidth="1"/>
    <col min="4" max="6" width="8.88671875" style="238"/>
    <col min="7" max="7" width="8.88671875" style="239"/>
    <col min="8" max="11" width="8.88671875" style="238"/>
    <col min="12" max="13" width="8.88671875" style="239"/>
    <col min="14" max="16" width="8.88671875" style="238"/>
  </cols>
  <sheetData>
    <row r="1" spans="1:16" x14ac:dyDescent="0.3">
      <c r="B1" s="238" t="s">
        <v>492</v>
      </c>
    </row>
    <row r="2" spans="1:16" x14ac:dyDescent="0.3">
      <c r="B2" s="240" t="s">
        <v>491</v>
      </c>
      <c r="C2" s="241"/>
      <c r="D2" s="241"/>
      <c r="E2" s="241"/>
      <c r="F2" s="241"/>
      <c r="H2" s="241"/>
      <c r="I2" s="241"/>
      <c r="J2" s="241"/>
      <c r="L2" s="239" t="s">
        <v>111</v>
      </c>
      <c r="M2" s="239" t="s">
        <v>480</v>
      </c>
    </row>
    <row r="3" spans="1:16" x14ac:dyDescent="0.3">
      <c r="C3" s="242"/>
    </row>
    <row r="4" spans="1:16" x14ac:dyDescent="0.3">
      <c r="A4" s="243" t="s">
        <v>401</v>
      </c>
      <c r="B4" s="243" t="s">
        <v>114</v>
      </c>
      <c r="C4" s="242" t="s">
        <v>574</v>
      </c>
      <c r="D4" s="238" t="s">
        <v>575</v>
      </c>
      <c r="E4" s="238" t="s">
        <v>576</v>
      </c>
      <c r="F4" s="238" t="s">
        <v>577</v>
      </c>
      <c r="G4" s="244" t="s">
        <v>120</v>
      </c>
      <c r="H4" s="245" t="s">
        <v>578</v>
      </c>
      <c r="I4" s="245" t="s">
        <v>579</v>
      </c>
      <c r="J4" s="245" t="s">
        <v>580</v>
      </c>
      <c r="K4" s="245" t="s">
        <v>581</v>
      </c>
      <c r="L4" s="244" t="s">
        <v>119</v>
      </c>
      <c r="M4" s="244" t="s">
        <v>479</v>
      </c>
      <c r="N4" s="245" t="s">
        <v>582</v>
      </c>
      <c r="O4" s="245" t="s">
        <v>583</v>
      </c>
      <c r="P4" s="245" t="s">
        <v>234</v>
      </c>
    </row>
    <row r="5" spans="1:16" x14ac:dyDescent="0.3">
      <c r="A5" s="243">
        <v>8.16</v>
      </c>
      <c r="B5" s="243">
        <v>1</v>
      </c>
      <c r="C5" s="238">
        <v>0.22617444933040176</v>
      </c>
      <c r="D5" s="238">
        <v>2.0371597801319212</v>
      </c>
      <c r="E5" s="238">
        <v>6.4334619228462921E-3</v>
      </c>
      <c r="F5" s="238">
        <v>0.17958901259244453</v>
      </c>
      <c r="G5" s="244">
        <v>24.954102238656805</v>
      </c>
      <c r="H5" s="245">
        <v>1.4696714751149313</v>
      </c>
      <c r="I5" s="245">
        <v>7.6689096542074772E-2</v>
      </c>
      <c r="J5" s="245">
        <v>2.4190085948430941E-4</v>
      </c>
      <c r="K5" s="245">
        <v>0.89305964421347206</v>
      </c>
      <c r="L5" s="244">
        <v>3.0434325944433334</v>
      </c>
      <c r="M5" s="244">
        <v>2.4635654487307619</v>
      </c>
      <c r="N5" s="245">
        <v>2.1182984049570259</v>
      </c>
      <c r="O5" s="245">
        <v>1.5621515090945432E-2</v>
      </c>
      <c r="P5" s="245">
        <v>37.484039022586444</v>
      </c>
    </row>
    <row r="6" spans="1:16" x14ac:dyDescent="0.3">
      <c r="A6" s="243">
        <v>8.66</v>
      </c>
      <c r="B6" s="243">
        <v>1</v>
      </c>
      <c r="C6" s="238">
        <v>1.7137457817492017E-2</v>
      </c>
      <c r="D6" s="238">
        <v>2.2837700064896165</v>
      </c>
      <c r="E6" s="238">
        <v>5.7604001098242805E-3</v>
      </c>
      <c r="F6" s="238">
        <v>8.1201874251198083E-2</v>
      </c>
      <c r="G6" s="244">
        <v>25.555348954173322</v>
      </c>
      <c r="H6" s="245">
        <v>1.4618493502895369</v>
      </c>
      <c r="I6" s="245">
        <v>6.1083542581869016E-2</v>
      </c>
      <c r="J6" s="245">
        <v>1.9464681509584667E-4</v>
      </c>
      <c r="K6" s="245">
        <v>0.74205072384185311</v>
      </c>
      <c r="L6" s="244">
        <v>2.9496262831968849</v>
      </c>
      <c r="M6" s="244">
        <v>2.3305626252995206</v>
      </c>
      <c r="N6" s="245">
        <v>2.0756950469249205</v>
      </c>
      <c r="O6" s="245">
        <v>1.9492781549520766E-2</v>
      </c>
      <c r="P6" s="245">
        <v>37.583773693340646</v>
      </c>
    </row>
    <row r="7" spans="1:16" x14ac:dyDescent="0.3">
      <c r="A7" s="243">
        <v>8.759999999999998</v>
      </c>
      <c r="B7" s="243">
        <v>1</v>
      </c>
      <c r="C7" s="238">
        <v>5.4495068944844134E-3</v>
      </c>
      <c r="D7" s="238">
        <v>1.98847732913669</v>
      </c>
      <c r="E7" s="238">
        <v>6.2241471822541954E-3</v>
      </c>
      <c r="F7" s="238">
        <v>7.4795786870503575E-2</v>
      </c>
      <c r="G7" s="244">
        <v>24.455311825539564</v>
      </c>
      <c r="H7" s="245">
        <v>1.4592110266786571</v>
      </c>
      <c r="I7" s="245">
        <v>7.0153634592326139E-2</v>
      </c>
      <c r="J7" s="245">
        <v>-2.833782973621105E-5</v>
      </c>
      <c r="K7" s="245">
        <v>0.79537832733812941</v>
      </c>
      <c r="L7" s="244">
        <v>2.9995512904676249</v>
      </c>
      <c r="M7" s="244">
        <v>2.1779967955635486</v>
      </c>
      <c r="N7" s="245">
        <v>2.1460700179856111</v>
      </c>
      <c r="O7" s="245">
        <v>1.5266103117505992E-2</v>
      </c>
      <c r="P7" s="245">
        <v>36.193857453537163</v>
      </c>
    </row>
    <row r="8" spans="1:16" x14ac:dyDescent="0.3">
      <c r="A8" s="243">
        <v>6.7599999999999989</v>
      </c>
      <c r="B8" s="243">
        <v>2</v>
      </c>
      <c r="C8" s="238">
        <v>2.1936857784431139E-2</v>
      </c>
      <c r="D8" s="238">
        <v>1.6221417774451099</v>
      </c>
      <c r="E8" s="238">
        <v>4.5791072854291411E-3</v>
      </c>
      <c r="F8" s="238">
        <v>6.9449639221556891E-2</v>
      </c>
      <c r="G8" s="244">
        <v>17.185617589820357</v>
      </c>
      <c r="H8" s="245">
        <v>1.1837074555888221</v>
      </c>
      <c r="I8" s="245">
        <v>5.6456878742514968E-2</v>
      </c>
      <c r="J8" s="245">
        <v>2.9389471057884235E-4</v>
      </c>
      <c r="K8" s="245">
        <v>0.53232807385229519</v>
      </c>
      <c r="L8" s="244">
        <v>2.1631896272455085</v>
      </c>
      <c r="M8" s="244">
        <v>2.3717593243512969</v>
      </c>
      <c r="N8" s="245">
        <v>1.6601544650698601</v>
      </c>
      <c r="O8" s="245">
        <v>1.114691616766467E-2</v>
      </c>
      <c r="P8" s="245">
        <v>26.882761607285428</v>
      </c>
    </row>
    <row r="9" spans="1:16" x14ac:dyDescent="0.3">
      <c r="A9" s="243">
        <v>7.86</v>
      </c>
      <c r="B9" s="243">
        <v>2</v>
      </c>
      <c r="C9" s="238">
        <v>1.3893912619904083E-2</v>
      </c>
      <c r="D9" s="238">
        <v>2.0342833318345321</v>
      </c>
      <c r="E9" s="238">
        <v>5.8905822841726612E-3</v>
      </c>
      <c r="F9" s="238">
        <v>6.8528884142685847E-2</v>
      </c>
      <c r="G9" s="244">
        <v>26.409974033273379</v>
      </c>
      <c r="H9" s="245">
        <v>1.5108184644784173</v>
      </c>
      <c r="I9" s="245">
        <v>6.0362196492805754E-2</v>
      </c>
      <c r="J9" s="245">
        <v>-2.2579436450839429E-6</v>
      </c>
      <c r="K9" s="245">
        <v>0.77778697541966424</v>
      </c>
      <c r="L9" s="244">
        <v>2.8351797714328542</v>
      </c>
      <c r="M9" s="244">
        <v>0.77581903027577936</v>
      </c>
      <c r="N9" s="245">
        <v>2.0623165857314154</v>
      </c>
      <c r="O9" s="245">
        <v>1.2840041966426859E-2</v>
      </c>
      <c r="P9" s="245">
        <v>36.567691552008398</v>
      </c>
    </row>
    <row r="10" spans="1:16" x14ac:dyDescent="0.3">
      <c r="A10" s="243">
        <v>7.86</v>
      </c>
      <c r="B10" s="243">
        <v>2</v>
      </c>
      <c r="C10" s="238">
        <v>5.4714147750000011E-2</v>
      </c>
      <c r="D10" s="238">
        <v>2.0793372585000003</v>
      </c>
      <c r="E10" s="238">
        <v>5.8021537500000005E-3</v>
      </c>
      <c r="F10" s="238">
        <v>8.9558117250000013E-2</v>
      </c>
      <c r="G10" s="244">
        <v>23.873458012499999</v>
      </c>
      <c r="H10" s="245">
        <v>1.5035776192500001</v>
      </c>
      <c r="I10" s="245">
        <v>6.7185806250000008E-2</v>
      </c>
      <c r="J10" s="245">
        <v>-7.6929750000000007E-5</v>
      </c>
      <c r="K10" s="245">
        <v>0.89084650500000018</v>
      </c>
      <c r="L10" s="244">
        <v>2.7329099152500005</v>
      </c>
      <c r="M10" s="244">
        <v>1.6701216854999998</v>
      </c>
      <c r="N10" s="245">
        <v>1.989846639</v>
      </c>
      <c r="O10" s="245">
        <v>1.4296160999999998E-2</v>
      </c>
      <c r="P10" s="245">
        <v>34.971577091250005</v>
      </c>
    </row>
    <row r="11" spans="1:16" x14ac:dyDescent="0.3">
      <c r="A11" s="243">
        <v>4.1599999999999993</v>
      </c>
      <c r="B11" s="243">
        <v>3</v>
      </c>
      <c r="C11" s="243">
        <v>6.0275922523961654E-2</v>
      </c>
      <c r="D11" s="243">
        <v>0.76183623801916911</v>
      </c>
      <c r="E11" s="243">
        <v>2.4932068690095843E-3</v>
      </c>
      <c r="F11" s="243">
        <v>9.1982943290734795E-2</v>
      </c>
      <c r="G11" s="244">
        <v>7.5110744808306702</v>
      </c>
      <c r="H11" s="246">
        <v>0.58990038738019157</v>
      </c>
      <c r="I11" s="246">
        <v>3.1222064696485623E-2</v>
      </c>
      <c r="J11" s="246">
        <v>2.7147364217252392E-4</v>
      </c>
      <c r="K11" s="246">
        <v>0.36943777955271562</v>
      </c>
      <c r="L11" s="244">
        <v>0.60698562699680514</v>
      </c>
      <c r="M11" s="244">
        <v>2.1417499999999996E-2</v>
      </c>
      <c r="N11" s="246">
        <v>0.61848081469648553</v>
      </c>
      <c r="O11" s="246">
        <v>7.3821725239616607E-3</v>
      </c>
      <c r="P11" s="246">
        <v>10.672760611022364</v>
      </c>
    </row>
    <row r="12" spans="1:16" x14ac:dyDescent="0.3">
      <c r="A12" s="243">
        <v>2.96</v>
      </c>
      <c r="B12" s="243">
        <v>3</v>
      </c>
      <c r="C12" s="243">
        <v>5.9075484321949269E-3</v>
      </c>
      <c r="D12" s="243">
        <v>0.67107440183742761</v>
      </c>
      <c r="E12" s="243">
        <v>1.9221599760335527E-3</v>
      </c>
      <c r="F12" s="243">
        <v>2.9507370681046537E-2</v>
      </c>
      <c r="G12" s="244">
        <v>7.9855137307769111</v>
      </c>
      <c r="H12" s="246">
        <v>0.45985779209107247</v>
      </c>
      <c r="I12" s="246">
        <v>2.6155866786498904E-2</v>
      </c>
      <c r="J12" s="246">
        <v>1.7591072498502098E-4</v>
      </c>
      <c r="K12" s="246">
        <v>0.2894801078490114</v>
      </c>
      <c r="L12" s="244">
        <v>0.43703440083882561</v>
      </c>
      <c r="M12" s="244">
        <v>2.5388414220091873E-2</v>
      </c>
      <c r="N12" s="246">
        <v>0.54646834831236268</v>
      </c>
      <c r="O12" s="246">
        <v>5.3073976432993809E-3</v>
      </c>
      <c r="P12" s="246">
        <v>10.483793450169761</v>
      </c>
    </row>
    <row r="13" spans="1:16" x14ac:dyDescent="0.3">
      <c r="A13" s="243">
        <v>4.0599999999999996</v>
      </c>
      <c r="B13" s="243">
        <v>3</v>
      </c>
      <c r="C13" s="243">
        <v>5.8061552500000002E-3</v>
      </c>
      <c r="D13" s="243">
        <v>0.76180510349999986</v>
      </c>
      <c r="E13" s="243">
        <v>2.4511742500000003E-3</v>
      </c>
      <c r="F13" s="243">
        <v>3.8988839749999997E-2</v>
      </c>
      <c r="G13" s="244">
        <v>8.0939576374999991</v>
      </c>
      <c r="H13" s="246">
        <v>0.51026024174999995</v>
      </c>
      <c r="I13" s="246">
        <v>3.3098388750000006E-2</v>
      </c>
      <c r="J13" s="246">
        <v>3.9265274999999999E-4</v>
      </c>
      <c r="K13" s="246">
        <v>0.31734685499999993</v>
      </c>
      <c r="L13" s="244">
        <v>0.52342925774999982</v>
      </c>
      <c r="M13" s="244">
        <v>3.2994300499999997E-2</v>
      </c>
      <c r="N13" s="246">
        <v>0.62317406899999994</v>
      </c>
      <c r="O13" s="246">
        <v>5.5835149999999998E-3</v>
      </c>
      <c r="P13" s="246">
        <v>10.949288190750002</v>
      </c>
    </row>
    <row r="14" spans="1:16" x14ac:dyDescent="0.3">
      <c r="A14" s="243">
        <v>8.36</v>
      </c>
      <c r="B14" s="243">
        <v>4</v>
      </c>
      <c r="C14" s="238">
        <v>6.732939386368178E-2</v>
      </c>
      <c r="D14" s="238">
        <v>2.2131251459124521</v>
      </c>
      <c r="E14" s="238">
        <v>6.2423241055366771E-3</v>
      </c>
      <c r="F14" s="238">
        <v>0.10962714221467119</v>
      </c>
      <c r="G14" s="244">
        <v>23.207945057965219</v>
      </c>
      <c r="H14" s="245">
        <v>1.4272395067959225</v>
      </c>
      <c r="I14" s="245">
        <v>6.6658697281631013E-2</v>
      </c>
      <c r="J14" s="245">
        <v>-1.7159054567259644E-4</v>
      </c>
      <c r="K14" s="245">
        <v>0.67816802918249031</v>
      </c>
      <c r="L14" s="244">
        <v>2.7749289891065358</v>
      </c>
      <c r="M14" s="244">
        <v>2.2752189916050365</v>
      </c>
      <c r="N14" s="245">
        <v>2.3374007735358782</v>
      </c>
      <c r="O14" s="245">
        <v>1.6134315410753546E-2</v>
      </c>
      <c r="P14" s="245">
        <v>35.179846776434132</v>
      </c>
    </row>
    <row r="15" spans="1:16" x14ac:dyDescent="0.3">
      <c r="A15" s="243">
        <v>9.0599999999999987</v>
      </c>
      <c r="B15" s="243">
        <v>4</v>
      </c>
      <c r="C15" s="238">
        <v>6.896902372627374E-2</v>
      </c>
      <c r="D15" s="238">
        <v>2.4775771513486511</v>
      </c>
      <c r="E15" s="238">
        <v>6.4749358141858154E-3</v>
      </c>
      <c r="F15" s="238">
        <v>0.11583551673326674</v>
      </c>
      <c r="G15" s="244">
        <v>24.962387375124877</v>
      </c>
      <c r="H15" s="245">
        <v>1.6853307235264738</v>
      </c>
      <c r="I15" s="245">
        <v>7.5560151098901102E-2</v>
      </c>
      <c r="J15" s="245">
        <v>-2.7910864135864141E-4</v>
      </c>
      <c r="K15" s="245">
        <v>0.92925415084915108</v>
      </c>
      <c r="L15" s="244">
        <v>3.1759188513986012</v>
      </c>
      <c r="M15" s="244">
        <v>2.1955219735264735</v>
      </c>
      <c r="N15" s="245">
        <v>2.6015246943056942</v>
      </c>
      <c r="O15" s="245">
        <v>1.7099052947052946E-2</v>
      </c>
      <c r="P15" s="245">
        <v>38.311174491758237</v>
      </c>
    </row>
    <row r="16" spans="1:16" x14ac:dyDescent="0.3">
      <c r="A16" s="243">
        <v>9.0599999999999987</v>
      </c>
      <c r="B16" s="243">
        <v>4</v>
      </c>
      <c r="C16" s="238">
        <v>3.5222061863391246E-2</v>
      </c>
      <c r="D16" s="238">
        <v>2.2870006276213295</v>
      </c>
      <c r="E16" s="238">
        <v>6.5677988316357088E-3</v>
      </c>
      <c r="F16" s="238">
        <v>7.4194130467345701E-2</v>
      </c>
      <c r="G16" s="244">
        <v>25.73455838076692</v>
      </c>
      <c r="H16" s="245">
        <v>1.6143145139304973</v>
      </c>
      <c r="I16" s="245">
        <v>7.9524367136009577E-2</v>
      </c>
      <c r="J16" s="245">
        <v>1.0178250449370857E-6</v>
      </c>
      <c r="K16" s="245">
        <v>0.76978560515278582</v>
      </c>
      <c r="L16" s="244">
        <v>3.3116721292690228</v>
      </c>
      <c r="M16" s="244">
        <v>2.5500242615338524</v>
      </c>
      <c r="N16" s="245">
        <v>2.4494403025763924</v>
      </c>
      <c r="O16" s="245">
        <v>1.5711147393648889E-2</v>
      </c>
      <c r="P16" s="245">
        <v>38.928016344367869</v>
      </c>
    </row>
    <row r="17" spans="1:16" x14ac:dyDescent="0.3">
      <c r="A17" s="243">
        <v>8.5599999999999987</v>
      </c>
      <c r="B17" s="243">
        <v>5</v>
      </c>
      <c r="C17" s="238">
        <v>0.18269785200718991</v>
      </c>
      <c r="D17" s="238">
        <v>2.3817531116436981</v>
      </c>
      <c r="E17" s="238">
        <v>6.9853455162772107E-3</v>
      </c>
      <c r="F17" s="238">
        <v>0.1750950179748352</v>
      </c>
      <c r="G17" s="244">
        <v>25.407194877171953</v>
      </c>
      <c r="H17" s="245">
        <v>1.624296008587977</v>
      </c>
      <c r="I17" s="245">
        <v>7.5246729578589952E-2</v>
      </c>
      <c r="J17" s="245">
        <v>7.8321350109846209E-5</v>
      </c>
      <c r="K17" s="245">
        <v>0.86492628320351483</v>
      </c>
      <c r="L17" s="244">
        <v>3.275849449770321</v>
      </c>
      <c r="M17" s="244">
        <v>1.0142555002995803</v>
      </c>
      <c r="N17" s="245">
        <v>2.5357837467545434</v>
      </c>
      <c r="O17" s="245">
        <v>1.4691076492909922E-2</v>
      </c>
      <c r="P17" s="245">
        <v>37.558853320351503</v>
      </c>
    </row>
    <row r="18" spans="1:16" x14ac:dyDescent="0.3">
      <c r="A18" s="243">
        <v>9.9600000000000009</v>
      </c>
      <c r="B18" s="243">
        <v>5</v>
      </c>
      <c r="C18" s="238">
        <v>0.14014164820359282</v>
      </c>
      <c r="D18" s="238">
        <v>3.0301632544910184</v>
      </c>
      <c r="E18" s="238">
        <v>7.02157634730539E-3</v>
      </c>
      <c r="F18" s="238">
        <v>0.15209041766467069</v>
      </c>
      <c r="G18" s="244">
        <v>27.179623577844314</v>
      </c>
      <c r="H18" s="245">
        <v>1.9762435434131742</v>
      </c>
      <c r="I18" s="245">
        <v>8.2277477544910202E-2</v>
      </c>
      <c r="J18" s="245">
        <v>-1.1418712574850301E-4</v>
      </c>
      <c r="K18" s="245">
        <v>1.0019566167664671</v>
      </c>
      <c r="L18" s="244">
        <v>2.9901218428143714</v>
      </c>
      <c r="M18" s="244">
        <v>2.2366131766467068</v>
      </c>
      <c r="N18" s="245">
        <v>2.8849323892215577</v>
      </c>
      <c r="O18" s="245">
        <v>1.5245658682634732E-2</v>
      </c>
      <c r="P18" s="245">
        <v>41.696316992514973</v>
      </c>
    </row>
    <row r="19" spans="1:16" x14ac:dyDescent="0.3">
      <c r="A19" s="243">
        <v>7.6599999999999993</v>
      </c>
      <c r="B19" s="243">
        <v>5</v>
      </c>
      <c r="C19" s="238">
        <v>1.1662013431196322E-2</v>
      </c>
      <c r="D19" s="238">
        <v>2.0120826977231872</v>
      </c>
      <c r="E19" s="238">
        <v>5.89903759736369E-3</v>
      </c>
      <c r="F19" s="238">
        <v>7.3442085829838202E-2</v>
      </c>
      <c r="G19" s="244">
        <v>22.499514567106047</v>
      </c>
      <c r="H19" s="245">
        <v>1.4381039012881964</v>
      </c>
      <c r="I19" s="245">
        <v>6.2948405981625724E-2</v>
      </c>
      <c r="J19" s="245">
        <v>3.0377246854403826E-4</v>
      </c>
      <c r="K19" s="245">
        <v>0.8127696774515677</v>
      </c>
      <c r="L19" s="244">
        <v>2.7525091099960051</v>
      </c>
      <c r="M19" s="244">
        <v>1.2967359202117037</v>
      </c>
      <c r="N19" s="245">
        <v>2.0696774605552224</v>
      </c>
      <c r="O19" s="245">
        <v>1.23409836229279E-2</v>
      </c>
      <c r="P19" s="245">
        <v>33.04798963326342</v>
      </c>
    </row>
    <row r="20" spans="1:16" x14ac:dyDescent="0.3">
      <c r="A20" s="243">
        <v>5.46</v>
      </c>
      <c r="B20" s="243">
        <v>6</v>
      </c>
      <c r="C20" s="238">
        <v>2.7534928849610549E-2</v>
      </c>
      <c r="D20" s="238">
        <v>0.85788477980826849</v>
      </c>
      <c r="E20" s="238">
        <v>4.4457916417016182E-3</v>
      </c>
      <c r="F20" s="238">
        <v>0.1287994180647094</v>
      </c>
      <c r="G20" s="244">
        <v>10.259094779808269</v>
      </c>
      <c r="H20" s="245">
        <v>0.67562926827441583</v>
      </c>
      <c r="I20" s="245">
        <v>3.2609582834032355E-2</v>
      </c>
      <c r="J20" s="245">
        <v>4.2562537447573406E-4</v>
      </c>
      <c r="K20" s="245">
        <v>0.46625504793289402</v>
      </c>
      <c r="L20" s="244">
        <v>0.62715009511683639</v>
      </c>
      <c r="M20" s="244">
        <v>4.7921804973037746E-2</v>
      </c>
      <c r="N20" s="245">
        <v>0.97851525763930502</v>
      </c>
      <c r="O20" s="245">
        <v>8.9696884361893346E-3</v>
      </c>
      <c r="P20" s="245">
        <v>14.115236068753745</v>
      </c>
    </row>
    <row r="21" spans="1:16" x14ac:dyDescent="0.3">
      <c r="A21" s="243">
        <v>3.6599999999999993</v>
      </c>
      <c r="B21" s="243">
        <v>6</v>
      </c>
      <c r="C21" s="238">
        <v>9.3966873252795527E-2</v>
      </c>
      <c r="D21" s="238">
        <v>0.66414867561900959</v>
      </c>
      <c r="E21" s="238">
        <v>2.328380840654952E-3</v>
      </c>
      <c r="F21" s="238">
        <v>9.1909858975638956E-2</v>
      </c>
      <c r="G21" s="244">
        <v>6.981024747903354</v>
      </c>
      <c r="H21" s="245">
        <v>0.47569718125998395</v>
      </c>
      <c r="I21" s="245">
        <v>2.9296489367012773E-2</v>
      </c>
      <c r="J21" s="245">
        <v>3.8775134784345042E-4</v>
      </c>
      <c r="K21" s="245">
        <v>0.26252990714856228</v>
      </c>
      <c r="L21" s="244">
        <v>0.48016840330471239</v>
      </c>
      <c r="M21" s="244">
        <v>2.6146106729233221E-2</v>
      </c>
      <c r="N21" s="245">
        <v>0.73348413438498394</v>
      </c>
      <c r="O21" s="245">
        <v>6.6361251996805105E-3</v>
      </c>
      <c r="P21" s="245">
        <v>9.8477246353334671</v>
      </c>
    </row>
    <row r="22" spans="1:16" x14ac:dyDescent="0.3">
      <c r="A22" s="243">
        <v>3.5599999999999996</v>
      </c>
      <c r="B22" s="243">
        <v>6</v>
      </c>
      <c r="C22" s="238">
        <v>7.3070244755244762E-3</v>
      </c>
      <c r="D22" s="238">
        <v>0.60015598501498502</v>
      </c>
      <c r="E22" s="238">
        <v>1.9501313686313686E-3</v>
      </c>
      <c r="F22" s="238">
        <v>3.0475742757242751E-2</v>
      </c>
      <c r="G22" s="244">
        <v>6.9896052197802208</v>
      </c>
      <c r="H22" s="245">
        <v>0.4558288816183817</v>
      </c>
      <c r="I22" s="245">
        <v>2.4492559940059944E-2</v>
      </c>
      <c r="J22" s="245">
        <v>2.9878571428571432E-4</v>
      </c>
      <c r="K22" s="245">
        <v>0.30156596403596403</v>
      </c>
      <c r="L22" s="244">
        <v>0.48802749900099901</v>
      </c>
      <c r="M22" s="244">
        <v>2.4276906093906092E-2</v>
      </c>
      <c r="N22" s="245">
        <v>0.65879969430569441</v>
      </c>
      <c r="O22" s="245">
        <v>5.7715744255744262E-3</v>
      </c>
      <c r="P22" s="245">
        <v>9.5885559685314679</v>
      </c>
    </row>
    <row r="23" spans="1:16" x14ac:dyDescent="0.3">
      <c r="A23" s="243">
        <v>7.56</v>
      </c>
      <c r="B23" s="243">
        <v>7</v>
      </c>
      <c r="C23" s="238">
        <v>5.418443263473053E-2</v>
      </c>
      <c r="D23" s="238">
        <v>2.0487202005988023</v>
      </c>
      <c r="E23" s="238">
        <v>5.4133787425149705E-3</v>
      </c>
      <c r="F23" s="238">
        <v>9.4667214071856284E-2</v>
      </c>
      <c r="G23" s="244">
        <v>20.410005314371254</v>
      </c>
      <c r="H23" s="245">
        <v>1.4929103398203594</v>
      </c>
      <c r="I23" s="245">
        <v>6.1289663173652691E-2</v>
      </c>
      <c r="J23" s="245">
        <v>1.4344760479041913E-4</v>
      </c>
      <c r="K23" s="245">
        <v>0.89485841317365267</v>
      </c>
      <c r="L23" s="244">
        <v>2.279984806886227</v>
      </c>
      <c r="M23" s="244">
        <v>3.2430187455089818</v>
      </c>
      <c r="N23" s="245">
        <v>2.0909296347305393</v>
      </c>
      <c r="O23" s="245">
        <v>1.1771191616766468E-2</v>
      </c>
      <c r="P23" s="245">
        <v>32.687896782934132</v>
      </c>
    </row>
    <row r="24" spans="1:16" x14ac:dyDescent="0.3">
      <c r="A24" s="243">
        <v>8.36</v>
      </c>
      <c r="B24" s="243">
        <v>7</v>
      </c>
      <c r="C24" s="238">
        <v>3.3706208791208798E-3</v>
      </c>
      <c r="D24" s="238">
        <v>1.6839990219780221</v>
      </c>
      <c r="E24" s="238">
        <v>5.7395659340659343E-3</v>
      </c>
      <c r="F24" s="238">
        <v>6.5457401098901108E-2</v>
      </c>
      <c r="G24" s="244">
        <v>22.956890934065935</v>
      </c>
      <c r="H24" s="245">
        <v>1.2634362142857143</v>
      </c>
      <c r="I24" s="245">
        <v>6.1913379120879138E-2</v>
      </c>
      <c r="J24" s="245">
        <v>-1.5440109890109893E-4</v>
      </c>
      <c r="K24" s="245">
        <v>0.55692340659340667</v>
      </c>
      <c r="L24" s="244">
        <v>2.7610003461538466</v>
      </c>
      <c r="M24" s="244">
        <v>2.0648504725274726</v>
      </c>
      <c r="N24" s="245">
        <v>2.1397019120879124</v>
      </c>
      <c r="O24" s="245">
        <v>1.249531868131868E-2</v>
      </c>
      <c r="P24" s="245">
        <v>33.575624192307693</v>
      </c>
    </row>
    <row r="25" spans="1:16" x14ac:dyDescent="0.3">
      <c r="A25" s="243">
        <v>8.759999999999998</v>
      </c>
      <c r="B25" s="243">
        <v>7</v>
      </c>
      <c r="C25" s="238">
        <v>5.222889494202318E-2</v>
      </c>
      <c r="D25" s="238">
        <v>2.2035438934426228</v>
      </c>
      <c r="E25" s="238">
        <v>6.3054443222710903E-3</v>
      </c>
      <c r="F25" s="238">
        <v>9.5578592063174733E-2</v>
      </c>
      <c r="G25" s="244">
        <v>27.13932434526189</v>
      </c>
      <c r="H25" s="245">
        <v>1.482561370951619</v>
      </c>
      <c r="I25" s="245">
        <v>7.6801596861255483E-2</v>
      </c>
      <c r="J25" s="245">
        <v>3.95136945221911E-5</v>
      </c>
      <c r="K25" s="245">
        <v>0.56207300079968003</v>
      </c>
      <c r="L25" s="244">
        <v>2.9817928143742498</v>
      </c>
      <c r="M25" s="244">
        <v>2.2121423360655732</v>
      </c>
      <c r="N25" s="245">
        <v>2.3996844002399036</v>
      </c>
      <c r="O25" s="245">
        <v>1.688340263894442E-2</v>
      </c>
      <c r="P25" s="245">
        <v>39.228959605657735</v>
      </c>
    </row>
    <row r="26" spans="1:16" x14ac:dyDescent="0.3">
      <c r="A26" s="243">
        <v>6.56</v>
      </c>
      <c r="B26" s="243">
        <v>8</v>
      </c>
      <c r="C26" s="238">
        <v>7.9328901976442392E-2</v>
      </c>
      <c r="D26" s="238">
        <v>1.8014574925134756</v>
      </c>
      <c r="E26" s="238">
        <v>5.1327350768616492E-3</v>
      </c>
      <c r="F26" s="238">
        <v>9.5424901177879815E-2</v>
      </c>
      <c r="G26" s="244">
        <v>23.132778698342982</v>
      </c>
      <c r="H26" s="245">
        <v>1.2252352745058894</v>
      </c>
      <c r="I26" s="245">
        <v>6.0985555999201434E-2</v>
      </c>
      <c r="J26" s="245">
        <v>1.133659413056498E-4</v>
      </c>
      <c r="K26" s="245">
        <v>0.68477448592533441</v>
      </c>
      <c r="L26" s="244">
        <v>2.3311865781593135</v>
      </c>
      <c r="M26" s="244">
        <v>1.9272941784787381</v>
      </c>
      <c r="N26" s="245">
        <v>1.8454249790377319</v>
      </c>
      <c r="O26" s="245">
        <v>1.1927242962667199E-2</v>
      </c>
      <c r="P26" s="245">
        <v>33.201064390097812</v>
      </c>
    </row>
    <row r="27" spans="1:16" x14ac:dyDescent="0.3">
      <c r="A27" s="243">
        <v>10.259999999999998</v>
      </c>
      <c r="B27" s="243">
        <v>8</v>
      </c>
      <c r="C27" s="238">
        <v>0.13261467427116613</v>
      </c>
      <c r="D27" s="238">
        <v>2.7340372389177312</v>
      </c>
      <c r="E27" s="238">
        <v>7.0951085762779535E-3</v>
      </c>
      <c r="F27" s="238">
        <v>0.16239361746206066</v>
      </c>
      <c r="G27" s="244">
        <v>27.582309816793121</v>
      </c>
      <c r="H27" s="245">
        <v>1.9174999892671722</v>
      </c>
      <c r="I27" s="245">
        <v>8.4559081719249182E-2</v>
      </c>
      <c r="J27" s="245">
        <v>8.9759634584664499E-5</v>
      </c>
      <c r="K27" s="245">
        <v>1.0466844099440893</v>
      </c>
      <c r="L27" s="244">
        <v>3.1138881042831463</v>
      </c>
      <c r="M27" s="244">
        <v>1.7992765629992009</v>
      </c>
      <c r="N27" s="245">
        <v>2.8164411930910536</v>
      </c>
      <c r="O27" s="245">
        <v>1.5649163338658144E-2</v>
      </c>
      <c r="P27" s="245">
        <v>41.412538720297505</v>
      </c>
    </row>
    <row r="28" spans="1:16" x14ac:dyDescent="0.3">
      <c r="A28" s="243">
        <v>9.5599999999999987</v>
      </c>
      <c r="B28" s="243">
        <v>8</v>
      </c>
      <c r="C28" s="238">
        <v>2.6187711246504188E-2</v>
      </c>
      <c r="D28" s="238">
        <v>2.5575933789452656</v>
      </c>
      <c r="E28" s="238">
        <v>6.8982246304434662E-3</v>
      </c>
      <c r="F28" s="238">
        <v>9.1600712644826179E-2</v>
      </c>
      <c r="G28" s="244">
        <v>27.977567494007186</v>
      </c>
      <c r="H28" s="245">
        <v>1.7926896579105074</v>
      </c>
      <c r="I28" s="245">
        <v>8.8947650319616448E-2</v>
      </c>
      <c r="J28" s="245">
        <v>-2.6055583300039955E-4</v>
      </c>
      <c r="K28" s="245">
        <v>0.68218840391530156</v>
      </c>
      <c r="L28" s="244">
        <v>3.0423416914702353</v>
      </c>
      <c r="M28" s="244">
        <v>2.5932758020375548</v>
      </c>
      <c r="N28" s="245">
        <v>3.0135307570914898</v>
      </c>
      <c r="O28" s="245">
        <v>1.6553829404714341E-2</v>
      </c>
      <c r="P28" s="245">
        <v>41.889114757790644</v>
      </c>
    </row>
    <row r="29" spans="1:16" x14ac:dyDescent="0.3">
      <c r="A29" s="243">
        <v>1.6599999999999993</v>
      </c>
      <c r="B29" s="243">
        <v>9</v>
      </c>
      <c r="C29" s="238">
        <v>4.0719583499900035E-2</v>
      </c>
      <c r="D29" s="238">
        <v>0.32381567409554252</v>
      </c>
      <c r="E29" s="238">
        <v>9.5407280631620991E-4</v>
      </c>
      <c r="F29" s="238">
        <v>3.7700319558265027E-2</v>
      </c>
      <c r="G29" s="244">
        <v>3.1091996177293613</v>
      </c>
      <c r="H29" s="245">
        <v>0.23195349965020978</v>
      </c>
      <c r="I29" s="245">
        <v>1.3778551619028577E-2</v>
      </c>
      <c r="J29" s="245">
        <v>1.6840970417749342E-4</v>
      </c>
      <c r="K29" s="245">
        <v>0.17416935338796716</v>
      </c>
      <c r="L29" s="244">
        <v>0.23635583424945023</v>
      </c>
      <c r="M29" s="244">
        <v>1.3016010893463915E-2</v>
      </c>
      <c r="N29" s="245">
        <v>0.30065501599040562</v>
      </c>
      <c r="O29" s="245">
        <v>2.5571067359584235E-3</v>
      </c>
      <c r="P29" s="245">
        <v>4.485043049920046</v>
      </c>
    </row>
    <row r="30" spans="1:16" x14ac:dyDescent="0.3">
      <c r="A30" s="243">
        <v>3.6599999999999993</v>
      </c>
      <c r="B30" s="243">
        <v>9</v>
      </c>
      <c r="C30" s="238">
        <v>2.4848562549920128E-2</v>
      </c>
      <c r="D30" s="238">
        <v>0.71316914287140565</v>
      </c>
      <c r="E30" s="238">
        <v>1.9998724540734821E-3</v>
      </c>
      <c r="F30" s="238">
        <v>3.8531813847843446E-2</v>
      </c>
      <c r="G30" s="244">
        <v>7.9252579747404148</v>
      </c>
      <c r="H30" s="245">
        <v>0.5123483394069489</v>
      </c>
      <c r="I30" s="245">
        <v>3.2557821236022362E-2</v>
      </c>
      <c r="J30" s="245">
        <v>2.2404527755591047E-4</v>
      </c>
      <c r="K30" s="245">
        <v>0.39901253494408939</v>
      </c>
      <c r="L30" s="244">
        <v>0.536862592601837</v>
      </c>
      <c r="M30" s="244">
        <v>2.5608946186102231E-2</v>
      </c>
      <c r="N30" s="245">
        <v>0.74601788039137373</v>
      </c>
      <c r="O30" s="245">
        <v>5.9982927316293913E-3</v>
      </c>
      <c r="P30" s="245">
        <v>10.962437819239215</v>
      </c>
    </row>
    <row r="31" spans="1:16" x14ac:dyDescent="0.3">
      <c r="A31" s="243">
        <v>3.3600000000000003</v>
      </c>
      <c r="B31" s="243">
        <v>9</v>
      </c>
      <c r="C31" s="238">
        <v>1.4825597685092801E-2</v>
      </c>
      <c r="D31" s="238">
        <v>0.76148732388744778</v>
      </c>
      <c r="E31" s="238">
        <v>2.1035621632408703E-3</v>
      </c>
      <c r="F31" s="238">
        <v>3.6368136100578735E-2</v>
      </c>
      <c r="G31" s="244">
        <v>8.7271679305527847</v>
      </c>
      <c r="H31" s="245">
        <v>0.53848127918579147</v>
      </c>
      <c r="I31" s="245">
        <v>2.3440919976052688E-2</v>
      </c>
      <c r="J31" s="245">
        <v>1.2509479145879067E-4</v>
      </c>
      <c r="K31" s="245">
        <v>0.42824494112951506</v>
      </c>
      <c r="L31" s="244">
        <v>0.51517584713630016</v>
      </c>
      <c r="M31" s="244">
        <v>3.4445448014368392E-2</v>
      </c>
      <c r="N31" s="245">
        <v>0.82112858112153275</v>
      </c>
      <c r="O31" s="245">
        <v>7.4748433446417892E-3</v>
      </c>
      <c r="P31" s="245">
        <v>11.910469505088804</v>
      </c>
    </row>
    <row r="32" spans="1:16" x14ac:dyDescent="0.3">
      <c r="A32" s="243">
        <v>7.1599999999999993</v>
      </c>
      <c r="B32" s="243" t="s">
        <v>474</v>
      </c>
      <c r="C32" s="238">
        <v>5.6859659113595529E-2</v>
      </c>
      <c r="D32" s="238">
        <v>3.1055140257536435</v>
      </c>
      <c r="E32" s="238">
        <v>6.145017468556598E-3</v>
      </c>
      <c r="F32" s="238">
        <v>0.10576446745857455</v>
      </c>
      <c r="G32" s="244">
        <v>12.826146012178079</v>
      </c>
      <c r="H32" s="245">
        <v>1.8572178234178476</v>
      </c>
      <c r="I32" s="245">
        <v>4.5986901078059486E-2</v>
      </c>
      <c r="J32" s="245">
        <v>4.0104362148133353E-4</v>
      </c>
      <c r="K32" s="245">
        <v>2.2694959373128367</v>
      </c>
      <c r="L32" s="244">
        <v>4.0328672304851265</v>
      </c>
      <c r="M32" s="244">
        <v>4.7676215811539226E-2</v>
      </c>
      <c r="N32" s="245">
        <v>2.4914280634857255</v>
      </c>
      <c r="O32" s="245">
        <v>1.4398618486723894E-2</v>
      </c>
      <c r="P32" s="245">
        <v>26.859901015671788</v>
      </c>
    </row>
    <row r="33" spans="1:16" x14ac:dyDescent="0.3">
      <c r="A33" s="243">
        <v>7.6599999999999993</v>
      </c>
      <c r="B33" s="243" t="s">
        <v>475</v>
      </c>
      <c r="C33" s="238">
        <v>0.28909760408346646</v>
      </c>
      <c r="D33" s="238">
        <v>2.4341816229033544</v>
      </c>
      <c r="E33" s="238">
        <v>7.2228347144568687E-3</v>
      </c>
      <c r="F33" s="238">
        <v>0.22870761256988817</v>
      </c>
      <c r="G33" s="244">
        <v>26.508568178414532</v>
      </c>
      <c r="H33" s="245">
        <v>1.5316547990714855</v>
      </c>
      <c r="I33" s="245">
        <v>7.739775733825878E-2</v>
      </c>
      <c r="J33" s="245">
        <v>-4.0055161741214045E-5</v>
      </c>
      <c r="K33" s="245">
        <v>0.71291878494408933</v>
      </c>
      <c r="L33" s="244">
        <v>4.6308238046625396</v>
      </c>
      <c r="M33" s="244">
        <v>3.9284930616014373</v>
      </c>
      <c r="N33" s="245">
        <v>2.3936823172923321</v>
      </c>
      <c r="O33" s="245">
        <v>1.9387080670926517E-2</v>
      </c>
      <c r="P33" s="245">
        <v>42.762095403105022</v>
      </c>
    </row>
    <row r="34" spans="1:16" x14ac:dyDescent="0.3">
      <c r="A34" s="243">
        <v>7.96</v>
      </c>
      <c r="B34" s="243" t="s">
        <v>476</v>
      </c>
      <c r="C34" s="238">
        <v>9.4646940171793856E-2</v>
      </c>
      <c r="D34" s="238">
        <v>2.2921709258889336</v>
      </c>
      <c r="E34" s="238">
        <v>6.356292948461845E-3</v>
      </c>
      <c r="F34" s="238">
        <v>0.11063193517778666</v>
      </c>
      <c r="G34" s="244">
        <v>23.158779040151813</v>
      </c>
      <c r="H34" s="245">
        <v>1.4287362220335598</v>
      </c>
      <c r="I34" s="245">
        <v>5.5158796943667592E-2</v>
      </c>
      <c r="J34" s="245">
        <v>-4.4025669196963644E-5</v>
      </c>
      <c r="K34" s="245">
        <v>0.55366403316020785</v>
      </c>
      <c r="L34" s="244">
        <v>4.1089044761286448</v>
      </c>
      <c r="M34" s="244">
        <v>2.8600082431082705</v>
      </c>
      <c r="N34" s="245">
        <v>2.293080657211346</v>
      </c>
      <c r="O34" s="245">
        <v>1.7720779065121855E-2</v>
      </c>
      <c r="P34" s="245">
        <v>36.979814316320407</v>
      </c>
    </row>
    <row r="35" spans="1:16" x14ac:dyDescent="0.3">
      <c r="A35" s="243">
        <v>6.86</v>
      </c>
      <c r="B35" s="243" t="s">
        <v>477</v>
      </c>
      <c r="C35" s="247">
        <v>0.13125458108782437</v>
      </c>
      <c r="D35" s="247">
        <v>2.6545990354291416</v>
      </c>
      <c r="E35" s="247">
        <v>5.24795134730539E-3</v>
      </c>
      <c r="F35" s="247">
        <v>0.11419067340319361</v>
      </c>
      <c r="G35" s="244">
        <v>12.818927532435131</v>
      </c>
      <c r="H35" s="245">
        <v>1.7502233101297404</v>
      </c>
      <c r="I35" s="245">
        <v>4.2011081586826357E-2</v>
      </c>
      <c r="J35" s="245">
        <v>9.6618512974051883E-5</v>
      </c>
      <c r="K35" s="245">
        <v>2.0998942664670657</v>
      </c>
      <c r="L35" s="244">
        <v>3.2292899728043909</v>
      </c>
      <c r="M35" s="244">
        <v>6.4096327844311379E-2</v>
      </c>
      <c r="N35" s="245">
        <v>2.4532794301397205</v>
      </c>
      <c r="O35" s="245">
        <v>1.3223300399201599E-2</v>
      </c>
      <c r="P35" s="245">
        <v>25.376334081586826</v>
      </c>
    </row>
    <row r="36" spans="1:16" x14ac:dyDescent="0.3">
      <c r="A36" s="248">
        <v>10.86</v>
      </c>
      <c r="B36" s="248">
        <v>1</v>
      </c>
      <c r="C36" s="238">
        <v>-2.7509593662534966E-3</v>
      </c>
      <c r="D36" s="238">
        <v>2.2328646876249496</v>
      </c>
      <c r="E36" s="238">
        <v>7.7464616653338658E-3</v>
      </c>
      <c r="F36" s="238">
        <v>8.3090968362654921E-2</v>
      </c>
      <c r="G36" s="244">
        <v>31.283678416133544</v>
      </c>
      <c r="H36" s="245">
        <v>1.8953420699220314</v>
      </c>
      <c r="I36" s="245">
        <v>9.667845236905237E-2</v>
      </c>
      <c r="J36" s="245">
        <v>7.9381997201119508E-5</v>
      </c>
      <c r="K36" s="245">
        <v>0.45614659636145544</v>
      </c>
      <c r="L36" s="244">
        <v>4.017390846411435</v>
      </c>
      <c r="M36" s="244">
        <v>2.1811586470411832</v>
      </c>
      <c r="N36" s="245">
        <v>2.9400502688924428</v>
      </c>
      <c r="O36" s="245">
        <v>2.1300971611355454E-2</v>
      </c>
      <c r="P36" s="245">
        <v>45.212776809026387</v>
      </c>
    </row>
    <row r="37" spans="1:16" x14ac:dyDescent="0.3">
      <c r="A37" s="248">
        <v>9.9600000000000009</v>
      </c>
      <c r="B37" s="248">
        <v>1</v>
      </c>
      <c r="C37" s="238">
        <v>2.2748833832335332E-2</v>
      </c>
      <c r="D37" s="238">
        <v>2.4084087634730538</v>
      </c>
      <c r="E37" s="238">
        <v>7.6025763473053908E-3</v>
      </c>
      <c r="F37" s="238">
        <v>0.1053519745508982</v>
      </c>
      <c r="G37" s="244">
        <v>30.572186452095806</v>
      </c>
      <c r="H37" s="245">
        <v>2.0179423458083834</v>
      </c>
      <c r="I37" s="245">
        <v>9.2903465568862281E-2</v>
      </c>
      <c r="J37" s="245">
        <v>5.6285928143712576E-5</v>
      </c>
      <c r="K37" s="245">
        <v>1.0677602095808383</v>
      </c>
      <c r="L37" s="244">
        <v>3.4885194476047903</v>
      </c>
      <c r="M37" s="244">
        <v>2.048496410179641</v>
      </c>
      <c r="N37" s="245">
        <v>2.354577299401198</v>
      </c>
      <c r="O37" s="245">
        <v>1.7667568862275451E-2</v>
      </c>
      <c r="P37" s="245">
        <v>44.204221633233537</v>
      </c>
    </row>
    <row r="38" spans="1:16" x14ac:dyDescent="0.3">
      <c r="A38" s="248">
        <v>9.0599999999999987</v>
      </c>
      <c r="B38" s="248">
        <v>1</v>
      </c>
      <c r="C38" s="238">
        <v>-2.4686374301118195E-3</v>
      </c>
      <c r="D38" s="238">
        <v>2.5758651442691689</v>
      </c>
      <c r="E38" s="238">
        <v>7.7324558206869004E-3</v>
      </c>
      <c r="F38" s="238">
        <v>7.8466895217651753E-2</v>
      </c>
      <c r="G38" s="244">
        <v>31.341264738917722</v>
      </c>
      <c r="H38" s="245">
        <v>2.1156118752496007</v>
      </c>
      <c r="I38" s="245">
        <v>9.2570228883785938E-2</v>
      </c>
      <c r="J38" s="245">
        <v>1.3805735822683708E-4</v>
      </c>
      <c r="K38" s="245">
        <v>0.77035553614217256</v>
      </c>
      <c r="L38" s="244">
        <v>3.8359680214157343</v>
      </c>
      <c r="M38" s="244">
        <v>2.5430927471046321</v>
      </c>
      <c r="N38" s="245">
        <v>2.8690254782348239</v>
      </c>
      <c r="O38" s="245">
        <v>2.1435185702875399E-2</v>
      </c>
      <c r="P38" s="245">
        <v>46.249057726886981</v>
      </c>
    </row>
    <row r="39" spans="1:16" x14ac:dyDescent="0.3">
      <c r="A39" s="248">
        <v>10.059999999999999</v>
      </c>
      <c r="B39" s="248">
        <v>2</v>
      </c>
      <c r="C39" s="238">
        <v>7.2133070407755337E-2</v>
      </c>
      <c r="D39" s="238">
        <v>2.0180999935038977</v>
      </c>
      <c r="E39" s="238">
        <v>7.0763594343393943E-3</v>
      </c>
      <c r="F39" s="238">
        <v>0.13964621701978813</v>
      </c>
      <c r="G39" s="244">
        <v>27.69803356735958</v>
      </c>
      <c r="H39" s="245">
        <v>1.7022861450629623</v>
      </c>
      <c r="I39" s="245">
        <v>8.2697025534679197E-2</v>
      </c>
      <c r="J39" s="245">
        <v>3.9021961822906253E-4</v>
      </c>
      <c r="K39" s="245">
        <v>0.5843793274035578</v>
      </c>
      <c r="L39" s="244">
        <v>3.2860735885968415</v>
      </c>
      <c r="M39" s="244">
        <v>1.823223436438137</v>
      </c>
      <c r="N39" s="245">
        <v>2.4940490395762538</v>
      </c>
      <c r="O39" s="245">
        <v>1.8686304217469515E-2</v>
      </c>
      <c r="P39" s="245">
        <v>39.926774294173491</v>
      </c>
    </row>
    <row r="40" spans="1:16" x14ac:dyDescent="0.3">
      <c r="A40" s="248">
        <v>9.16</v>
      </c>
      <c r="B40" s="248">
        <v>2</v>
      </c>
      <c r="C40" s="238">
        <v>3.3724592315369263E-2</v>
      </c>
      <c r="D40" s="238">
        <v>2.6331043922155688</v>
      </c>
      <c r="E40" s="238">
        <v>8.2923368263473074E-3</v>
      </c>
      <c r="F40" s="238">
        <v>0.10583056736526947</v>
      </c>
      <c r="G40" s="244">
        <v>34.883287749500994</v>
      </c>
      <c r="H40" s="245">
        <v>2.0809276851297405</v>
      </c>
      <c r="I40" s="245">
        <v>0.10052060129740518</v>
      </c>
      <c r="J40" s="245">
        <v>8.4218063872255452E-5</v>
      </c>
      <c r="K40" s="245">
        <v>0.70340252495009969</v>
      </c>
      <c r="L40" s="244">
        <v>5.0230392380239524</v>
      </c>
      <c r="M40" s="244">
        <v>3.0114978672654695</v>
      </c>
      <c r="N40" s="245">
        <v>3.1397330678642716</v>
      </c>
      <c r="O40" s="245">
        <v>2.3628594810379239E-2</v>
      </c>
      <c r="P40" s="245">
        <v>51.747073435628735</v>
      </c>
    </row>
    <row r="41" spans="1:16" x14ac:dyDescent="0.3">
      <c r="A41" s="248">
        <v>9.36</v>
      </c>
      <c r="B41" s="248">
        <v>2</v>
      </c>
      <c r="C41" s="238">
        <v>7.4239758434817352E-3</v>
      </c>
      <c r="D41" s="238">
        <v>2.1164337652225989</v>
      </c>
      <c r="E41" s="238">
        <v>6.8087272908764224E-3</v>
      </c>
      <c r="F41" s="238">
        <v>7.4331204831303649E-2</v>
      </c>
      <c r="G41" s="244">
        <v>29.934954531842678</v>
      </c>
      <c r="H41" s="245">
        <v>1.7573111529247354</v>
      </c>
      <c r="I41" s="245">
        <v>7.9728294070672792E-2</v>
      </c>
      <c r="J41" s="245">
        <v>-2.189808344979038E-4</v>
      </c>
      <c r="K41" s="245">
        <v>0.80602932721102005</v>
      </c>
      <c r="L41" s="244">
        <v>3.4065566071072073</v>
      </c>
      <c r="M41" s="244">
        <v>2.3132661189858257</v>
      </c>
      <c r="N41" s="245">
        <v>2.4281169534837295</v>
      </c>
      <c r="O41" s="245">
        <v>1.7830996206827713E-2</v>
      </c>
      <c r="P41" s="245">
        <v>42.948572674186458</v>
      </c>
    </row>
    <row r="42" spans="1:16" x14ac:dyDescent="0.3">
      <c r="A42" s="248">
        <v>3.3600000000000003</v>
      </c>
      <c r="B42" s="248">
        <v>3</v>
      </c>
      <c r="C42" s="248">
        <v>0.14651145338390897</v>
      </c>
      <c r="D42" s="248">
        <v>0.62545278099421053</v>
      </c>
      <c r="E42" s="248">
        <v>2.2933978838091439E-3</v>
      </c>
      <c r="F42" s="248">
        <v>0.11858157915751649</v>
      </c>
      <c r="G42" s="244">
        <v>8.7163981832701136</v>
      </c>
      <c r="H42" s="249">
        <v>0.49511153723298063</v>
      </c>
      <c r="I42" s="249">
        <v>3.5073437811938515E-2</v>
      </c>
      <c r="J42" s="249">
        <v>3.0340786584148537E-4</v>
      </c>
      <c r="K42" s="249">
        <v>0.24572557396685965</v>
      </c>
      <c r="L42" s="244">
        <v>0.55693714713515663</v>
      </c>
      <c r="M42" s="244">
        <v>2.187848672389699E-2</v>
      </c>
      <c r="N42" s="249">
        <v>0.50710627270912356</v>
      </c>
      <c r="O42" s="249">
        <v>6.9891555200638864E-3</v>
      </c>
      <c r="P42" s="249">
        <v>11.47836241365542</v>
      </c>
    </row>
    <row r="43" spans="1:16" x14ac:dyDescent="0.3">
      <c r="A43" s="248">
        <v>3.3600000000000003</v>
      </c>
      <c r="B43" s="248">
        <v>3</v>
      </c>
      <c r="C43" s="248">
        <v>3.0754997004194134E-2</v>
      </c>
      <c r="D43" s="248">
        <v>0.48900758538046735</v>
      </c>
      <c r="E43" s="248">
        <v>1.7618274415817856E-3</v>
      </c>
      <c r="F43" s="248">
        <v>4.4075799880167771E-2</v>
      </c>
      <c r="G43" s="244">
        <v>7.4893226482923918</v>
      </c>
      <c r="H43" s="249">
        <v>0.39550582983822652</v>
      </c>
      <c r="I43" s="249">
        <v>3.4228490113840625E-2</v>
      </c>
      <c r="J43" s="249">
        <v>1.7149790293588974E-4</v>
      </c>
      <c r="K43" s="249">
        <v>0.35861222288795691</v>
      </c>
      <c r="L43" s="244">
        <v>0.52115721390053926</v>
      </c>
      <c r="M43" s="244">
        <v>2.7856309167165975E-2</v>
      </c>
      <c r="N43" s="249">
        <v>0.42970068304373876</v>
      </c>
      <c r="O43" s="249">
        <v>7.0008388256440996E-3</v>
      </c>
      <c r="P43" s="249">
        <v>9.8291559436788507</v>
      </c>
    </row>
    <row r="44" spans="1:16" x14ac:dyDescent="0.3">
      <c r="A44" s="248">
        <v>3.6599999999999993</v>
      </c>
      <c r="B44" s="248">
        <v>3</v>
      </c>
      <c r="C44" s="248">
        <v>9.3787043230830654E-3</v>
      </c>
      <c r="D44" s="248">
        <v>0.57363529702476035</v>
      </c>
      <c r="E44" s="248">
        <v>1.6119840754792328E-3</v>
      </c>
      <c r="F44" s="248">
        <v>3.3222329023562293E-2</v>
      </c>
      <c r="G44" s="244">
        <v>6.3925233501397747</v>
      </c>
      <c r="H44" s="249">
        <v>0.4908253761481628</v>
      </c>
      <c r="I44" s="249">
        <v>3.2457332018769963E-2</v>
      </c>
      <c r="J44" s="249">
        <v>2.2916109225239615E-4</v>
      </c>
      <c r="K44" s="249">
        <v>0.29702511481629384</v>
      </c>
      <c r="L44" s="244">
        <v>0.54380548397563888</v>
      </c>
      <c r="M44" s="244">
        <v>2.0546116713258785E-2</v>
      </c>
      <c r="N44" s="249">
        <v>0.4259505880591053</v>
      </c>
      <c r="O44" s="249">
        <v>6.1702206469648555E-3</v>
      </c>
      <c r="P44" s="249">
        <v>8.8273810580571048</v>
      </c>
    </row>
    <row r="45" spans="1:16" x14ac:dyDescent="0.3">
      <c r="A45" s="248">
        <v>8.759999999999998</v>
      </c>
      <c r="B45" s="248">
        <v>4</v>
      </c>
      <c r="C45" s="238">
        <v>0.10518116157074338</v>
      </c>
      <c r="D45" s="238">
        <v>2.4453400389688249</v>
      </c>
      <c r="E45" s="238">
        <v>8.1716891486810529E-3</v>
      </c>
      <c r="F45" s="238">
        <v>0.14307354466426855</v>
      </c>
      <c r="G45" s="244">
        <v>32.135629571342918</v>
      </c>
      <c r="H45" s="245">
        <v>1.8534460386690643</v>
      </c>
      <c r="I45" s="245">
        <v>9.4802075839328523E-2</v>
      </c>
      <c r="J45" s="245">
        <v>-1.3206085131894482E-4</v>
      </c>
      <c r="K45" s="245">
        <v>0.71756417865707434</v>
      </c>
      <c r="L45" s="244">
        <v>4.4457653192446029</v>
      </c>
      <c r="M45" s="244">
        <v>3.6091119034772174</v>
      </c>
      <c r="N45" s="245">
        <v>3.0321797302158267</v>
      </c>
      <c r="O45" s="245">
        <v>2.2651444844124694E-2</v>
      </c>
      <c r="P45" s="245">
        <v>48.612784635791343</v>
      </c>
    </row>
    <row r="46" spans="1:16" x14ac:dyDescent="0.3">
      <c r="A46" s="248">
        <v>11.16</v>
      </c>
      <c r="B46" s="248">
        <v>4</v>
      </c>
      <c r="C46" s="238">
        <v>0.3458271893106894</v>
      </c>
      <c r="D46" s="238">
        <v>2.1017449060939066</v>
      </c>
      <c r="E46" s="238">
        <v>7.7678226773226795E-3</v>
      </c>
      <c r="F46" s="238">
        <v>0.33737719630369639</v>
      </c>
      <c r="G46" s="244">
        <v>29.346960614385619</v>
      </c>
      <c r="H46" s="245">
        <v>1.6990276378621383</v>
      </c>
      <c r="I46" s="245">
        <v>9.4473274225774256E-2</v>
      </c>
      <c r="J46" s="245">
        <v>9.5169380619380657E-4</v>
      </c>
      <c r="K46" s="245">
        <v>0.44795247752247769</v>
      </c>
      <c r="L46" s="244">
        <v>1.5614909505494508</v>
      </c>
      <c r="M46" s="244">
        <v>0.15587961338661344</v>
      </c>
      <c r="N46" s="245">
        <v>3.0631039300699303</v>
      </c>
      <c r="O46" s="245">
        <v>2.7811366633366637E-2</v>
      </c>
      <c r="P46" s="245">
        <v>39.190368672827169</v>
      </c>
    </row>
    <row r="47" spans="1:16" x14ac:dyDescent="0.3">
      <c r="A47" s="248">
        <v>10.66</v>
      </c>
      <c r="B47" s="248">
        <v>4</v>
      </c>
      <c r="C47" s="238">
        <v>9.7759656256236269E-3</v>
      </c>
      <c r="D47" s="238">
        <v>2.2746551471762126</v>
      </c>
      <c r="E47" s="238">
        <v>7.7879851825982845E-3</v>
      </c>
      <c r="F47" s="238">
        <v>8.9466166683296752E-2</v>
      </c>
      <c r="G47" s="244">
        <v>33.083926125024945</v>
      </c>
      <c r="H47" s="245">
        <v>1.8293340992316904</v>
      </c>
      <c r="I47" s="245">
        <v>8.1378628267810824E-2</v>
      </c>
      <c r="J47" s="245">
        <v>-1.5462956495709441E-4</v>
      </c>
      <c r="K47" s="245">
        <v>0.75566923268808628</v>
      </c>
      <c r="L47" s="244">
        <v>4.2507942628716817</v>
      </c>
      <c r="M47" s="244">
        <v>2.045563535721413</v>
      </c>
      <c r="N47" s="245">
        <v>2.9382664727599286</v>
      </c>
      <c r="O47" s="245">
        <v>2.1459339453202955E-2</v>
      </c>
      <c r="P47" s="245">
        <v>47.387922331121523</v>
      </c>
    </row>
    <row r="48" spans="1:16" x14ac:dyDescent="0.3">
      <c r="A48" s="248">
        <v>7.36</v>
      </c>
      <c r="B48" s="248">
        <v>5</v>
      </c>
      <c r="C48" s="238">
        <v>1.2334627818798648E-2</v>
      </c>
      <c r="D48" s="238">
        <v>1.8500002953502297</v>
      </c>
      <c r="E48" s="238">
        <v>6.015984833366593E-3</v>
      </c>
      <c r="F48" s="238">
        <v>5.9614843344641795E-2</v>
      </c>
      <c r="G48" s="244">
        <v>22.490415286369988</v>
      </c>
      <c r="H48" s="245">
        <v>1.6092554260626621</v>
      </c>
      <c r="I48" s="245">
        <v>6.9379584913190989E-2</v>
      </c>
      <c r="J48" s="245">
        <v>6.0678507283975267E-5</v>
      </c>
      <c r="K48" s="245">
        <v>0.67371869886250246</v>
      </c>
      <c r="L48" s="244">
        <v>3.0246241109558971</v>
      </c>
      <c r="M48" s="244">
        <v>1.1118114627818798</v>
      </c>
      <c r="N48" s="245">
        <v>2.0329312153262822</v>
      </c>
      <c r="O48" s="245">
        <v>1.4840071841947716E-2</v>
      </c>
      <c r="P48" s="245">
        <v>32.955002286968664</v>
      </c>
    </row>
    <row r="49" spans="1:16" x14ac:dyDescent="0.3">
      <c r="A49" s="248">
        <v>10.96</v>
      </c>
      <c r="B49" s="248">
        <v>5</v>
      </c>
      <c r="C49" s="238">
        <v>8.117277345309383E-2</v>
      </c>
      <c r="D49" s="238">
        <v>2.6120975109780442</v>
      </c>
      <c r="E49" s="238">
        <v>9.4810289421157698E-3</v>
      </c>
      <c r="F49" s="238">
        <v>0.17552038023952099</v>
      </c>
      <c r="G49" s="244">
        <v>34.430868712574849</v>
      </c>
      <c r="H49" s="245">
        <v>2.0253561806387226</v>
      </c>
      <c r="I49" s="245">
        <v>0.10178265968063874</v>
      </c>
      <c r="J49" s="245">
        <v>1.5108283433133734E-4</v>
      </c>
      <c r="K49" s="245">
        <v>0.8543139520958084</v>
      </c>
      <c r="L49" s="244">
        <v>4.1689396696606789</v>
      </c>
      <c r="M49" s="244">
        <v>2.4356869041916172</v>
      </c>
      <c r="N49" s="245">
        <v>3.3164517005988028</v>
      </c>
      <c r="O49" s="245">
        <v>2.1704518962075852E-2</v>
      </c>
      <c r="P49" s="245">
        <v>50.233527074850294</v>
      </c>
    </row>
    <row r="50" spans="1:16" x14ac:dyDescent="0.3">
      <c r="A50" s="248">
        <v>10.16</v>
      </c>
      <c r="B50" s="248">
        <v>5</v>
      </c>
      <c r="C50" s="238">
        <v>1.5411268716310645E-2</v>
      </c>
      <c r="D50" s="238">
        <v>2.1637587602315831</v>
      </c>
      <c r="E50" s="238">
        <v>7.2461499301257736E-3</v>
      </c>
      <c r="F50" s="238">
        <v>8.3092963665402267E-2</v>
      </c>
      <c r="G50" s="244">
        <v>28.287716061090038</v>
      </c>
      <c r="H50" s="245">
        <v>1.7350483160311438</v>
      </c>
      <c r="I50" s="245">
        <v>8.9230240566979438E-2</v>
      </c>
      <c r="J50" s="245">
        <v>-2.2806248752245959E-4</v>
      </c>
      <c r="K50" s="245">
        <v>0.6767510281493313</v>
      </c>
      <c r="L50" s="244">
        <v>2.8088420632860851</v>
      </c>
      <c r="M50" s="244">
        <v>2.0275749031742865</v>
      </c>
      <c r="N50" s="245">
        <v>2.5838747095228589</v>
      </c>
      <c r="O50" s="245">
        <v>1.7339848273108405E-2</v>
      </c>
      <c r="P50" s="245">
        <v>40.495658250149731</v>
      </c>
    </row>
    <row r="51" spans="1:16" x14ac:dyDescent="0.3">
      <c r="A51" s="248">
        <v>4.0599999999999996</v>
      </c>
      <c r="B51" s="248">
        <v>6</v>
      </c>
      <c r="C51" s="238">
        <v>7.0112682713457303E-2</v>
      </c>
      <c r="D51" s="238">
        <v>0.87955189312137549</v>
      </c>
      <c r="E51" s="238">
        <v>2.0187864927014593E-3</v>
      </c>
      <c r="F51" s="238">
        <v>6.7119335882823428E-2</v>
      </c>
      <c r="G51" s="244">
        <v>9.0419862402519495</v>
      </c>
      <c r="H51" s="245">
        <v>0.67599634248150364</v>
      </c>
      <c r="I51" s="245">
        <v>5.430711732653469E-2</v>
      </c>
      <c r="J51" s="245">
        <v>1.6343306338732254E-4</v>
      </c>
      <c r="K51" s="245">
        <v>0.30703394821035795</v>
      </c>
      <c r="L51" s="244">
        <v>0.68709253924215141</v>
      </c>
      <c r="M51" s="244">
        <v>3.1838952709458107E-2</v>
      </c>
      <c r="N51" s="245">
        <v>0.68621042691461709</v>
      </c>
      <c r="O51" s="245">
        <v>6.3422785442911415E-3</v>
      </c>
      <c r="P51" s="245">
        <v>12.509773976954609</v>
      </c>
    </row>
    <row r="52" spans="1:16" x14ac:dyDescent="0.3">
      <c r="A52" s="248">
        <v>3.0599999999999996</v>
      </c>
      <c r="B52" s="248">
        <v>6</v>
      </c>
      <c r="C52" s="238">
        <v>0.12956641834596966</v>
      </c>
      <c r="D52" s="238">
        <v>0.55778978302075033</v>
      </c>
      <c r="E52" s="238">
        <v>2.1031013068635272E-3</v>
      </c>
      <c r="F52" s="238">
        <v>0.13367401960295289</v>
      </c>
      <c r="G52" s="244">
        <v>8.1748633404828404</v>
      </c>
      <c r="H52" s="245">
        <v>0.464128071877494</v>
      </c>
      <c r="I52" s="245">
        <v>3.0994748852753384E-2</v>
      </c>
      <c r="J52" s="245">
        <v>3.8436976256983244E-4</v>
      </c>
      <c r="K52" s="245">
        <v>0.23146668495610531</v>
      </c>
      <c r="L52" s="244">
        <v>0.45147046613128483</v>
      </c>
      <c r="M52" s="244">
        <v>2.4568451217079009E-2</v>
      </c>
      <c r="N52" s="245">
        <v>0.70288160315243409</v>
      </c>
      <c r="O52" s="245">
        <v>7.5947466081404628E-3</v>
      </c>
      <c r="P52" s="245">
        <v>10.911485805317238</v>
      </c>
    </row>
    <row r="53" spans="1:16" x14ac:dyDescent="0.3">
      <c r="A53" s="248">
        <v>5.46</v>
      </c>
      <c r="B53" s="248">
        <v>6</v>
      </c>
      <c r="C53" s="238">
        <v>7.3577306827269096E-2</v>
      </c>
      <c r="D53" s="238">
        <v>1.2548160920631746</v>
      </c>
      <c r="E53" s="238">
        <v>3.0778676029588167E-3</v>
      </c>
      <c r="F53" s="238">
        <v>0.11033884171331468</v>
      </c>
      <c r="G53" s="244">
        <v>12.225704230807677</v>
      </c>
      <c r="H53" s="245">
        <v>0.96810680652738923</v>
      </c>
      <c r="I53" s="245">
        <v>6.819712739904038E-2</v>
      </c>
      <c r="J53" s="245">
        <v>3.8839189324270298E-4</v>
      </c>
      <c r="K53" s="245">
        <v>0.59014964514194324</v>
      </c>
      <c r="L53" s="244">
        <v>0.88142903363654534</v>
      </c>
      <c r="M53" s="244">
        <v>4.4700475309876059E-2</v>
      </c>
      <c r="N53" s="245">
        <v>0.8380813464614153</v>
      </c>
      <c r="O53" s="245">
        <v>8.2121041583366663E-3</v>
      </c>
      <c r="P53" s="245">
        <v>17.066779269542181</v>
      </c>
    </row>
    <row r="54" spans="1:16" x14ac:dyDescent="0.3">
      <c r="A54" s="248">
        <v>9.5599999999999987</v>
      </c>
      <c r="B54" s="248">
        <v>7</v>
      </c>
      <c r="C54" s="238">
        <v>2.3466203537170268E-2</v>
      </c>
      <c r="D54" s="238">
        <v>2.0283164378497198</v>
      </c>
      <c r="E54" s="238">
        <v>8.2626703637090314E-3</v>
      </c>
      <c r="F54" s="238">
        <v>9.2802711330935234E-2</v>
      </c>
      <c r="G54" s="244">
        <v>33.457952213229412</v>
      </c>
      <c r="H54" s="245">
        <v>1.6951601573741006</v>
      </c>
      <c r="I54" s="245">
        <v>8.288402028377298E-2</v>
      </c>
      <c r="J54" s="245">
        <v>2.5325689448441236E-4</v>
      </c>
      <c r="K54" s="245">
        <v>0.85736473820943249</v>
      </c>
      <c r="L54" s="244">
        <v>4.5350150894284571</v>
      </c>
      <c r="M54" s="244">
        <v>2.2746426189048758</v>
      </c>
      <c r="N54" s="245">
        <v>2.8183387230215824</v>
      </c>
      <c r="O54" s="245">
        <v>2.1181398880895281E-2</v>
      </c>
      <c r="P54" s="245">
        <v>47.895640239308534</v>
      </c>
    </row>
    <row r="55" spans="1:16" x14ac:dyDescent="0.3">
      <c r="A55" s="248">
        <v>8.86</v>
      </c>
      <c r="B55" s="248">
        <v>7</v>
      </c>
      <c r="C55" s="238">
        <v>2.0987080753096281E-2</v>
      </c>
      <c r="D55" s="238">
        <v>2.0232934313823407</v>
      </c>
      <c r="E55" s="238">
        <v>6.9705465940870948E-3</v>
      </c>
      <c r="F55" s="238">
        <v>8.9411156362365157E-2</v>
      </c>
      <c r="G55" s="244">
        <v>30.1138729899121</v>
      </c>
      <c r="H55" s="245">
        <v>1.5348353792948461</v>
      </c>
      <c r="I55" s="245">
        <v>7.3381830553335997E-2</v>
      </c>
      <c r="J55" s="245">
        <v>-7.7763933280063929E-5</v>
      </c>
      <c r="K55" s="245">
        <v>0.79603940771074722</v>
      </c>
      <c r="L55" s="244">
        <v>3.6397809406212533</v>
      </c>
      <c r="M55" s="244">
        <v>2.3343664207950456</v>
      </c>
      <c r="N55" s="245">
        <v>2.3741220425489411</v>
      </c>
      <c r="O55" s="245">
        <v>2.1261964642429087E-2</v>
      </c>
      <c r="P55" s="245">
        <v>43.028245427237309</v>
      </c>
    </row>
    <row r="56" spans="1:16" x14ac:dyDescent="0.3">
      <c r="A56" s="248">
        <v>9.66</v>
      </c>
      <c r="B56" s="248">
        <v>7</v>
      </c>
      <c r="C56" s="238">
        <v>4.4889445804195821E-2</v>
      </c>
      <c r="D56" s="238">
        <v>2.3710110524475527</v>
      </c>
      <c r="E56" s="238">
        <v>8.5939982517482527E-3</v>
      </c>
      <c r="F56" s="238">
        <v>0.13218723251748254</v>
      </c>
      <c r="G56" s="244">
        <v>32.230099038461539</v>
      </c>
      <c r="H56" s="245">
        <v>1.7675084632867135</v>
      </c>
      <c r="I56" s="245">
        <v>7.8889798951048973E-2</v>
      </c>
      <c r="J56" s="245">
        <v>2.0422552447552444E-4</v>
      </c>
      <c r="K56" s="245">
        <v>0.92632982517482543</v>
      </c>
      <c r="L56" s="244">
        <v>4.2390460017482532</v>
      </c>
      <c r="M56" s="244">
        <v>3.5966242762237774</v>
      </c>
      <c r="N56" s="245">
        <v>2.7789740349650356</v>
      </c>
      <c r="O56" s="245">
        <v>2.1459482517482524E-2</v>
      </c>
      <c r="P56" s="245">
        <v>48.195816875874137</v>
      </c>
    </row>
    <row r="57" spans="1:16" x14ac:dyDescent="0.3">
      <c r="A57" s="248">
        <v>10.16</v>
      </c>
      <c r="B57" s="248">
        <v>8</v>
      </c>
      <c r="C57" s="238">
        <v>1.4784599800399206E-2</v>
      </c>
      <c r="D57" s="238">
        <v>2.1943544171656688</v>
      </c>
      <c r="E57" s="238">
        <v>7.8723522954091824E-3</v>
      </c>
      <c r="F57" s="238">
        <v>9.8585080838323347E-2</v>
      </c>
      <c r="G57" s="244">
        <v>32.32781831337325</v>
      </c>
      <c r="H57" s="245">
        <v>1.7973654720558883</v>
      </c>
      <c r="I57" s="245">
        <v>8.3184366267465087E-2</v>
      </c>
      <c r="J57" s="245">
        <v>9.3412175648702566E-5</v>
      </c>
      <c r="K57" s="245">
        <v>0.87287023952095821</v>
      </c>
      <c r="L57" s="244">
        <v>3.6485600588822358</v>
      </c>
      <c r="M57" s="244">
        <v>3.0283155069860279</v>
      </c>
      <c r="N57" s="245">
        <v>2.5750950938123749</v>
      </c>
      <c r="O57" s="245">
        <v>2.111394011976048E-2</v>
      </c>
      <c r="P57" s="245">
        <v>46.670012853293422</v>
      </c>
    </row>
    <row r="58" spans="1:16" x14ac:dyDescent="0.3">
      <c r="A58" s="248">
        <v>7.7599999999999989</v>
      </c>
      <c r="B58" s="248">
        <v>8</v>
      </c>
      <c r="C58" s="238">
        <v>3.9265348303393212E-2</v>
      </c>
      <c r="D58" s="238">
        <v>1.5392736387225547</v>
      </c>
      <c r="E58" s="238">
        <v>5.7141906187624736E-3</v>
      </c>
      <c r="F58" s="238">
        <v>7.7969122754490999E-2</v>
      </c>
      <c r="G58" s="244">
        <v>25.410403642714567</v>
      </c>
      <c r="H58" s="245">
        <v>1.3798384560878243</v>
      </c>
      <c r="I58" s="245">
        <v>6.4762020958083824E-2</v>
      </c>
      <c r="J58" s="245">
        <v>-1.0329241516966068E-4</v>
      </c>
      <c r="K58" s="245">
        <v>0.63097822355289401</v>
      </c>
      <c r="L58" s="244">
        <v>3.0138032624750495</v>
      </c>
      <c r="M58" s="244">
        <v>1.7057570039920156</v>
      </c>
      <c r="N58" s="245">
        <v>1.9671534171656686</v>
      </c>
      <c r="O58" s="245">
        <v>1.4736255489021953E-2</v>
      </c>
      <c r="P58" s="245">
        <v>35.849551290419157</v>
      </c>
    </row>
    <row r="59" spans="1:16" x14ac:dyDescent="0.3">
      <c r="A59" s="248">
        <v>9.66</v>
      </c>
      <c r="B59" s="248">
        <v>8</v>
      </c>
      <c r="C59" s="238">
        <v>4.7090208957459551E-2</v>
      </c>
      <c r="D59" s="238">
        <v>1.6772044772318757</v>
      </c>
      <c r="E59" s="238">
        <v>6.829115488316358E-3</v>
      </c>
      <c r="F59" s="238">
        <v>0.10850051902336731</v>
      </c>
      <c r="G59" s="244">
        <v>26.871137544937092</v>
      </c>
      <c r="H59" s="245">
        <v>1.5171993926003593</v>
      </c>
      <c r="I59" s="245">
        <v>7.4073625674056329E-2</v>
      </c>
      <c r="J59" s="245">
        <v>3.5812612342720199E-5</v>
      </c>
      <c r="K59" s="245">
        <v>0.75791786998202515</v>
      </c>
      <c r="L59" s="244">
        <v>3.4670801355602152</v>
      </c>
      <c r="M59" s="244">
        <v>1.4890684047333733</v>
      </c>
      <c r="N59" s="245">
        <v>2.2717124116237271</v>
      </c>
      <c r="O59" s="245">
        <v>1.4594182144997005E-2</v>
      </c>
      <c r="P59" s="245">
        <v>38.302443700569206</v>
      </c>
    </row>
    <row r="60" spans="1:16" x14ac:dyDescent="0.3">
      <c r="A60" s="248">
        <v>3.3600000000000003</v>
      </c>
      <c r="B60" s="248">
        <v>9</v>
      </c>
      <c r="C60" s="238">
        <v>1.8301491613418534E-2</v>
      </c>
      <c r="D60" s="238">
        <v>0.51042990814696487</v>
      </c>
      <c r="E60" s="238">
        <v>1.9067312300319493E-3</v>
      </c>
      <c r="F60" s="238">
        <v>4.8324027555910559E-2</v>
      </c>
      <c r="G60" s="244">
        <v>6.9740651956869026</v>
      </c>
      <c r="H60" s="245">
        <v>0.42773196685303516</v>
      </c>
      <c r="I60" s="245">
        <v>2.5819978035143777E-2</v>
      </c>
      <c r="J60" s="245">
        <v>1.9930710862619809E-4</v>
      </c>
      <c r="K60" s="245">
        <v>0.12292799520766777</v>
      </c>
      <c r="L60" s="244">
        <v>0.41352040135782753</v>
      </c>
      <c r="M60" s="244">
        <v>2.8957775559105437E-2</v>
      </c>
      <c r="N60" s="245">
        <v>0.7045605670926518</v>
      </c>
      <c r="O60" s="245">
        <v>7.755575079872205E-3</v>
      </c>
      <c r="P60" s="245">
        <v>9.284500920527158</v>
      </c>
    </row>
    <row r="61" spans="1:16" x14ac:dyDescent="0.3">
      <c r="A61" s="248">
        <v>2.96</v>
      </c>
      <c r="B61" s="248">
        <v>9</v>
      </c>
      <c r="C61" s="238">
        <v>8.179751149310412E-3</v>
      </c>
      <c r="D61" s="238">
        <v>0.61710564261443135</v>
      </c>
      <c r="E61" s="238">
        <v>2.2341625024985007E-3</v>
      </c>
      <c r="F61" s="238">
        <v>2.9887428542874277E-2</v>
      </c>
      <c r="G61" s="244">
        <v>9.8425639116530075</v>
      </c>
      <c r="H61" s="245">
        <v>0.52415270137917247</v>
      </c>
      <c r="I61" s="245">
        <v>2.4997926244253448E-2</v>
      </c>
      <c r="J61" s="245">
        <v>8.6565060963421942E-5</v>
      </c>
      <c r="K61" s="245">
        <v>0.15422484509294423</v>
      </c>
      <c r="L61" s="244">
        <v>1.2069956516090345</v>
      </c>
      <c r="M61" s="244">
        <v>2.4167737357585449E-2</v>
      </c>
      <c r="N61" s="245">
        <v>0.91606216669997997</v>
      </c>
      <c r="O61" s="245">
        <v>6.1390565660603639E-3</v>
      </c>
      <c r="P61" s="245">
        <v>13.356797546472116</v>
      </c>
    </row>
    <row r="62" spans="1:16" x14ac:dyDescent="0.3">
      <c r="A62" s="248">
        <v>4.3600000000000003</v>
      </c>
      <c r="B62" s="248">
        <v>9</v>
      </c>
      <c r="C62" s="238">
        <v>9.5949915169660713E-3</v>
      </c>
      <c r="D62" s="238">
        <v>0.77545221656686647</v>
      </c>
      <c r="E62" s="238">
        <v>2.3346342315369267E-3</v>
      </c>
      <c r="F62" s="238">
        <v>5.6215118263473064E-2</v>
      </c>
      <c r="G62" s="244">
        <v>8.3566041167664675</v>
      </c>
      <c r="H62" s="245">
        <v>0.6088329346307384</v>
      </c>
      <c r="I62" s="245">
        <v>5.2197347804391225E-2</v>
      </c>
      <c r="J62" s="245">
        <v>4.6760129740518972E-4</v>
      </c>
      <c r="K62" s="245">
        <v>0.2352931437125749</v>
      </c>
      <c r="L62" s="244">
        <v>0.75189750149700607</v>
      </c>
      <c r="M62" s="244">
        <v>3.2126390219560888E-2</v>
      </c>
      <c r="N62" s="245">
        <v>0.54761578243512976</v>
      </c>
      <c r="O62" s="245">
        <v>6.4523213572854291E-3</v>
      </c>
      <c r="P62" s="245">
        <v>11.435084100299406</v>
      </c>
    </row>
    <row r="63" spans="1:16" x14ac:dyDescent="0.3">
      <c r="A63" s="248">
        <v>8.4600000000000009</v>
      </c>
      <c r="B63" s="248" t="s">
        <v>474</v>
      </c>
      <c r="C63" s="238">
        <v>2.6381247754491022E-2</v>
      </c>
      <c r="D63" s="238">
        <v>2.4410454026946109</v>
      </c>
      <c r="E63" s="238">
        <v>6.7248345808383235E-3</v>
      </c>
      <c r="F63" s="238">
        <v>9.7071851047904209E-2</v>
      </c>
      <c r="G63" s="244">
        <v>18.487342702095813</v>
      </c>
      <c r="H63" s="245">
        <v>2.1617736893712576</v>
      </c>
      <c r="I63" s="245">
        <v>6.0679075598802402E-2</v>
      </c>
      <c r="J63" s="245">
        <v>1.7361152694610774E-4</v>
      </c>
      <c r="K63" s="245">
        <v>1.4556286976047903</v>
      </c>
      <c r="L63" s="244">
        <v>5.0305208510479043</v>
      </c>
      <c r="M63" s="244">
        <v>9.1592375748503013E-2</v>
      </c>
      <c r="N63" s="245">
        <v>2.9196384520958087</v>
      </c>
      <c r="O63" s="245">
        <v>1.7732649700598804E-2</v>
      </c>
      <c r="P63" s="245">
        <v>32.796305440868267</v>
      </c>
    </row>
    <row r="64" spans="1:16" x14ac:dyDescent="0.3">
      <c r="A64" s="248">
        <v>9.259999999999998</v>
      </c>
      <c r="B64" s="248" t="s">
        <v>475</v>
      </c>
      <c r="C64" s="238">
        <v>4.9539194661067766E-3</v>
      </c>
      <c r="D64" s="238">
        <v>1.8902984138172363</v>
      </c>
      <c r="E64" s="238">
        <v>7.7531206258748238E-3</v>
      </c>
      <c r="F64" s="238">
        <v>7.7936597430513885E-2</v>
      </c>
      <c r="G64" s="244">
        <v>29.016292628974195</v>
      </c>
      <c r="H64" s="245">
        <v>1.6364690329434111</v>
      </c>
      <c r="I64" s="245">
        <v>8.148385697860426E-2</v>
      </c>
      <c r="J64" s="245">
        <v>2.6906493701259741E-4</v>
      </c>
      <c r="K64" s="245">
        <v>0.61297505998800239</v>
      </c>
      <c r="L64" s="244">
        <v>5.1684859655568873</v>
      </c>
      <c r="M64" s="244">
        <v>1.9966463012397515</v>
      </c>
      <c r="N64" s="245">
        <v>2.5790530383923209</v>
      </c>
      <c r="O64" s="245">
        <v>2.1783960207958402E-2</v>
      </c>
      <c r="P64" s="245">
        <v>43.09440096055787</v>
      </c>
    </row>
    <row r="65" spans="1:16" x14ac:dyDescent="0.3">
      <c r="A65" s="248">
        <v>9.4600000000000009</v>
      </c>
      <c r="B65" s="248" t="s">
        <v>476</v>
      </c>
      <c r="C65" s="238">
        <v>2.5327294079472842E-2</v>
      </c>
      <c r="D65" s="238">
        <v>2.4050153938698089</v>
      </c>
      <c r="E65" s="238">
        <v>8.7335700379392988E-3</v>
      </c>
      <c r="F65" s="238">
        <v>9.5649917382188504E-2</v>
      </c>
      <c r="G65" s="244">
        <v>35.410638990115814</v>
      </c>
      <c r="H65" s="245">
        <v>1.9187277348742013</v>
      </c>
      <c r="I65" s="245">
        <v>7.8570253843849844E-2</v>
      </c>
      <c r="J65" s="245">
        <v>6.528778953674123E-5</v>
      </c>
      <c r="K65" s="245">
        <v>0.88866244508785952</v>
      </c>
      <c r="L65" s="244">
        <v>6.45334700004992</v>
      </c>
      <c r="M65" s="244">
        <v>2.7572809160343454</v>
      </c>
      <c r="N65" s="245">
        <v>3.0881115005990414</v>
      </c>
      <c r="O65" s="245">
        <v>2.5308994608626203E-2</v>
      </c>
      <c r="P65" s="245">
        <v>53.155439298372606</v>
      </c>
    </row>
    <row r="66" spans="1:16" x14ac:dyDescent="0.3">
      <c r="A66" s="248">
        <v>9.0599999999999987</v>
      </c>
      <c r="B66" s="248" t="s">
        <v>477</v>
      </c>
      <c r="C66" s="238">
        <v>0.22942978721812007</v>
      </c>
      <c r="D66" s="238">
        <v>2.2691288450409095</v>
      </c>
      <c r="E66" s="238">
        <v>7.9511172919576913E-3</v>
      </c>
      <c r="F66" s="238">
        <v>0.36514514293554179</v>
      </c>
      <c r="G66" s="244">
        <v>17.549891002294949</v>
      </c>
      <c r="H66" s="245">
        <v>1.9767095931450807</v>
      </c>
      <c r="I66" s="245">
        <v>5.6340801486729188E-2</v>
      </c>
      <c r="J66" s="245">
        <v>1.7232713031331066E-4</v>
      </c>
      <c r="K66" s="245">
        <v>1.7516956745160646</v>
      </c>
      <c r="L66" s="244">
        <v>5.6696277891139477</v>
      </c>
      <c r="M66" s="244">
        <v>9.384246208341647E-2</v>
      </c>
      <c r="N66" s="245">
        <v>3.1088596278187981</v>
      </c>
      <c r="O66" s="245">
        <v>1.835007084414288E-2</v>
      </c>
      <c r="P66" s="245">
        <v>33.097144240919974</v>
      </c>
    </row>
    <row r="70" spans="1:16" x14ac:dyDescent="0.3">
      <c r="B70" s="238" t="s">
        <v>490</v>
      </c>
      <c r="C70" s="243">
        <v>2.399654206871886E-2</v>
      </c>
      <c r="D70" s="243">
        <v>0.73157191445219893</v>
      </c>
      <c r="E70" s="243">
        <v>2.2888470316810455E-3</v>
      </c>
      <c r="F70" s="243">
        <v>5.3493051240593781E-2</v>
      </c>
      <c r="G70" s="239">
        <v>7.8635152830358592</v>
      </c>
      <c r="H70" s="243">
        <v>0.52000614040708804</v>
      </c>
      <c r="I70" s="243">
        <v>3.0158773410994846E-2</v>
      </c>
      <c r="J70" s="243">
        <v>2.8001237238584829E-4</v>
      </c>
      <c r="K70" s="243">
        <v>0.32542158080057565</v>
      </c>
      <c r="L70" s="239">
        <v>0.52248309519521019</v>
      </c>
      <c r="M70" s="239">
        <v>2.6600071573363953E-2</v>
      </c>
      <c r="N70" s="243">
        <v>0.59604107733628275</v>
      </c>
      <c r="O70" s="243">
        <v>6.0910283890870144E-3</v>
      </c>
      <c r="P70" s="243">
        <v>10.701947417314043</v>
      </c>
    </row>
    <row r="71" spans="1:16" x14ac:dyDescent="0.3">
      <c r="C71" s="248">
        <v>6.2215051570395391E-2</v>
      </c>
      <c r="D71" s="248">
        <v>0.56269855446647943</v>
      </c>
      <c r="E71" s="248">
        <v>1.889069800290054E-3</v>
      </c>
      <c r="F71" s="248">
        <v>6.5293236020415521E-2</v>
      </c>
      <c r="G71" s="239">
        <v>7.5327480605674273</v>
      </c>
      <c r="H71" s="248">
        <v>0.46048091440645661</v>
      </c>
      <c r="I71" s="248">
        <v>3.3919753314849699E-2</v>
      </c>
      <c r="J71" s="248">
        <v>2.3468895367659043E-4</v>
      </c>
      <c r="K71" s="248">
        <v>0.30045430389037014</v>
      </c>
      <c r="L71" s="239">
        <v>0.54063328167044489</v>
      </c>
      <c r="M71" s="239">
        <v>2.3426970868107248E-2</v>
      </c>
      <c r="N71" s="248">
        <v>0.45425251460398924</v>
      </c>
      <c r="O71" s="248">
        <v>6.7200716642242808E-3</v>
      </c>
      <c r="P71" s="248">
        <v>10.044966471797125</v>
      </c>
    </row>
    <row r="77" spans="1:16" x14ac:dyDescent="0.3">
      <c r="A77" s="242"/>
    </row>
    <row r="78" spans="1:16" x14ac:dyDescent="0.3">
      <c r="A78" s="242"/>
    </row>
    <row r="79" spans="1:16" x14ac:dyDescent="0.3">
      <c r="A79" s="2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AC1E-5880-4350-A43E-BC9D15E66AFE}">
  <sheetPr>
    <tabColor theme="7" tint="0.39997558519241921"/>
  </sheetPr>
  <dimension ref="A1:AC59"/>
  <sheetViews>
    <sheetView zoomScale="85" zoomScaleNormal="85" workbookViewId="0">
      <selection activeCell="D30" sqref="D30:D56"/>
    </sheetView>
  </sheetViews>
  <sheetFormatPr defaultRowHeight="14.4" x14ac:dyDescent="0.3"/>
  <cols>
    <col min="1" max="1" width="12.33203125" style="7" customWidth="1"/>
    <col min="2" max="2" width="8.88671875" style="7"/>
    <col min="3" max="3" width="20.77734375" style="7" customWidth="1"/>
    <col min="4" max="4" width="20.6640625" style="7" bestFit="1" customWidth="1"/>
    <col min="5" max="5" width="15.33203125" style="7" customWidth="1"/>
    <col min="6" max="6" width="13.88671875" style="7" customWidth="1"/>
    <col min="7" max="7" width="13.88671875" style="98" customWidth="1"/>
    <col min="8" max="10" width="13.88671875" style="73" customWidth="1"/>
    <col min="11" max="18" width="11.109375" customWidth="1"/>
    <col min="21" max="21" width="14.21875" bestFit="1" customWidth="1"/>
    <col min="22" max="22" width="16.6640625" bestFit="1" customWidth="1"/>
    <col min="23" max="23" width="23" bestFit="1" customWidth="1"/>
  </cols>
  <sheetData>
    <row r="1" spans="1:23" x14ac:dyDescent="0.3">
      <c r="A1" s="69" t="s">
        <v>114</v>
      </c>
      <c r="B1" s="69" t="s">
        <v>117</v>
      </c>
      <c r="C1" s="69" t="s">
        <v>415</v>
      </c>
      <c r="D1" s="69" t="s">
        <v>416</v>
      </c>
      <c r="E1" s="69" t="s">
        <v>417</v>
      </c>
      <c r="F1" s="69" t="s">
        <v>418</v>
      </c>
      <c r="G1" s="97"/>
      <c r="H1" s="99" t="s">
        <v>427</v>
      </c>
      <c r="I1" s="100"/>
      <c r="J1" s="126"/>
      <c r="K1" s="233" t="s">
        <v>415</v>
      </c>
      <c r="L1" s="234"/>
      <c r="M1" s="233" t="s">
        <v>416</v>
      </c>
      <c r="N1" s="234"/>
      <c r="O1" s="233" t="s">
        <v>417</v>
      </c>
      <c r="P1" s="234"/>
      <c r="Q1" s="235" t="s">
        <v>418</v>
      </c>
      <c r="R1" s="236"/>
    </row>
    <row r="2" spans="1:23" x14ac:dyDescent="0.3">
      <c r="A2" s="69"/>
      <c r="B2" s="69"/>
      <c r="C2" s="69"/>
      <c r="D2" s="69"/>
      <c r="E2" s="69"/>
      <c r="F2" s="69"/>
      <c r="G2" s="97"/>
      <c r="H2" s="101"/>
      <c r="I2" s="97"/>
      <c r="J2" s="97"/>
      <c r="K2" s="96" t="s">
        <v>397</v>
      </c>
      <c r="L2" s="96" t="s">
        <v>422</v>
      </c>
      <c r="M2" s="96" t="s">
        <v>397</v>
      </c>
      <c r="N2" s="96" t="s">
        <v>422</v>
      </c>
      <c r="O2" s="96" t="s">
        <v>397</v>
      </c>
      <c r="P2" s="96" t="s">
        <v>422</v>
      </c>
      <c r="Q2" s="96" t="s">
        <v>397</v>
      </c>
      <c r="R2" s="102" t="s">
        <v>422</v>
      </c>
    </row>
    <row r="3" spans="1:23" ht="15" thickBot="1" x14ac:dyDescent="0.35">
      <c r="A3" s="19" t="s">
        <v>96</v>
      </c>
      <c r="B3" s="19" t="s">
        <v>112</v>
      </c>
      <c r="C3" s="19">
        <v>318.88029999999998</v>
      </c>
      <c r="D3" s="19">
        <v>22.3063</v>
      </c>
      <c r="E3" s="19">
        <v>2.2599999999999998</v>
      </c>
      <c r="F3" s="19">
        <v>8.16</v>
      </c>
      <c r="H3" s="103" t="s">
        <v>96</v>
      </c>
      <c r="I3" s="19" t="s">
        <v>112</v>
      </c>
      <c r="J3" s="120" t="s">
        <v>434</v>
      </c>
      <c r="K3" s="107">
        <v>322.13726666666668</v>
      </c>
      <c r="L3" s="107">
        <v>3.2798853216741217</v>
      </c>
      <c r="M3" s="107">
        <v>22.249866666666666</v>
      </c>
      <c r="N3" s="107">
        <v>0.2172193898650229</v>
      </c>
      <c r="O3" s="107">
        <v>1.283333333333333</v>
      </c>
      <c r="P3" s="107">
        <v>1.1205504599674809</v>
      </c>
      <c r="Q3" s="107">
        <v>8.5266666666666655</v>
      </c>
      <c r="R3" s="108">
        <v>0.32145502536643106</v>
      </c>
    </row>
    <row r="4" spans="1:23" x14ac:dyDescent="0.3">
      <c r="A4" s="19" t="s">
        <v>96</v>
      </c>
      <c r="B4" s="19" t="s">
        <v>112</v>
      </c>
      <c r="C4" s="19">
        <v>325.43959999999998</v>
      </c>
      <c r="D4" s="19">
        <v>22.433299999999999</v>
      </c>
      <c r="E4" s="19">
        <v>5.9999999999999609E-2</v>
      </c>
      <c r="F4" s="19">
        <v>8.66</v>
      </c>
      <c r="H4" s="103" t="s">
        <v>97</v>
      </c>
      <c r="I4" s="19" t="s">
        <v>112</v>
      </c>
      <c r="J4" s="120" t="s">
        <v>435</v>
      </c>
      <c r="K4" s="107">
        <v>320.80236666666673</v>
      </c>
      <c r="L4" s="107">
        <v>7.7233263975655797</v>
      </c>
      <c r="M4" s="107">
        <v>22.26393333333333</v>
      </c>
      <c r="N4" s="107">
        <v>0.44191231407750192</v>
      </c>
      <c r="O4" s="107">
        <v>1.4599999999999993</v>
      </c>
      <c r="P4" s="107">
        <v>0.3605551275463994</v>
      </c>
      <c r="Q4" s="107">
        <v>7.4933333333333332</v>
      </c>
      <c r="R4" s="108">
        <v>0.63508529610858921</v>
      </c>
      <c r="U4" s="126"/>
      <c r="V4" s="111" t="s">
        <v>415</v>
      </c>
      <c r="W4" s="111" t="s">
        <v>416</v>
      </c>
    </row>
    <row r="5" spans="1:23" x14ac:dyDescent="0.3">
      <c r="A5" s="19" t="s">
        <v>96</v>
      </c>
      <c r="B5" s="19" t="s">
        <v>112</v>
      </c>
      <c r="C5" s="19">
        <v>322.09190000000001</v>
      </c>
      <c r="D5" s="19">
        <v>22.01</v>
      </c>
      <c r="E5" s="19">
        <v>1.5299999999999994</v>
      </c>
      <c r="F5" s="19">
        <v>8.759999999999998</v>
      </c>
      <c r="H5" s="103" t="s">
        <v>428</v>
      </c>
      <c r="I5" s="19" t="s">
        <v>112</v>
      </c>
      <c r="J5" s="120" t="s">
        <v>436</v>
      </c>
      <c r="K5" s="107">
        <v>314.92336666666671</v>
      </c>
      <c r="L5" s="107">
        <v>8.6884635732293471</v>
      </c>
      <c r="M5" s="107">
        <v>21.897133333333333</v>
      </c>
      <c r="N5" s="107">
        <v>0.31200617515256618</v>
      </c>
      <c r="O5" s="107">
        <v>0.92666666666666619</v>
      </c>
      <c r="P5" s="107">
        <v>0.20816659994661302</v>
      </c>
      <c r="Q5" s="107">
        <v>3.7266666666666666</v>
      </c>
      <c r="R5" s="108">
        <v>0.6658328118479353</v>
      </c>
      <c r="U5" s="97"/>
      <c r="V5" s="96" t="s">
        <v>397</v>
      </c>
      <c r="W5" s="96" t="s">
        <v>397</v>
      </c>
    </row>
    <row r="6" spans="1:23" x14ac:dyDescent="0.3">
      <c r="A6" s="19" t="s">
        <v>97</v>
      </c>
      <c r="B6" s="19" t="s">
        <v>112</v>
      </c>
      <c r="C6" s="19">
        <v>326.05360000000002</v>
      </c>
      <c r="D6" s="19">
        <v>22.4756</v>
      </c>
      <c r="E6" s="19">
        <v>1.1599999999999993</v>
      </c>
      <c r="F6" s="19">
        <v>6.7599999999999989</v>
      </c>
      <c r="H6" s="103" t="s">
        <v>99</v>
      </c>
      <c r="I6" s="19" t="s">
        <v>112</v>
      </c>
      <c r="J6" s="120" t="s">
        <v>437</v>
      </c>
      <c r="K6" s="107">
        <v>310.51113333333336</v>
      </c>
      <c r="L6" s="107">
        <v>14.218600619728125</v>
      </c>
      <c r="M6" s="107">
        <v>22.066433333333332</v>
      </c>
      <c r="N6" s="107">
        <v>0.10650564930243575</v>
      </c>
      <c r="O6" s="107">
        <v>1.7266666666666663</v>
      </c>
      <c r="P6" s="107">
        <v>0.35118845842842428</v>
      </c>
      <c r="Q6" s="107">
        <v>8.8266666666666662</v>
      </c>
      <c r="R6" s="108">
        <v>0.40414518843273761</v>
      </c>
      <c r="U6" s="120" t="s">
        <v>434</v>
      </c>
      <c r="V6" s="107">
        <v>322.13726666666702</v>
      </c>
      <c r="W6" s="107">
        <v>22.249866666666666</v>
      </c>
    </row>
    <row r="7" spans="1:23" x14ac:dyDescent="0.3">
      <c r="A7" s="19" t="s">
        <v>97</v>
      </c>
      <c r="B7" s="19" t="s">
        <v>112</v>
      </c>
      <c r="C7" s="19">
        <v>311.93430000000001</v>
      </c>
      <c r="D7" s="19">
        <v>21.756</v>
      </c>
      <c r="E7" s="19">
        <v>1.8599999999999994</v>
      </c>
      <c r="F7" s="19">
        <v>7.86</v>
      </c>
      <c r="H7" s="103" t="s">
        <v>100</v>
      </c>
      <c r="I7" s="19" t="s">
        <v>112</v>
      </c>
      <c r="J7" s="120" t="s">
        <v>438</v>
      </c>
      <c r="K7" s="107">
        <v>321.67360000000002</v>
      </c>
      <c r="L7" s="107">
        <v>7.1304109229412491</v>
      </c>
      <c r="M7" s="107">
        <v>22.108766666666668</v>
      </c>
      <c r="N7" s="107">
        <v>0.3600061712434014</v>
      </c>
      <c r="O7" s="107">
        <v>1.326666666666666</v>
      </c>
      <c r="P7" s="107">
        <v>0.28867513459481314</v>
      </c>
      <c r="Q7" s="107">
        <v>8.7266666666666666</v>
      </c>
      <c r="R7" s="108">
        <v>1.1590225767142415</v>
      </c>
      <c r="U7" s="120" t="s">
        <v>435</v>
      </c>
      <c r="V7" s="107">
        <v>320.80236666666673</v>
      </c>
      <c r="W7" s="107">
        <v>22.26393333333333</v>
      </c>
    </row>
    <row r="8" spans="1:23" x14ac:dyDescent="0.3">
      <c r="A8" s="19" t="s">
        <v>97</v>
      </c>
      <c r="B8" s="19" t="s">
        <v>112</v>
      </c>
      <c r="C8" s="19">
        <v>324.41919999999999</v>
      </c>
      <c r="D8" s="19">
        <v>22.560199999999998</v>
      </c>
      <c r="E8" s="19">
        <v>1.3599999999999994</v>
      </c>
      <c r="F8" s="19">
        <v>7.86</v>
      </c>
      <c r="H8" s="103" t="s">
        <v>101</v>
      </c>
      <c r="I8" s="19" t="s">
        <v>112</v>
      </c>
      <c r="J8" s="120" t="s">
        <v>439</v>
      </c>
      <c r="K8" s="107">
        <v>325.04333333333335</v>
      </c>
      <c r="L8" s="107">
        <v>7.8483299556869692</v>
      </c>
      <c r="M8" s="107">
        <v>22.405033333333336</v>
      </c>
      <c r="N8" s="107">
        <v>0.10650564930243575</v>
      </c>
      <c r="O8" s="107">
        <v>0.92666666666666642</v>
      </c>
      <c r="P8" s="107">
        <v>0.56862407030773265</v>
      </c>
      <c r="Q8" s="107">
        <v>4.2266666666666666</v>
      </c>
      <c r="R8" s="108">
        <v>1.0692676621563615</v>
      </c>
      <c r="U8" s="120" t="s">
        <v>436</v>
      </c>
      <c r="V8" s="107">
        <v>314.92336666666671</v>
      </c>
      <c r="W8" s="107">
        <v>21.897133333333333</v>
      </c>
    </row>
    <row r="9" spans="1:23" x14ac:dyDescent="0.3">
      <c r="A9" s="19" t="s">
        <v>98</v>
      </c>
      <c r="B9" s="19" t="s">
        <v>112</v>
      </c>
      <c r="C9" s="19">
        <v>317.43740000000003</v>
      </c>
      <c r="D9" s="19">
        <v>22.01</v>
      </c>
      <c r="E9" s="19">
        <v>0.85999999999999943</v>
      </c>
      <c r="F9" s="19">
        <v>4.1599999999999993</v>
      </c>
      <c r="H9" s="103" t="s">
        <v>102</v>
      </c>
      <c r="I9" s="19" t="s">
        <v>112</v>
      </c>
      <c r="J9" s="120" t="s">
        <v>440</v>
      </c>
      <c r="K9" s="107">
        <v>304.25443333333334</v>
      </c>
      <c r="L9" s="107">
        <v>32.816235028767878</v>
      </c>
      <c r="M9" s="107">
        <v>20.881266666666665</v>
      </c>
      <c r="N9" s="107">
        <v>2.360613429457127</v>
      </c>
      <c r="O9" s="107">
        <v>0.99333333333333318</v>
      </c>
      <c r="P9" s="107">
        <v>0.46188021535170015</v>
      </c>
      <c r="Q9" s="107">
        <v>8.2266666666666648</v>
      </c>
      <c r="R9" s="108">
        <v>0.61101009266077799</v>
      </c>
      <c r="U9" s="120" t="s">
        <v>437</v>
      </c>
      <c r="V9" s="107">
        <v>310.51113333333336</v>
      </c>
      <c r="W9" s="107">
        <v>22.066433333333332</v>
      </c>
    </row>
    <row r="10" spans="1:23" x14ac:dyDescent="0.3">
      <c r="A10" s="19" t="s">
        <v>98</v>
      </c>
      <c r="B10" s="19" t="s">
        <v>112</v>
      </c>
      <c r="C10" s="19">
        <v>322.07760000000002</v>
      </c>
      <c r="D10" s="19">
        <v>22.137</v>
      </c>
      <c r="E10" s="19">
        <v>0.75999999999999979</v>
      </c>
      <c r="F10" s="19">
        <v>2.96</v>
      </c>
      <c r="H10" s="103" t="s">
        <v>103</v>
      </c>
      <c r="I10" s="19" t="s">
        <v>112</v>
      </c>
      <c r="J10" s="120" t="s">
        <v>441</v>
      </c>
      <c r="K10" s="107">
        <v>329.18226666666664</v>
      </c>
      <c r="L10" s="107">
        <v>8.2501024965350425</v>
      </c>
      <c r="M10" s="107">
        <v>22.517933333333332</v>
      </c>
      <c r="N10" s="107">
        <v>0.59711899428282667</v>
      </c>
      <c r="O10" s="107">
        <v>1.8933333333333329</v>
      </c>
      <c r="P10" s="107">
        <v>0.4509249752822892</v>
      </c>
      <c r="Q10" s="107">
        <v>8.7933333333333312</v>
      </c>
      <c r="R10" s="108">
        <v>1.9655363983740748</v>
      </c>
      <c r="U10" s="120" t="s">
        <v>438</v>
      </c>
      <c r="V10" s="107">
        <v>321.67360000000002</v>
      </c>
      <c r="W10" s="107">
        <v>22.108766666666668</v>
      </c>
    </row>
    <row r="11" spans="1:23" x14ac:dyDescent="0.3">
      <c r="A11" s="19" t="s">
        <v>98</v>
      </c>
      <c r="B11" s="19" t="s">
        <v>112</v>
      </c>
      <c r="C11" s="19">
        <v>305.25510000000003</v>
      </c>
      <c r="D11" s="19">
        <v>21.5444</v>
      </c>
      <c r="E11" s="19">
        <v>1.1599999999999993</v>
      </c>
      <c r="F11" s="19">
        <v>4.0599999999999996</v>
      </c>
      <c r="H11" s="103" t="s">
        <v>104</v>
      </c>
      <c r="I11" s="19" t="s">
        <v>112</v>
      </c>
      <c r="J11" s="120" t="s">
        <v>442</v>
      </c>
      <c r="K11" s="107">
        <v>329.19059999999996</v>
      </c>
      <c r="L11" s="107">
        <v>3.0278150389348424</v>
      </c>
      <c r="M11" s="107">
        <v>22.517933333333332</v>
      </c>
      <c r="N11" s="107">
        <v>0.22394395132115877</v>
      </c>
      <c r="O11" s="107">
        <v>0.92666666666666619</v>
      </c>
      <c r="P11" s="107">
        <v>0.20816659994661302</v>
      </c>
      <c r="Q11" s="107">
        <v>2.8933333333333331</v>
      </c>
      <c r="R11" s="108">
        <v>1.0785793124908953</v>
      </c>
      <c r="U11" s="120" t="s">
        <v>439</v>
      </c>
      <c r="V11" s="107">
        <v>325.04333333333335</v>
      </c>
      <c r="W11" s="107">
        <v>22.405033333333336</v>
      </c>
    </row>
    <row r="12" spans="1:23" x14ac:dyDescent="0.3">
      <c r="A12" s="19" t="s">
        <v>99</v>
      </c>
      <c r="B12" s="19" t="s">
        <v>112</v>
      </c>
      <c r="C12" s="19">
        <v>294.5283</v>
      </c>
      <c r="D12" s="19">
        <v>21.967700000000001</v>
      </c>
      <c r="E12" s="19">
        <v>1.7599999999999998</v>
      </c>
      <c r="F12" s="19">
        <v>8.36</v>
      </c>
      <c r="H12" s="104" t="s">
        <v>96</v>
      </c>
      <c r="I12" s="78" t="s">
        <v>113</v>
      </c>
      <c r="J12" s="127" t="s">
        <v>447</v>
      </c>
      <c r="K12" s="107">
        <v>327.73756666666662</v>
      </c>
      <c r="L12" s="107">
        <v>5.0168205482489956</v>
      </c>
      <c r="M12" s="107">
        <v>22.419166666666666</v>
      </c>
      <c r="N12" s="107">
        <v>0.46626123936408675</v>
      </c>
      <c r="O12" s="107">
        <v>1.4599999999999997</v>
      </c>
      <c r="P12" s="107">
        <v>0.29999999999999977</v>
      </c>
      <c r="Q12" s="107">
        <v>9.9599999999999991</v>
      </c>
      <c r="R12" s="108">
        <v>0.90000000000000036</v>
      </c>
      <c r="U12" s="120" t="s">
        <v>440</v>
      </c>
      <c r="V12" s="107">
        <v>304.25443333333334</v>
      </c>
      <c r="W12" s="107">
        <v>20.881266666666665</v>
      </c>
    </row>
    <row r="13" spans="1:23" x14ac:dyDescent="0.3">
      <c r="A13" s="19" t="s">
        <v>99</v>
      </c>
      <c r="B13" s="19" t="s">
        <v>112</v>
      </c>
      <c r="C13" s="19">
        <v>315.24979999999999</v>
      </c>
      <c r="D13" s="19">
        <v>22.052299999999999</v>
      </c>
      <c r="E13" s="19">
        <v>2.0599999999999996</v>
      </c>
      <c r="F13" s="19">
        <v>9.0599999999999987</v>
      </c>
      <c r="H13" s="104" t="s">
        <v>97</v>
      </c>
      <c r="I13" s="78" t="s">
        <v>113</v>
      </c>
      <c r="J13" s="127" t="s">
        <v>448</v>
      </c>
      <c r="K13" s="107">
        <v>314.29500000000002</v>
      </c>
      <c r="L13" s="107">
        <v>17.180109338709112</v>
      </c>
      <c r="M13" s="107">
        <v>21.854799999999997</v>
      </c>
      <c r="N13" s="107">
        <v>1.1555781280380839</v>
      </c>
      <c r="O13" s="107">
        <v>1.4266666666666661</v>
      </c>
      <c r="P13" s="107">
        <v>0.11547005383792526</v>
      </c>
      <c r="Q13" s="107">
        <v>9.5266666666666655</v>
      </c>
      <c r="R13" s="108">
        <v>0.47258156262526013</v>
      </c>
      <c r="U13" s="120" t="s">
        <v>441</v>
      </c>
      <c r="V13" s="107">
        <v>329.18226666666664</v>
      </c>
      <c r="W13" s="107">
        <v>22.517933333333332</v>
      </c>
    </row>
    <row r="14" spans="1:23" x14ac:dyDescent="0.3">
      <c r="A14" s="19" t="s">
        <v>99</v>
      </c>
      <c r="B14" s="19" t="s">
        <v>112</v>
      </c>
      <c r="C14" s="19">
        <v>321.75529999999998</v>
      </c>
      <c r="D14" s="19">
        <v>22.179300000000001</v>
      </c>
      <c r="E14" s="19">
        <v>1.3599999999999994</v>
      </c>
      <c r="F14" s="19">
        <v>9.0599999999999987</v>
      </c>
      <c r="H14" s="104" t="s">
        <v>98</v>
      </c>
      <c r="I14" s="78" t="s">
        <v>113</v>
      </c>
      <c r="J14" s="127" t="s">
        <v>449</v>
      </c>
      <c r="K14" s="107">
        <v>314.56236666666666</v>
      </c>
      <c r="L14" s="107">
        <v>7.3407261659411569</v>
      </c>
      <c r="M14" s="107">
        <v>22.024133333333335</v>
      </c>
      <c r="N14" s="107">
        <v>0.20001485778144912</v>
      </c>
      <c r="O14" s="107">
        <v>1.2599999999999998</v>
      </c>
      <c r="P14" s="107">
        <v>0</v>
      </c>
      <c r="Q14" s="107">
        <v>3.4599999999999995</v>
      </c>
      <c r="R14" s="108">
        <v>0.17320508075688712</v>
      </c>
      <c r="U14" s="120" t="s">
        <v>442</v>
      </c>
      <c r="V14" s="107">
        <v>329.19059999999996</v>
      </c>
      <c r="W14" s="107">
        <v>22.517933333333332</v>
      </c>
    </row>
    <row r="15" spans="1:23" x14ac:dyDescent="0.3">
      <c r="A15" s="19" t="s">
        <v>100</v>
      </c>
      <c r="B15" s="19" t="s">
        <v>112</v>
      </c>
      <c r="C15" s="19">
        <v>318.37549999999999</v>
      </c>
      <c r="D15" s="19">
        <v>21.756</v>
      </c>
      <c r="E15" s="19">
        <v>1.1599999999999993</v>
      </c>
      <c r="F15" s="19">
        <v>8.5599999999999987</v>
      </c>
      <c r="H15" s="104" t="s">
        <v>99</v>
      </c>
      <c r="I15" s="78" t="s">
        <v>113</v>
      </c>
      <c r="J15" s="127" t="s">
        <v>450</v>
      </c>
      <c r="K15" s="107">
        <v>317.35050000000001</v>
      </c>
      <c r="L15" s="107">
        <v>2.618328008481758</v>
      </c>
      <c r="M15" s="107">
        <v>22.128499999999999</v>
      </c>
      <c r="N15" s="107">
        <v>0.42521847325815909</v>
      </c>
      <c r="O15" s="107">
        <v>1.7266666666666663</v>
      </c>
      <c r="P15" s="107">
        <v>0.83266639978645307</v>
      </c>
      <c r="Q15" s="107">
        <v>10.193333333333333</v>
      </c>
      <c r="R15" s="108">
        <v>1.2662279942148464</v>
      </c>
      <c r="U15" s="127" t="s">
        <v>447</v>
      </c>
      <c r="V15" s="107">
        <v>327.73756666666662</v>
      </c>
      <c r="W15" s="107">
        <v>22.419166666666666</v>
      </c>
    </row>
    <row r="16" spans="1:23" x14ac:dyDescent="0.3">
      <c r="A16" s="19" t="s">
        <v>100</v>
      </c>
      <c r="B16" s="19" t="s">
        <v>112</v>
      </c>
      <c r="C16" s="19">
        <v>329.85599999999999</v>
      </c>
      <c r="D16" s="19">
        <v>22.4756</v>
      </c>
      <c r="E16" s="19">
        <v>1.1599999999999993</v>
      </c>
      <c r="F16" s="19">
        <v>9.9600000000000009</v>
      </c>
      <c r="H16" s="104" t="s">
        <v>100</v>
      </c>
      <c r="I16" s="78" t="s">
        <v>113</v>
      </c>
      <c r="J16" s="127" t="s">
        <v>451</v>
      </c>
      <c r="K16" s="107">
        <v>326.13776666666666</v>
      </c>
      <c r="L16" s="107">
        <v>17.350824667529011</v>
      </c>
      <c r="M16" s="107">
        <v>22.278066666666671</v>
      </c>
      <c r="N16" s="107">
        <v>0.8563897321508076</v>
      </c>
      <c r="O16" s="107">
        <v>0.80999999999999961</v>
      </c>
      <c r="P16" s="107">
        <v>0.65</v>
      </c>
      <c r="Q16" s="107">
        <v>9.4933333333333341</v>
      </c>
      <c r="R16" s="108">
        <v>1.8903262505010408</v>
      </c>
      <c r="U16" s="127" t="s">
        <v>448</v>
      </c>
      <c r="V16" s="107">
        <v>314.29500000000002</v>
      </c>
      <c r="W16" s="107">
        <v>21.854799999999997</v>
      </c>
    </row>
    <row r="17" spans="1:25" x14ac:dyDescent="0.3">
      <c r="A17" s="19" t="s">
        <v>100</v>
      </c>
      <c r="B17" s="19" t="s">
        <v>112</v>
      </c>
      <c r="C17" s="19">
        <v>316.78930000000003</v>
      </c>
      <c r="D17" s="19">
        <v>22.0947</v>
      </c>
      <c r="E17" s="19">
        <v>1.6599999999999993</v>
      </c>
      <c r="F17" s="19">
        <v>7.6599999999999993</v>
      </c>
      <c r="H17" s="104" t="s">
        <v>101</v>
      </c>
      <c r="I17" s="78" t="s">
        <v>113</v>
      </c>
      <c r="J17" s="127" t="s">
        <v>452</v>
      </c>
      <c r="K17" s="107">
        <v>336.52683333333334</v>
      </c>
      <c r="L17" s="107">
        <v>5.9023681021547123</v>
      </c>
      <c r="M17" s="107">
        <v>23.039933333333334</v>
      </c>
      <c r="N17" s="107">
        <v>0.27537215424463923</v>
      </c>
      <c r="O17" s="107">
        <v>1.2266666666666663</v>
      </c>
      <c r="P17" s="107">
        <v>0.61101009266077877</v>
      </c>
      <c r="Q17" s="107">
        <v>4.1933333333333325</v>
      </c>
      <c r="R17" s="108">
        <v>1.205542754668343</v>
      </c>
      <c r="U17" s="127" t="s">
        <v>449</v>
      </c>
      <c r="V17" s="107">
        <v>314.56236666666666</v>
      </c>
      <c r="W17" s="107">
        <v>22.024133333333335</v>
      </c>
    </row>
    <row r="18" spans="1:25" x14ac:dyDescent="0.3">
      <c r="A18" s="19" t="s">
        <v>101</v>
      </c>
      <c r="B18" s="19" t="s">
        <v>112</v>
      </c>
      <c r="C18" s="19">
        <v>328.57240000000002</v>
      </c>
      <c r="D18" s="19">
        <v>22.517900000000001</v>
      </c>
      <c r="E18" s="19">
        <v>0.75999999999999979</v>
      </c>
      <c r="F18" s="19">
        <v>5.46</v>
      </c>
      <c r="H18" s="104" t="s">
        <v>102</v>
      </c>
      <c r="I18" s="78" t="s">
        <v>113</v>
      </c>
      <c r="J18" s="127" t="s">
        <v>453</v>
      </c>
      <c r="K18" s="107">
        <v>334.54986666666667</v>
      </c>
      <c r="L18" s="107">
        <v>6.0040826629330608</v>
      </c>
      <c r="M18" s="107">
        <v>23.039933333333334</v>
      </c>
      <c r="N18" s="107">
        <v>0.47574943335051206</v>
      </c>
      <c r="O18" s="107">
        <v>0.95999999999999941</v>
      </c>
      <c r="P18" s="107">
        <v>0.26457513110645958</v>
      </c>
      <c r="Q18" s="107">
        <v>9.36</v>
      </c>
      <c r="R18" s="108">
        <v>0.43588989435406744</v>
      </c>
      <c r="U18" s="127" t="s">
        <v>450</v>
      </c>
      <c r="V18" s="107">
        <v>317.35050000000001</v>
      </c>
      <c r="W18" s="107">
        <v>22.128499999999999</v>
      </c>
    </row>
    <row r="19" spans="1:25" x14ac:dyDescent="0.3">
      <c r="A19" s="19" t="s">
        <v>101</v>
      </c>
      <c r="B19" s="19" t="s">
        <v>112</v>
      </c>
      <c r="C19" s="19">
        <v>330.50760000000002</v>
      </c>
      <c r="D19" s="19">
        <v>22.390899999999998</v>
      </c>
      <c r="E19" s="19">
        <v>1.5599999999999996</v>
      </c>
      <c r="F19" s="19">
        <v>3.6599999999999993</v>
      </c>
      <c r="H19" s="104" t="s">
        <v>103</v>
      </c>
      <c r="I19" s="78" t="s">
        <v>113</v>
      </c>
      <c r="J19" s="127" t="s">
        <v>454</v>
      </c>
      <c r="K19" s="107">
        <v>315.6078</v>
      </c>
      <c r="L19" s="107">
        <v>21.443131998614383</v>
      </c>
      <c r="M19" s="107">
        <v>21.614933333333337</v>
      </c>
      <c r="N19" s="107">
        <v>1.6024734766395776</v>
      </c>
      <c r="O19" s="107">
        <v>0.92666666666666642</v>
      </c>
      <c r="P19" s="107">
        <v>0.61101009266077866</v>
      </c>
      <c r="Q19" s="107">
        <v>9.1933333333333334</v>
      </c>
      <c r="R19" s="108">
        <v>1.2662279942148407</v>
      </c>
      <c r="U19" s="127" t="s">
        <v>451</v>
      </c>
      <c r="V19" s="107">
        <v>326.13776666666666</v>
      </c>
      <c r="W19" s="107">
        <v>22.278066666666671</v>
      </c>
    </row>
    <row r="20" spans="1:25" ht="15" thickBot="1" x14ac:dyDescent="0.35">
      <c r="A20" s="19" t="s">
        <v>101</v>
      </c>
      <c r="B20" s="19" t="s">
        <v>112</v>
      </c>
      <c r="C20" s="19">
        <v>316.05</v>
      </c>
      <c r="D20" s="19">
        <v>22.3063</v>
      </c>
      <c r="E20" s="19">
        <v>0.45999999999999996</v>
      </c>
      <c r="F20" s="19">
        <v>3.5599999999999996</v>
      </c>
      <c r="H20" s="105" t="s">
        <v>104</v>
      </c>
      <c r="I20" s="106" t="s">
        <v>113</v>
      </c>
      <c r="J20" s="128" t="s">
        <v>455</v>
      </c>
      <c r="K20" s="109">
        <v>329.67516666666666</v>
      </c>
      <c r="L20" s="109">
        <v>4.3658383906568599</v>
      </c>
      <c r="M20" s="109">
        <v>22.8142</v>
      </c>
      <c r="N20" s="109">
        <v>0.19394115086798919</v>
      </c>
      <c r="O20" s="109">
        <v>1.0933333333333328</v>
      </c>
      <c r="P20" s="109">
        <v>0.20816659994661407</v>
      </c>
      <c r="Q20" s="109">
        <v>3.56</v>
      </c>
      <c r="R20" s="110">
        <v>0.72111025509279758</v>
      </c>
      <c r="U20" s="127" t="s">
        <v>452</v>
      </c>
      <c r="V20" s="107">
        <v>336.52683333333334</v>
      </c>
      <c r="W20" s="107">
        <v>23.039933333333334</v>
      </c>
    </row>
    <row r="21" spans="1:25" x14ac:dyDescent="0.3">
      <c r="A21" s="19" t="s">
        <v>102</v>
      </c>
      <c r="B21" s="19" t="s">
        <v>112</v>
      </c>
      <c r="C21" s="19">
        <v>269.13080000000002</v>
      </c>
      <c r="D21" s="19">
        <v>18.2852</v>
      </c>
      <c r="E21" s="19">
        <v>1.2599999999999998</v>
      </c>
      <c r="F21" s="19">
        <v>7.56</v>
      </c>
      <c r="H21" s="98"/>
      <c r="I21" s="98"/>
      <c r="J21" s="98"/>
      <c r="U21" s="127" t="s">
        <v>453</v>
      </c>
      <c r="V21" s="107">
        <v>334.54986666666667</v>
      </c>
      <c r="W21" s="107">
        <v>23.039933333333334</v>
      </c>
    </row>
    <row r="22" spans="1:25" x14ac:dyDescent="0.3">
      <c r="A22" s="19" t="s">
        <v>102</v>
      </c>
      <c r="B22" s="19" t="s">
        <v>112</v>
      </c>
      <c r="C22" s="19">
        <v>334.13099999999997</v>
      </c>
      <c r="D22" s="19">
        <v>22.898900000000001</v>
      </c>
      <c r="E22" s="19">
        <v>1.2599999999999998</v>
      </c>
      <c r="F22" s="19">
        <v>8.36</v>
      </c>
      <c r="H22" s="98"/>
      <c r="I22" s="98"/>
      <c r="J22" s="98"/>
      <c r="U22" s="127" t="s">
        <v>454</v>
      </c>
      <c r="V22" s="107">
        <v>315.6078</v>
      </c>
      <c r="W22" s="107">
        <v>21.614933333333337</v>
      </c>
    </row>
    <row r="23" spans="1:25" ht="15" thickBot="1" x14ac:dyDescent="0.35">
      <c r="A23" s="19" t="s">
        <v>102</v>
      </c>
      <c r="B23" s="19" t="s">
        <v>112</v>
      </c>
      <c r="C23" s="19">
        <v>309.50150000000002</v>
      </c>
      <c r="D23" s="19">
        <v>21.459700000000002</v>
      </c>
      <c r="E23" s="19">
        <v>0.45999999999999996</v>
      </c>
      <c r="F23" s="19">
        <v>8.759999999999998</v>
      </c>
      <c r="H23" s="98"/>
      <c r="I23" s="98"/>
      <c r="J23" s="98"/>
      <c r="U23" s="128" t="s">
        <v>455</v>
      </c>
      <c r="V23" s="109">
        <v>329.67516666666666</v>
      </c>
      <c r="W23" s="109">
        <v>22.8142</v>
      </c>
    </row>
    <row r="24" spans="1:25" x14ac:dyDescent="0.3">
      <c r="A24" s="19" t="s">
        <v>103</v>
      </c>
      <c r="B24" s="19" t="s">
        <v>112</v>
      </c>
      <c r="C24" s="19">
        <v>323.01029999999997</v>
      </c>
      <c r="D24" s="19">
        <v>21.882999999999999</v>
      </c>
      <c r="E24" s="19">
        <v>1.46</v>
      </c>
      <c r="F24" s="19">
        <v>6.56</v>
      </c>
      <c r="H24" s="98"/>
      <c r="I24" s="98"/>
      <c r="J24" s="98"/>
      <c r="V24" s="113" t="s">
        <v>415</v>
      </c>
      <c r="W24" s="113" t="s">
        <v>416</v>
      </c>
      <c r="Y24" t="s">
        <v>426</v>
      </c>
    </row>
    <row r="25" spans="1:25" x14ac:dyDescent="0.3">
      <c r="A25" s="19" t="s">
        <v>103</v>
      </c>
      <c r="B25" s="19" t="s">
        <v>112</v>
      </c>
      <c r="C25" s="19">
        <v>325.98379999999997</v>
      </c>
      <c r="D25" s="19">
        <v>22.602599999999999</v>
      </c>
      <c r="E25" s="19">
        <v>2.3599999999999994</v>
      </c>
      <c r="F25" s="19">
        <v>10.259999999999998</v>
      </c>
      <c r="H25" s="98"/>
      <c r="I25" s="98"/>
      <c r="J25" s="98"/>
      <c r="V25" s="120" t="s">
        <v>442</v>
      </c>
      <c r="W25" s="120" t="s">
        <v>442</v>
      </c>
      <c r="Y25" s="89" t="s">
        <v>441</v>
      </c>
    </row>
    <row r="26" spans="1:25" x14ac:dyDescent="0.3">
      <c r="A26" s="19" t="s">
        <v>103</v>
      </c>
      <c r="B26" s="19" t="s">
        <v>112</v>
      </c>
      <c r="C26" s="19">
        <v>338.55270000000002</v>
      </c>
      <c r="D26" s="19">
        <v>23.068200000000001</v>
      </c>
      <c r="E26" s="19">
        <v>1.8599999999999994</v>
      </c>
      <c r="F26" s="19">
        <v>9.5599999999999987</v>
      </c>
      <c r="H26" s="98"/>
      <c r="I26" s="98"/>
      <c r="J26" s="98"/>
      <c r="V26" s="120" t="s">
        <v>441</v>
      </c>
      <c r="W26" s="120" t="s">
        <v>441</v>
      </c>
      <c r="Y26" s="89" t="s">
        <v>437</v>
      </c>
    </row>
    <row r="27" spans="1:25" x14ac:dyDescent="0.3">
      <c r="A27" s="19" t="s">
        <v>104</v>
      </c>
      <c r="B27" s="19" t="s">
        <v>112</v>
      </c>
      <c r="C27" s="19">
        <v>327.2047</v>
      </c>
      <c r="D27" s="19">
        <v>22.687200000000001</v>
      </c>
      <c r="E27" s="19">
        <v>0.75999999999999979</v>
      </c>
      <c r="F27" s="19">
        <v>1.6599999999999993</v>
      </c>
      <c r="H27" s="98"/>
      <c r="I27" s="98"/>
      <c r="J27" s="98"/>
      <c r="V27" s="120" t="s">
        <v>440</v>
      </c>
      <c r="W27" s="120" t="s">
        <v>440</v>
      </c>
      <c r="Y27" s="89" t="s">
        <v>435</v>
      </c>
    </row>
    <row r="28" spans="1:25" x14ac:dyDescent="0.3">
      <c r="A28" s="19" t="s">
        <v>104</v>
      </c>
      <c r="B28" s="19" t="s">
        <v>112</v>
      </c>
      <c r="C28" s="19">
        <v>327.69159999999999</v>
      </c>
      <c r="D28" s="19">
        <v>22.263999999999999</v>
      </c>
      <c r="E28" s="19">
        <v>1.1599999999999993</v>
      </c>
      <c r="F28" s="19">
        <v>3.6599999999999993</v>
      </c>
      <c r="H28" s="98"/>
      <c r="I28" s="98"/>
      <c r="J28" s="98"/>
      <c r="Y28" s="122"/>
    </row>
    <row r="29" spans="1:25" x14ac:dyDescent="0.3">
      <c r="A29" s="19" t="s">
        <v>104</v>
      </c>
      <c r="B29" s="19" t="s">
        <v>112</v>
      </c>
      <c r="C29" s="19">
        <v>332.6755</v>
      </c>
      <c r="D29" s="19">
        <v>22.602599999999999</v>
      </c>
      <c r="E29" s="19">
        <v>0.85999999999999943</v>
      </c>
      <c r="F29" s="19">
        <v>3.3600000000000003</v>
      </c>
      <c r="H29" s="98"/>
      <c r="I29" s="98"/>
      <c r="J29" s="98"/>
      <c r="V29" s="120" t="s">
        <v>436</v>
      </c>
      <c r="W29" s="120" t="s">
        <v>435</v>
      </c>
      <c r="Y29" s="89" t="s">
        <v>442</v>
      </c>
    </row>
    <row r="30" spans="1:25" x14ac:dyDescent="0.3">
      <c r="A30" s="78" t="s">
        <v>96</v>
      </c>
      <c r="B30" s="78" t="s">
        <v>113</v>
      </c>
      <c r="C30" s="78">
        <v>331.66050000000001</v>
      </c>
      <c r="D30" s="78">
        <v>22.729600000000001</v>
      </c>
      <c r="E30" s="20">
        <v>1.7599999999999998</v>
      </c>
      <c r="F30" s="20">
        <v>10.86</v>
      </c>
      <c r="H30" s="98"/>
      <c r="I30" s="98"/>
      <c r="J30" s="98"/>
      <c r="V30" s="120" t="s">
        <v>435</v>
      </c>
      <c r="W30" s="120" t="s">
        <v>436</v>
      </c>
      <c r="Y30" s="89" t="s">
        <v>436</v>
      </c>
    </row>
    <row r="31" spans="1:25" x14ac:dyDescent="0.3">
      <c r="A31" s="78" t="s">
        <v>96</v>
      </c>
      <c r="B31" s="78" t="s">
        <v>113</v>
      </c>
      <c r="C31" s="78">
        <v>329.46749999999997</v>
      </c>
      <c r="D31" s="78">
        <v>22.6449</v>
      </c>
      <c r="E31" s="20">
        <v>1.1599999999999993</v>
      </c>
      <c r="F31" s="20">
        <v>9.9600000000000009</v>
      </c>
      <c r="H31" s="98"/>
      <c r="I31" s="98"/>
      <c r="J31" s="98"/>
      <c r="V31" s="120" t="s">
        <v>434</v>
      </c>
      <c r="W31" s="120" t="s">
        <v>434</v>
      </c>
      <c r="Y31" s="89" t="s">
        <v>446</v>
      </c>
    </row>
    <row r="32" spans="1:25" x14ac:dyDescent="0.3">
      <c r="A32" s="78" t="s">
        <v>96</v>
      </c>
      <c r="B32" s="78" t="s">
        <v>113</v>
      </c>
      <c r="C32" s="78">
        <v>322.0847</v>
      </c>
      <c r="D32" s="78">
        <v>21.882999999999999</v>
      </c>
      <c r="E32" s="20">
        <v>1.46</v>
      </c>
      <c r="F32" s="20">
        <v>9.0599999999999987</v>
      </c>
      <c r="H32" s="98"/>
      <c r="I32" s="98"/>
      <c r="J32" s="98"/>
    </row>
    <row r="33" spans="1:29" x14ac:dyDescent="0.3">
      <c r="A33" s="78" t="s">
        <v>97</v>
      </c>
      <c r="B33" s="78" t="s">
        <v>113</v>
      </c>
      <c r="C33" s="78">
        <v>295.5487</v>
      </c>
      <c r="D33" s="78">
        <v>20.613199999999999</v>
      </c>
      <c r="E33" s="20">
        <v>1.3599999999999994</v>
      </c>
      <c r="F33" s="20">
        <v>10.059999999999999</v>
      </c>
      <c r="H33" s="98"/>
      <c r="I33" s="98"/>
      <c r="J33" s="98"/>
    </row>
    <row r="34" spans="1:29" x14ac:dyDescent="0.3">
      <c r="A34" s="78" t="s">
        <v>97</v>
      </c>
      <c r="B34" s="78" t="s">
        <v>113</v>
      </c>
      <c r="C34" s="78">
        <v>318.0478</v>
      </c>
      <c r="D34" s="78">
        <v>22.052299999999999</v>
      </c>
      <c r="E34" s="20">
        <v>1.3599999999999994</v>
      </c>
      <c r="F34" s="20">
        <v>9.16</v>
      </c>
      <c r="H34" s="98"/>
      <c r="I34" s="98"/>
      <c r="J34" s="98"/>
      <c r="V34" s="127" t="s">
        <v>452</v>
      </c>
      <c r="W34" s="127" t="s">
        <v>452</v>
      </c>
      <c r="Y34" s="90" t="s">
        <v>450</v>
      </c>
      <c r="AC34" s="122"/>
    </row>
    <row r="35" spans="1:29" x14ac:dyDescent="0.3">
      <c r="A35" s="78" t="s">
        <v>97</v>
      </c>
      <c r="B35" s="78" t="s">
        <v>113</v>
      </c>
      <c r="C35" s="78">
        <v>329.2885</v>
      </c>
      <c r="D35" s="78">
        <v>22.898900000000001</v>
      </c>
      <c r="E35" s="20">
        <v>1.5599999999999996</v>
      </c>
      <c r="F35" s="20">
        <v>9.36</v>
      </c>
      <c r="H35" s="98"/>
      <c r="I35" s="98"/>
      <c r="J35" s="98"/>
      <c r="V35" s="127" t="s">
        <v>453</v>
      </c>
      <c r="W35" s="127" t="s">
        <v>453</v>
      </c>
      <c r="Y35" s="90" t="s">
        <v>447</v>
      </c>
      <c r="AC35" s="122"/>
    </row>
    <row r="36" spans="1:29" x14ac:dyDescent="0.3">
      <c r="A36" s="78" t="s">
        <v>98</v>
      </c>
      <c r="B36" s="78" t="s">
        <v>113</v>
      </c>
      <c r="C36" s="78">
        <v>306.08760000000001</v>
      </c>
      <c r="D36" s="78">
        <v>21.798400000000001</v>
      </c>
      <c r="E36" s="20">
        <v>1.2599999999999998</v>
      </c>
      <c r="F36" s="20">
        <v>3.3600000000000003</v>
      </c>
      <c r="H36" s="98"/>
      <c r="I36" s="98"/>
      <c r="J36" s="98"/>
      <c r="V36" s="127" t="s">
        <v>455</v>
      </c>
      <c r="W36" s="127" t="s">
        <v>455</v>
      </c>
      <c r="Y36" s="122"/>
    </row>
    <row r="37" spans="1:29" x14ac:dyDescent="0.3">
      <c r="A37" s="78" t="s">
        <v>98</v>
      </c>
      <c r="B37" s="78" t="s">
        <v>113</v>
      </c>
      <c r="C37" s="78">
        <v>318.6583</v>
      </c>
      <c r="D37" s="78">
        <v>22.0947</v>
      </c>
      <c r="E37" s="20">
        <v>1.2599999999999998</v>
      </c>
      <c r="F37" s="20">
        <v>3.3600000000000003</v>
      </c>
      <c r="H37" s="98"/>
      <c r="I37" s="98"/>
      <c r="J37" s="98"/>
      <c r="Y37" s="122"/>
    </row>
    <row r="38" spans="1:29" x14ac:dyDescent="0.3">
      <c r="A38" s="78" t="s">
        <v>98</v>
      </c>
      <c r="B38" s="78" t="s">
        <v>113</v>
      </c>
      <c r="C38" s="78">
        <v>318.94119999999998</v>
      </c>
      <c r="D38" s="78">
        <v>22.179300000000001</v>
      </c>
      <c r="E38" s="20">
        <v>1.2599999999999998</v>
      </c>
      <c r="F38" s="20">
        <v>3.6599999999999993</v>
      </c>
      <c r="H38" s="98"/>
      <c r="I38" s="98"/>
      <c r="J38" s="98"/>
      <c r="Y38" s="122"/>
    </row>
    <row r="39" spans="1:29" x14ac:dyDescent="0.3">
      <c r="A39" s="78" t="s">
        <v>99</v>
      </c>
      <c r="B39" s="78" t="s">
        <v>113</v>
      </c>
      <c r="C39" s="78">
        <v>317.45710000000003</v>
      </c>
      <c r="D39" s="78">
        <v>21.882999999999999</v>
      </c>
      <c r="E39" s="20">
        <v>1.0599999999999996</v>
      </c>
      <c r="F39" s="20">
        <v>8.759999999999998</v>
      </c>
      <c r="H39" s="98"/>
      <c r="I39" s="98"/>
      <c r="J39" s="98"/>
      <c r="V39" s="127" t="s">
        <v>454</v>
      </c>
      <c r="W39" s="127" t="s">
        <v>449</v>
      </c>
      <c r="Y39" s="90" t="s">
        <v>454</v>
      </c>
    </row>
    <row r="40" spans="1:29" x14ac:dyDescent="0.3">
      <c r="A40" s="78" t="s">
        <v>99</v>
      </c>
      <c r="B40" s="78" t="s">
        <v>113</v>
      </c>
      <c r="C40" s="78">
        <v>319.91390000000001</v>
      </c>
      <c r="D40" s="78">
        <v>22.619499999999999</v>
      </c>
      <c r="E40" s="20">
        <v>2.6599999999999993</v>
      </c>
      <c r="F40" s="20">
        <v>11.16</v>
      </c>
      <c r="H40" s="98"/>
      <c r="I40" s="98"/>
      <c r="J40" s="98"/>
      <c r="V40" s="127" t="s">
        <v>449</v>
      </c>
      <c r="W40" s="127" t="s">
        <v>448</v>
      </c>
      <c r="Y40" s="90" t="s">
        <v>451</v>
      </c>
    </row>
    <row r="41" spans="1:29" ht="15" thickBot="1" x14ac:dyDescent="0.35">
      <c r="A41" s="78" t="s">
        <v>99</v>
      </c>
      <c r="B41" s="78" t="s">
        <v>113</v>
      </c>
      <c r="C41" s="78">
        <v>314.68049999999999</v>
      </c>
      <c r="D41" s="78">
        <v>21.882999999999999</v>
      </c>
      <c r="E41" s="20">
        <v>1.46</v>
      </c>
      <c r="F41" s="20">
        <v>10.66</v>
      </c>
      <c r="H41" s="98"/>
      <c r="I41" s="98"/>
      <c r="J41" s="98"/>
      <c r="V41" s="128" t="s">
        <v>448</v>
      </c>
      <c r="W41" s="128" t="s">
        <v>454</v>
      </c>
      <c r="Y41" s="95" t="s">
        <v>459</v>
      </c>
    </row>
    <row r="42" spans="1:29" x14ac:dyDescent="0.3">
      <c r="A42" s="78" t="s">
        <v>100</v>
      </c>
      <c r="B42" s="78" t="s">
        <v>113</v>
      </c>
      <c r="C42" s="78">
        <v>306.1592</v>
      </c>
      <c r="D42" s="78">
        <v>21.290400000000002</v>
      </c>
      <c r="E42" s="20">
        <v>5.9999999999999609E-2</v>
      </c>
      <c r="F42" s="20">
        <v>7.36</v>
      </c>
      <c r="H42" s="98"/>
      <c r="I42" s="98"/>
      <c r="J42" s="98"/>
    </row>
    <row r="43" spans="1:29" x14ac:dyDescent="0.3">
      <c r="A43" s="78" t="s">
        <v>100</v>
      </c>
      <c r="B43" s="78" t="s">
        <v>113</v>
      </c>
      <c r="C43" s="78">
        <v>337.42849999999999</v>
      </c>
      <c r="D43" s="78">
        <v>22.729600000000001</v>
      </c>
      <c r="E43" s="20">
        <v>1.1599999999999993</v>
      </c>
      <c r="F43" s="20">
        <v>10.96</v>
      </c>
      <c r="H43" s="98"/>
      <c r="I43" s="98"/>
      <c r="J43" s="98"/>
    </row>
    <row r="44" spans="1:29" x14ac:dyDescent="0.3">
      <c r="A44" s="78" t="s">
        <v>100</v>
      </c>
      <c r="B44" s="78" t="s">
        <v>113</v>
      </c>
      <c r="C44" s="78">
        <v>334.82560000000001</v>
      </c>
      <c r="D44" s="78">
        <v>22.8142</v>
      </c>
      <c r="E44" s="20">
        <v>1.21</v>
      </c>
      <c r="F44" s="20">
        <v>10.16</v>
      </c>
      <c r="H44" s="98"/>
      <c r="I44" s="98"/>
      <c r="J44" s="98"/>
    </row>
    <row r="45" spans="1:29" x14ac:dyDescent="0.3">
      <c r="A45" s="78" t="s">
        <v>101</v>
      </c>
      <c r="B45" s="78" t="s">
        <v>113</v>
      </c>
      <c r="C45" s="78">
        <v>343.2663</v>
      </c>
      <c r="D45" s="78">
        <v>23.322099999999999</v>
      </c>
      <c r="E45" s="20">
        <v>1.3599999999999994</v>
      </c>
      <c r="F45" s="20">
        <v>4.0599999999999996</v>
      </c>
      <c r="H45" s="98"/>
      <c r="I45" s="98"/>
      <c r="J45" s="98"/>
    </row>
    <row r="46" spans="1:29" x14ac:dyDescent="0.3">
      <c r="A46" s="78" t="s">
        <v>101</v>
      </c>
      <c r="B46" s="78" t="s">
        <v>113</v>
      </c>
      <c r="C46" s="78">
        <v>334.03609999999998</v>
      </c>
      <c r="D46" s="78">
        <v>23.0258</v>
      </c>
      <c r="E46" s="20">
        <v>0.55999999999999961</v>
      </c>
      <c r="F46" s="20">
        <v>3.0599999999999996</v>
      </c>
      <c r="H46" s="98"/>
      <c r="I46" s="98"/>
      <c r="J46" s="98"/>
    </row>
    <row r="47" spans="1:29" x14ac:dyDescent="0.3">
      <c r="A47" s="78" t="s">
        <v>101</v>
      </c>
      <c r="B47" s="78" t="s">
        <v>113</v>
      </c>
      <c r="C47" s="78">
        <v>332.27809999999999</v>
      </c>
      <c r="D47" s="78">
        <v>22.771899999999999</v>
      </c>
      <c r="E47" s="20">
        <v>1.7599999999999998</v>
      </c>
      <c r="F47" s="20">
        <v>5.46</v>
      </c>
      <c r="H47" s="98"/>
      <c r="I47" s="98"/>
      <c r="J47" s="98"/>
    </row>
    <row r="48" spans="1:29" x14ac:dyDescent="0.3">
      <c r="A48" s="78" t="s">
        <v>102</v>
      </c>
      <c r="B48" s="78" t="s">
        <v>113</v>
      </c>
      <c r="C48" s="78">
        <v>327.62</v>
      </c>
      <c r="D48" s="78">
        <v>22.517900000000001</v>
      </c>
      <c r="E48" s="20">
        <v>1.1599999999999993</v>
      </c>
      <c r="F48" s="20">
        <v>9.5599999999999987</v>
      </c>
      <c r="H48" s="98"/>
      <c r="I48" s="98"/>
      <c r="J48" s="98"/>
    </row>
    <row r="49" spans="1:10" x14ac:dyDescent="0.3">
      <c r="A49" s="78" t="s">
        <v>102</v>
      </c>
      <c r="B49" s="78" t="s">
        <v>113</v>
      </c>
      <c r="C49" s="78">
        <v>338.19290000000001</v>
      </c>
      <c r="D49" s="78">
        <v>23.449100000000001</v>
      </c>
      <c r="E49" s="20">
        <v>0.65999999999999925</v>
      </c>
      <c r="F49" s="20">
        <v>8.86</v>
      </c>
      <c r="H49" s="71"/>
      <c r="I49" s="71"/>
      <c r="J49" s="71"/>
    </row>
    <row r="50" spans="1:10" x14ac:dyDescent="0.3">
      <c r="A50" s="78" t="s">
        <v>102</v>
      </c>
      <c r="B50" s="78" t="s">
        <v>113</v>
      </c>
      <c r="C50" s="78">
        <v>337.83670000000001</v>
      </c>
      <c r="D50" s="78">
        <v>23.152799999999999</v>
      </c>
      <c r="E50" s="20">
        <v>1.0599999999999996</v>
      </c>
      <c r="F50" s="20">
        <v>9.66</v>
      </c>
      <c r="H50" s="71"/>
      <c r="I50" s="71"/>
      <c r="J50" s="71"/>
    </row>
    <row r="51" spans="1:10" x14ac:dyDescent="0.3">
      <c r="A51" s="78" t="s">
        <v>103</v>
      </c>
      <c r="B51" s="78" t="s">
        <v>113</v>
      </c>
      <c r="C51" s="78">
        <v>340.1764</v>
      </c>
      <c r="D51" s="78">
        <v>23.449100000000001</v>
      </c>
      <c r="E51" s="20">
        <v>0.25999999999999979</v>
      </c>
      <c r="F51" s="20">
        <v>10.16</v>
      </c>
      <c r="H51" s="71"/>
      <c r="I51" s="71"/>
      <c r="J51" s="71"/>
    </row>
    <row r="52" spans="1:10" x14ac:dyDescent="0.3">
      <c r="A52" s="78" t="s">
        <v>103</v>
      </c>
      <c r="B52" s="78" t="s">
        <v>113</v>
      </c>
      <c r="C52" s="78">
        <v>305.9873</v>
      </c>
      <c r="D52" s="78">
        <v>20.909500000000001</v>
      </c>
      <c r="E52" s="20">
        <v>1.46</v>
      </c>
      <c r="F52" s="20">
        <v>7.7599999999999989</v>
      </c>
    </row>
    <row r="53" spans="1:10" x14ac:dyDescent="0.3">
      <c r="A53" s="78" t="s">
        <v>103</v>
      </c>
      <c r="B53" s="78" t="s">
        <v>113</v>
      </c>
      <c r="C53" s="78">
        <v>300.65969999999999</v>
      </c>
      <c r="D53" s="78">
        <v>20.4862</v>
      </c>
      <c r="E53" s="20">
        <v>1.0599999999999996</v>
      </c>
      <c r="F53" s="20">
        <v>9.66</v>
      </c>
    </row>
    <row r="54" spans="1:10" x14ac:dyDescent="0.3">
      <c r="A54" s="78" t="s">
        <v>104</v>
      </c>
      <c r="B54" s="78" t="s">
        <v>113</v>
      </c>
      <c r="C54" s="78">
        <v>334.39409999999998</v>
      </c>
      <c r="D54" s="78">
        <v>22.983499999999999</v>
      </c>
      <c r="E54" s="20">
        <v>0.85999999999999943</v>
      </c>
      <c r="F54" s="20">
        <v>3.3600000000000003</v>
      </c>
    </row>
    <row r="55" spans="1:10" x14ac:dyDescent="0.3">
      <c r="A55" s="78" t="s">
        <v>104</v>
      </c>
      <c r="B55" s="78" t="s">
        <v>113</v>
      </c>
      <c r="C55" s="78">
        <v>328.85169999999999</v>
      </c>
      <c r="D55" s="78">
        <v>22.602599999999999</v>
      </c>
      <c r="E55" s="20">
        <v>1.1599999999999993</v>
      </c>
      <c r="F55" s="20">
        <v>2.96</v>
      </c>
    </row>
    <row r="56" spans="1:10" x14ac:dyDescent="0.3">
      <c r="A56" s="78" t="s">
        <v>104</v>
      </c>
      <c r="B56" s="78" t="s">
        <v>113</v>
      </c>
      <c r="C56" s="78">
        <v>325.77969999999999</v>
      </c>
      <c r="D56" s="78">
        <v>22.8565</v>
      </c>
      <c r="E56" s="20">
        <v>1.2599999999999998</v>
      </c>
      <c r="F56" s="20">
        <v>4.3600000000000003</v>
      </c>
    </row>
    <row r="57" spans="1:10" x14ac:dyDescent="0.3">
      <c r="E57"/>
      <c r="F57"/>
      <c r="G57" s="50"/>
    </row>
    <row r="58" spans="1:10" x14ac:dyDescent="0.3">
      <c r="E58"/>
      <c r="F58"/>
      <c r="G58" s="50"/>
    </row>
    <row r="59" spans="1:10" x14ac:dyDescent="0.3">
      <c r="E59"/>
      <c r="F59"/>
      <c r="G59" s="50"/>
    </row>
  </sheetData>
  <mergeCells count="4">
    <mergeCell ref="K1:L1"/>
    <mergeCell ref="M1:N1"/>
    <mergeCell ref="O1:P1"/>
    <mergeCell ref="Q1:R1"/>
  </mergeCells>
  <phoneticPr fontId="13" type="noConversion"/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D431-4D57-4EEE-AC31-709CEBEC1F3D}">
  <sheetPr>
    <tabColor rgb="FF00B0F0"/>
  </sheetPr>
  <dimension ref="A2:I76"/>
  <sheetViews>
    <sheetView workbookViewId="0">
      <selection activeCell="F17" sqref="F17"/>
    </sheetView>
  </sheetViews>
  <sheetFormatPr defaultRowHeight="14.4" x14ac:dyDescent="0.3"/>
  <cols>
    <col min="1" max="6" width="12.33203125" style="7" customWidth="1"/>
    <col min="7" max="7" width="8.88671875" style="7"/>
    <col min="8" max="8" width="20.77734375" style="7" customWidth="1"/>
    <col min="9" max="9" width="20.6640625" style="7" bestFit="1" customWidth="1"/>
  </cols>
  <sheetData>
    <row r="2" spans="1:9" s="5" customFormat="1" x14ac:dyDescent="0.3">
      <c r="A2" s="69" t="s">
        <v>114</v>
      </c>
      <c r="B2" s="8" t="s">
        <v>119</v>
      </c>
      <c r="C2" s="8" t="s">
        <v>120</v>
      </c>
      <c r="D2" s="8" t="s">
        <v>121</v>
      </c>
      <c r="E2" s="8" t="s">
        <v>117</v>
      </c>
      <c r="F2" s="8" t="s">
        <v>405</v>
      </c>
      <c r="G2" s="69" t="s">
        <v>117</v>
      </c>
      <c r="H2" s="69" t="s">
        <v>404</v>
      </c>
      <c r="I2" s="69" t="s">
        <v>406</v>
      </c>
    </row>
    <row r="3" spans="1:9" x14ac:dyDescent="0.3">
      <c r="A3" s="19" t="s">
        <v>96</v>
      </c>
      <c r="B3" s="19" t="s">
        <v>128</v>
      </c>
      <c r="C3" s="19" t="s">
        <v>127</v>
      </c>
      <c r="D3" s="19" t="s">
        <v>126</v>
      </c>
      <c r="E3" s="19" t="s">
        <v>112</v>
      </c>
      <c r="F3" s="19">
        <v>1</v>
      </c>
      <c r="G3" s="19" t="s">
        <v>112</v>
      </c>
      <c r="H3" s="19">
        <v>318.88029999999998</v>
      </c>
      <c r="I3" s="19">
        <v>22.3063</v>
      </c>
    </row>
    <row r="4" spans="1:9" x14ac:dyDescent="0.3">
      <c r="A4" s="19" t="s">
        <v>96</v>
      </c>
      <c r="B4" s="19" t="s">
        <v>128</v>
      </c>
      <c r="C4" s="19" t="s">
        <v>127</v>
      </c>
      <c r="D4" s="19" t="s">
        <v>126</v>
      </c>
      <c r="E4" s="19" t="s">
        <v>112</v>
      </c>
      <c r="F4" s="19">
        <v>2</v>
      </c>
      <c r="G4" s="19" t="s">
        <v>112</v>
      </c>
      <c r="H4" s="19">
        <v>325.43959999999998</v>
      </c>
      <c r="I4" s="19">
        <v>22.433299999999999</v>
      </c>
    </row>
    <row r="5" spans="1:9" x14ac:dyDescent="0.3">
      <c r="A5" s="19" t="s">
        <v>96</v>
      </c>
      <c r="B5" s="19" t="s">
        <v>128</v>
      </c>
      <c r="C5" s="19" t="s">
        <v>127</v>
      </c>
      <c r="D5" s="19" t="s">
        <v>126</v>
      </c>
      <c r="E5" s="19" t="s">
        <v>112</v>
      </c>
      <c r="F5" s="19">
        <v>3</v>
      </c>
      <c r="G5" s="19" t="s">
        <v>112</v>
      </c>
      <c r="H5" s="19">
        <v>322.09190000000001</v>
      </c>
      <c r="I5" s="19">
        <v>22.01</v>
      </c>
    </row>
    <row r="6" spans="1:9" x14ac:dyDescent="0.3">
      <c r="A6" s="79" t="s">
        <v>96</v>
      </c>
      <c r="B6" s="19" t="s">
        <v>128</v>
      </c>
      <c r="C6" s="19" t="s">
        <v>127</v>
      </c>
      <c r="D6" s="19" t="s">
        <v>126</v>
      </c>
      <c r="E6" s="19" t="s">
        <v>112</v>
      </c>
      <c r="F6" s="79">
        <v>4</v>
      </c>
      <c r="G6" s="79" t="s">
        <v>112</v>
      </c>
      <c r="H6" s="79">
        <v>326.71960000000001</v>
      </c>
      <c r="I6" s="79">
        <v>22.390899999999998</v>
      </c>
    </row>
    <row r="7" spans="1:9" x14ac:dyDescent="0.3">
      <c r="A7" s="78" t="s">
        <v>96</v>
      </c>
      <c r="B7" s="78"/>
      <c r="C7" s="78"/>
      <c r="D7" s="78"/>
      <c r="E7" s="78"/>
      <c r="F7" s="78"/>
      <c r="G7" s="78" t="s">
        <v>113</v>
      </c>
      <c r="H7" s="78">
        <v>331.66050000000001</v>
      </c>
      <c r="I7" s="78">
        <v>22.729600000000001</v>
      </c>
    </row>
    <row r="8" spans="1:9" x14ac:dyDescent="0.3">
      <c r="A8" s="78" t="s">
        <v>96</v>
      </c>
      <c r="B8" s="78"/>
      <c r="C8" s="78"/>
      <c r="D8" s="78"/>
      <c r="E8" s="78"/>
      <c r="F8" s="78"/>
      <c r="G8" s="78" t="s">
        <v>113</v>
      </c>
      <c r="H8" s="78">
        <v>329.46749999999997</v>
      </c>
      <c r="I8" s="78">
        <v>22.6449</v>
      </c>
    </row>
    <row r="9" spans="1:9" x14ac:dyDescent="0.3">
      <c r="A9" s="78" t="s">
        <v>96</v>
      </c>
      <c r="B9" s="78"/>
      <c r="C9" s="78"/>
      <c r="D9" s="78"/>
      <c r="E9" s="78"/>
      <c r="F9" s="78"/>
      <c r="G9" s="78" t="s">
        <v>113</v>
      </c>
      <c r="H9" s="78">
        <v>322.0847</v>
      </c>
      <c r="I9" s="78">
        <v>21.882999999999999</v>
      </c>
    </row>
    <row r="10" spans="1:9" x14ac:dyDescent="0.3">
      <c r="A10" s="78" t="s">
        <v>96</v>
      </c>
      <c r="B10" s="78"/>
      <c r="C10" s="78"/>
      <c r="D10" s="78"/>
      <c r="E10" s="78"/>
      <c r="F10" s="78"/>
      <c r="G10" s="78" t="s">
        <v>113</v>
      </c>
      <c r="H10" s="78">
        <v>316.5351</v>
      </c>
      <c r="I10" s="78">
        <v>21.756</v>
      </c>
    </row>
    <row r="11" spans="1:9" x14ac:dyDescent="0.3">
      <c r="A11" s="19" t="s">
        <v>97</v>
      </c>
      <c r="B11" s="19" t="s">
        <v>111</v>
      </c>
      <c r="C11" s="19"/>
      <c r="D11" s="19"/>
      <c r="E11" s="19"/>
      <c r="F11" s="19"/>
      <c r="G11" s="19" t="s">
        <v>112</v>
      </c>
      <c r="H11" s="19">
        <v>326.05360000000002</v>
      </c>
      <c r="I11" s="19">
        <v>22.4756</v>
      </c>
    </row>
    <row r="12" spans="1:9" x14ac:dyDescent="0.3">
      <c r="A12" s="19" t="s">
        <v>97</v>
      </c>
      <c r="B12" s="19"/>
      <c r="C12" s="19"/>
      <c r="D12" s="19"/>
      <c r="E12" s="19"/>
      <c r="F12" s="19"/>
      <c r="G12" s="19" t="s">
        <v>112</v>
      </c>
      <c r="H12" s="19">
        <v>311.93430000000001</v>
      </c>
      <c r="I12" s="19">
        <v>21.756</v>
      </c>
    </row>
    <row r="13" spans="1:9" x14ac:dyDescent="0.3">
      <c r="A13" s="19" t="s">
        <v>97</v>
      </c>
      <c r="B13" s="19"/>
      <c r="C13" s="19"/>
      <c r="D13" s="19"/>
      <c r="E13" s="19"/>
      <c r="F13" s="19"/>
      <c r="G13" s="19" t="s">
        <v>112</v>
      </c>
      <c r="H13" s="19">
        <v>324.41919999999999</v>
      </c>
      <c r="I13" s="19">
        <v>22.560199999999998</v>
      </c>
    </row>
    <row r="14" spans="1:9" x14ac:dyDescent="0.3">
      <c r="A14" s="19" t="s">
        <v>97</v>
      </c>
      <c r="B14" s="19"/>
      <c r="C14" s="19"/>
      <c r="D14" s="19"/>
      <c r="E14" s="19"/>
      <c r="F14" s="19"/>
      <c r="G14" s="19" t="s">
        <v>112</v>
      </c>
      <c r="H14" s="19">
        <v>324.54090000000002</v>
      </c>
      <c r="I14" s="19">
        <v>22.3063</v>
      </c>
    </row>
    <row r="15" spans="1:9" x14ac:dyDescent="0.3">
      <c r="A15" s="78" t="s">
        <v>97</v>
      </c>
      <c r="B15" s="78"/>
      <c r="C15" s="78"/>
      <c r="D15" s="78"/>
      <c r="E15" s="78"/>
      <c r="F15" s="78"/>
      <c r="G15" s="78" t="s">
        <v>113</v>
      </c>
      <c r="H15" s="78">
        <v>295.5487</v>
      </c>
      <c r="I15" s="78">
        <v>20.613199999999999</v>
      </c>
    </row>
    <row r="16" spans="1:9" x14ac:dyDescent="0.3">
      <c r="A16" s="78" t="s">
        <v>97</v>
      </c>
      <c r="B16" s="78"/>
      <c r="C16" s="78"/>
      <c r="D16" s="78"/>
      <c r="E16" s="78"/>
      <c r="F16" s="78"/>
      <c r="G16" s="78" t="s">
        <v>113</v>
      </c>
      <c r="H16" s="78">
        <v>318.0478</v>
      </c>
      <c r="I16" s="78">
        <v>22.052299999999999</v>
      </c>
    </row>
    <row r="17" spans="1:9" x14ac:dyDescent="0.3">
      <c r="A17" s="78" t="s">
        <v>97</v>
      </c>
      <c r="B17" s="78"/>
      <c r="C17" s="78"/>
      <c r="D17" s="78"/>
      <c r="E17" s="78"/>
      <c r="F17" s="78"/>
      <c r="G17" s="78" t="s">
        <v>113</v>
      </c>
      <c r="H17" s="78">
        <v>329.2885</v>
      </c>
      <c r="I17" s="78">
        <v>22.898900000000001</v>
      </c>
    </row>
    <row r="18" spans="1:9" x14ac:dyDescent="0.3">
      <c r="A18" s="78" t="s">
        <v>97</v>
      </c>
      <c r="B18" s="78"/>
      <c r="C18" s="78"/>
      <c r="D18" s="78"/>
      <c r="E18" s="78"/>
      <c r="F18" s="78"/>
      <c r="G18" s="78" t="s">
        <v>113</v>
      </c>
      <c r="H18" s="78">
        <v>318.00310000000002</v>
      </c>
      <c r="I18" s="78">
        <v>22.179300000000001</v>
      </c>
    </row>
    <row r="19" spans="1:9" x14ac:dyDescent="0.3">
      <c r="A19" s="19" t="s">
        <v>98</v>
      </c>
      <c r="B19" s="19"/>
      <c r="C19" s="19"/>
      <c r="D19" s="19"/>
      <c r="E19" s="19"/>
      <c r="F19" s="19"/>
      <c r="G19" s="19" t="s">
        <v>112</v>
      </c>
      <c r="H19" s="19">
        <v>317.43740000000003</v>
      </c>
      <c r="I19" s="19">
        <v>22.01</v>
      </c>
    </row>
    <row r="20" spans="1:9" x14ac:dyDescent="0.3">
      <c r="A20" s="19" t="s">
        <v>98</v>
      </c>
      <c r="B20" s="19"/>
      <c r="C20" s="19"/>
      <c r="D20" s="19"/>
      <c r="E20" s="19"/>
      <c r="F20" s="19"/>
      <c r="G20" s="19" t="s">
        <v>112</v>
      </c>
      <c r="H20" s="19">
        <v>322.07760000000002</v>
      </c>
      <c r="I20" s="19">
        <v>22.137</v>
      </c>
    </row>
    <row r="21" spans="1:9" x14ac:dyDescent="0.3">
      <c r="A21" s="19" t="s">
        <v>98</v>
      </c>
      <c r="B21" s="19"/>
      <c r="C21" s="19"/>
      <c r="D21" s="19"/>
      <c r="E21" s="19"/>
      <c r="F21" s="19"/>
      <c r="G21" s="19" t="s">
        <v>112</v>
      </c>
      <c r="H21" s="19">
        <v>305.25510000000003</v>
      </c>
      <c r="I21" s="19">
        <v>21.5444</v>
      </c>
    </row>
    <row r="22" spans="1:9" x14ac:dyDescent="0.3">
      <c r="A22" s="19" t="s">
        <v>98</v>
      </c>
      <c r="B22" s="19"/>
      <c r="C22" s="19"/>
      <c r="D22" s="19"/>
      <c r="E22" s="19"/>
      <c r="F22" s="19"/>
      <c r="G22" s="19" t="s">
        <v>112</v>
      </c>
      <c r="H22" s="19">
        <v>321.44740000000002</v>
      </c>
      <c r="I22" s="19">
        <v>22.687200000000001</v>
      </c>
    </row>
    <row r="23" spans="1:9" x14ac:dyDescent="0.3">
      <c r="A23" s="78" t="s">
        <v>98</v>
      </c>
      <c r="B23" s="78"/>
      <c r="C23" s="78"/>
      <c r="D23" s="78"/>
      <c r="E23" s="78"/>
      <c r="F23" s="78"/>
      <c r="G23" s="78" t="s">
        <v>113</v>
      </c>
      <c r="H23" s="78">
        <v>306.08760000000001</v>
      </c>
      <c r="I23" s="78">
        <v>21.798400000000001</v>
      </c>
    </row>
    <row r="24" spans="1:9" x14ac:dyDescent="0.3">
      <c r="A24" s="78" t="s">
        <v>98</v>
      </c>
      <c r="B24" s="78"/>
      <c r="C24" s="78"/>
      <c r="D24" s="78"/>
      <c r="E24" s="78"/>
      <c r="F24" s="78"/>
      <c r="G24" s="78" t="s">
        <v>113</v>
      </c>
      <c r="H24" s="78">
        <v>318.6583</v>
      </c>
      <c r="I24" s="78">
        <v>22.0947</v>
      </c>
    </row>
    <row r="25" spans="1:9" x14ac:dyDescent="0.3">
      <c r="A25" s="78" t="s">
        <v>98</v>
      </c>
      <c r="B25" s="78"/>
      <c r="C25" s="78"/>
      <c r="D25" s="78"/>
      <c r="E25" s="78"/>
      <c r="F25" s="78"/>
      <c r="G25" s="78" t="s">
        <v>113</v>
      </c>
      <c r="H25" s="78">
        <v>318.94119999999998</v>
      </c>
      <c r="I25" s="78">
        <v>22.179300000000001</v>
      </c>
    </row>
    <row r="26" spans="1:9" x14ac:dyDescent="0.3">
      <c r="A26" s="19" t="s">
        <v>99</v>
      </c>
      <c r="B26" s="19"/>
      <c r="C26" s="19"/>
      <c r="D26" s="19"/>
      <c r="E26" s="19"/>
      <c r="F26" s="19"/>
      <c r="G26" s="19" t="s">
        <v>112</v>
      </c>
      <c r="H26" s="19">
        <v>294.5283</v>
      </c>
      <c r="I26" s="19">
        <v>21.967700000000001</v>
      </c>
    </row>
    <row r="27" spans="1:9" x14ac:dyDescent="0.3">
      <c r="A27" s="19" t="s">
        <v>99</v>
      </c>
      <c r="B27" s="19"/>
      <c r="C27" s="19"/>
      <c r="D27" s="19"/>
      <c r="E27" s="19"/>
      <c r="F27" s="19"/>
      <c r="G27" s="19" t="s">
        <v>112</v>
      </c>
      <c r="H27" s="19">
        <v>315.24979999999999</v>
      </c>
      <c r="I27" s="19">
        <v>22.052299999999999</v>
      </c>
    </row>
    <row r="28" spans="1:9" x14ac:dyDescent="0.3">
      <c r="A28" s="19" t="s">
        <v>99</v>
      </c>
      <c r="B28" s="19"/>
      <c r="C28" s="19"/>
      <c r="D28" s="19"/>
      <c r="E28" s="19"/>
      <c r="F28" s="19"/>
      <c r="G28" s="19" t="s">
        <v>112</v>
      </c>
      <c r="H28" s="19">
        <v>321.75529999999998</v>
      </c>
      <c r="I28" s="19">
        <v>22.179300000000001</v>
      </c>
    </row>
    <row r="29" spans="1:9" x14ac:dyDescent="0.3">
      <c r="A29" s="19" t="s">
        <v>99</v>
      </c>
      <c r="B29" s="19"/>
      <c r="C29" s="19"/>
      <c r="D29" s="19"/>
      <c r="E29" s="19"/>
      <c r="F29" s="19"/>
      <c r="G29" s="19" t="s">
        <v>112</v>
      </c>
      <c r="H29" s="19">
        <v>316.19139999999999</v>
      </c>
      <c r="I29" s="19">
        <v>22.517900000000001</v>
      </c>
    </row>
    <row r="30" spans="1:9" x14ac:dyDescent="0.3">
      <c r="A30" s="78" t="s">
        <v>99</v>
      </c>
      <c r="B30" s="78"/>
      <c r="C30" s="78"/>
      <c r="D30" s="78"/>
      <c r="E30" s="78"/>
      <c r="F30" s="78"/>
      <c r="G30" s="78" t="s">
        <v>113</v>
      </c>
      <c r="H30" s="78">
        <v>317.45710000000003</v>
      </c>
      <c r="I30" s="78">
        <v>21.882999999999999</v>
      </c>
    </row>
    <row r="31" spans="1:9" x14ac:dyDescent="0.3">
      <c r="A31" s="78" t="s">
        <v>99</v>
      </c>
      <c r="B31" s="78"/>
      <c r="C31" s="78"/>
      <c r="D31" s="78"/>
      <c r="E31" s="78"/>
      <c r="F31" s="78"/>
      <c r="G31" s="78" t="s">
        <v>113</v>
      </c>
      <c r="H31" s="78">
        <v>319.91390000000001</v>
      </c>
      <c r="I31" s="78">
        <v>22.619499999999999</v>
      </c>
    </row>
    <row r="32" spans="1:9" x14ac:dyDescent="0.3">
      <c r="A32" s="78" t="s">
        <v>99</v>
      </c>
      <c r="B32" s="78"/>
      <c r="C32" s="78"/>
      <c r="D32" s="78"/>
      <c r="E32" s="78"/>
      <c r="F32" s="78"/>
      <c r="G32" s="78" t="s">
        <v>113</v>
      </c>
      <c r="H32" s="78">
        <v>314.68049999999999</v>
      </c>
      <c r="I32" s="78">
        <v>21.882999999999999</v>
      </c>
    </row>
    <row r="33" spans="1:9" x14ac:dyDescent="0.3">
      <c r="A33" s="78" t="s">
        <v>99</v>
      </c>
      <c r="B33" s="78"/>
      <c r="C33" s="78"/>
      <c r="D33" s="78"/>
      <c r="E33" s="78"/>
      <c r="F33" s="78"/>
      <c r="G33" s="78" t="s">
        <v>113</v>
      </c>
      <c r="H33" s="78">
        <v>326.38839999999999</v>
      </c>
      <c r="I33" s="78">
        <v>22.433299999999999</v>
      </c>
    </row>
    <row r="34" spans="1:9" x14ac:dyDescent="0.3">
      <c r="A34" s="78" t="s">
        <v>99</v>
      </c>
      <c r="B34" s="78"/>
      <c r="C34" s="78"/>
      <c r="D34" s="78"/>
      <c r="E34" s="78"/>
      <c r="F34" s="78"/>
      <c r="G34" s="78" t="s">
        <v>113</v>
      </c>
      <c r="H34" s="78">
        <v>325.77249999999998</v>
      </c>
      <c r="I34" s="78">
        <v>22.390899999999998</v>
      </c>
    </row>
    <row r="35" spans="1:9" x14ac:dyDescent="0.3">
      <c r="A35" s="19" t="s">
        <v>100</v>
      </c>
      <c r="B35" s="19"/>
      <c r="C35" s="19"/>
      <c r="D35" s="19"/>
      <c r="E35" s="19"/>
      <c r="F35" s="19"/>
      <c r="G35" s="19" t="s">
        <v>112</v>
      </c>
      <c r="H35" s="19">
        <v>318.37549999999999</v>
      </c>
      <c r="I35" s="19">
        <v>21.756</v>
      </c>
    </row>
    <row r="36" spans="1:9" x14ac:dyDescent="0.3">
      <c r="A36" s="19" t="s">
        <v>100</v>
      </c>
      <c r="B36" s="19"/>
      <c r="C36" s="19"/>
      <c r="D36" s="19"/>
      <c r="E36" s="19"/>
      <c r="F36" s="19"/>
      <c r="G36" s="19" t="s">
        <v>112</v>
      </c>
      <c r="H36" s="19">
        <v>329.85599999999999</v>
      </c>
      <c r="I36" s="19">
        <v>22.4756</v>
      </c>
    </row>
    <row r="37" spans="1:9" x14ac:dyDescent="0.3">
      <c r="A37" s="19" t="s">
        <v>100</v>
      </c>
      <c r="B37" s="19"/>
      <c r="C37" s="19"/>
      <c r="D37" s="19"/>
      <c r="E37" s="19"/>
      <c r="F37" s="19"/>
      <c r="G37" s="19" t="s">
        <v>112</v>
      </c>
      <c r="H37" s="19">
        <v>316.78930000000003</v>
      </c>
      <c r="I37" s="19">
        <v>22.0947</v>
      </c>
    </row>
    <row r="38" spans="1:9" x14ac:dyDescent="0.3">
      <c r="A38" s="19" t="s">
        <v>100</v>
      </c>
      <c r="B38" s="19"/>
      <c r="C38" s="19"/>
      <c r="D38" s="19"/>
      <c r="E38" s="19"/>
      <c r="F38" s="19"/>
      <c r="G38" s="19" t="s">
        <v>112</v>
      </c>
      <c r="H38" s="19">
        <v>324.41919999999999</v>
      </c>
      <c r="I38" s="19">
        <v>22.560199999999998</v>
      </c>
    </row>
    <row r="39" spans="1:9" x14ac:dyDescent="0.3">
      <c r="A39" s="19" t="s">
        <v>100</v>
      </c>
      <c r="B39" s="19"/>
      <c r="C39" s="19"/>
      <c r="D39" s="19"/>
      <c r="E39" s="19"/>
      <c r="F39" s="19"/>
      <c r="G39" s="19" t="s">
        <v>112</v>
      </c>
      <c r="H39" s="19">
        <v>322.04180000000002</v>
      </c>
      <c r="I39" s="19">
        <v>22.263999999999999</v>
      </c>
    </row>
    <row r="40" spans="1:9" x14ac:dyDescent="0.3">
      <c r="A40" s="19" t="s">
        <v>100</v>
      </c>
      <c r="B40" s="19"/>
      <c r="C40" s="19"/>
      <c r="D40" s="19"/>
      <c r="E40" s="19"/>
      <c r="F40" s="19"/>
      <c r="G40" s="19" t="s">
        <v>112</v>
      </c>
      <c r="H40" s="19">
        <v>332.05250000000001</v>
      </c>
      <c r="I40" s="19">
        <v>22.560199999999998</v>
      </c>
    </row>
    <row r="41" spans="1:9" x14ac:dyDescent="0.3">
      <c r="A41" s="78" t="s">
        <v>100</v>
      </c>
      <c r="B41" s="78"/>
      <c r="C41" s="78"/>
      <c r="D41" s="78"/>
      <c r="E41" s="78"/>
      <c r="F41" s="78"/>
      <c r="G41" s="78" t="s">
        <v>113</v>
      </c>
      <c r="H41" s="78">
        <v>306.1592</v>
      </c>
      <c r="I41" s="78">
        <v>21.290400000000002</v>
      </c>
    </row>
    <row r="42" spans="1:9" x14ac:dyDescent="0.3">
      <c r="A42" s="78" t="s">
        <v>100</v>
      </c>
      <c r="B42" s="78"/>
      <c r="C42" s="78"/>
      <c r="D42" s="78"/>
      <c r="E42" s="78"/>
      <c r="F42" s="78"/>
      <c r="G42" s="78" t="s">
        <v>113</v>
      </c>
      <c r="H42" s="78">
        <v>337.42849999999999</v>
      </c>
      <c r="I42" s="78">
        <v>22.729600000000001</v>
      </c>
    </row>
    <row r="43" spans="1:9" x14ac:dyDescent="0.3">
      <c r="A43" s="78" t="s">
        <v>100</v>
      </c>
      <c r="B43" s="78"/>
      <c r="C43" s="78"/>
      <c r="D43" s="78"/>
      <c r="E43" s="78"/>
      <c r="F43" s="78"/>
      <c r="G43" s="78" t="s">
        <v>113</v>
      </c>
      <c r="H43" s="78">
        <v>334.82560000000001</v>
      </c>
      <c r="I43" s="78">
        <v>22.8142</v>
      </c>
    </row>
    <row r="44" spans="1:9" x14ac:dyDescent="0.3">
      <c r="A44" s="78" t="s">
        <v>100</v>
      </c>
      <c r="B44" s="78"/>
      <c r="C44" s="78"/>
      <c r="D44" s="78"/>
      <c r="E44" s="78"/>
      <c r="F44" s="78"/>
      <c r="G44" s="78" t="s">
        <v>113</v>
      </c>
      <c r="H44" s="78">
        <v>336.6891</v>
      </c>
      <c r="I44" s="78">
        <v>22.941199999999998</v>
      </c>
    </row>
    <row r="45" spans="1:9" x14ac:dyDescent="0.3">
      <c r="A45" s="19" t="s">
        <v>101</v>
      </c>
      <c r="B45" s="19"/>
      <c r="C45" s="19"/>
      <c r="D45" s="19"/>
      <c r="E45" s="19"/>
      <c r="F45" s="19"/>
      <c r="G45" s="19" t="s">
        <v>112</v>
      </c>
      <c r="H45" s="19">
        <v>328.57240000000002</v>
      </c>
      <c r="I45" s="19">
        <v>22.517900000000001</v>
      </c>
    </row>
    <row r="46" spans="1:9" x14ac:dyDescent="0.3">
      <c r="A46" s="19" t="s">
        <v>101</v>
      </c>
      <c r="B46" s="19"/>
      <c r="C46" s="19"/>
      <c r="D46" s="19"/>
      <c r="E46" s="19"/>
      <c r="F46" s="19"/>
      <c r="G46" s="19" t="s">
        <v>112</v>
      </c>
      <c r="H46" s="19">
        <v>330.50760000000002</v>
      </c>
      <c r="I46" s="19">
        <v>22.390899999999998</v>
      </c>
    </row>
    <row r="47" spans="1:9" x14ac:dyDescent="0.3">
      <c r="A47" s="19" t="s">
        <v>101</v>
      </c>
      <c r="B47" s="19"/>
      <c r="C47" s="19"/>
      <c r="D47" s="19"/>
      <c r="E47" s="19"/>
      <c r="F47" s="19"/>
      <c r="G47" s="19" t="s">
        <v>112</v>
      </c>
      <c r="H47" s="19">
        <v>316.05</v>
      </c>
      <c r="I47" s="19">
        <v>22.3063</v>
      </c>
    </row>
    <row r="48" spans="1:9" x14ac:dyDescent="0.3">
      <c r="A48" s="19" t="s">
        <v>101</v>
      </c>
      <c r="B48" s="19"/>
      <c r="C48" s="19"/>
      <c r="D48" s="19"/>
      <c r="E48" s="19"/>
      <c r="F48" s="19"/>
      <c r="G48" s="19" t="s">
        <v>112</v>
      </c>
      <c r="H48" s="19">
        <v>336.24160000000001</v>
      </c>
      <c r="I48" s="19">
        <v>23.110499999999998</v>
      </c>
    </row>
    <row r="49" spans="1:9" x14ac:dyDescent="0.3">
      <c r="A49" s="78" t="s">
        <v>101</v>
      </c>
      <c r="B49" s="78"/>
      <c r="C49" s="78"/>
      <c r="D49" s="78"/>
      <c r="E49" s="78"/>
      <c r="F49" s="78"/>
      <c r="G49" s="78" t="s">
        <v>113</v>
      </c>
      <c r="H49" s="78">
        <v>343.2663</v>
      </c>
      <c r="I49" s="78">
        <v>23.322099999999999</v>
      </c>
    </row>
    <row r="50" spans="1:9" x14ac:dyDescent="0.3">
      <c r="A50" s="78" t="s">
        <v>101</v>
      </c>
      <c r="B50" s="78"/>
      <c r="C50" s="78"/>
      <c r="D50" s="78"/>
      <c r="E50" s="78"/>
      <c r="F50" s="78"/>
      <c r="G50" s="78" t="s">
        <v>113</v>
      </c>
      <c r="H50" s="78">
        <v>334.03609999999998</v>
      </c>
      <c r="I50" s="78">
        <v>23.0258</v>
      </c>
    </row>
    <row r="51" spans="1:9" x14ac:dyDescent="0.3">
      <c r="A51" s="78" t="s">
        <v>101</v>
      </c>
      <c r="B51" s="78"/>
      <c r="C51" s="78"/>
      <c r="D51" s="78"/>
      <c r="E51" s="78"/>
      <c r="F51" s="78"/>
      <c r="G51" s="78" t="s">
        <v>113</v>
      </c>
      <c r="H51" s="78">
        <v>332.27809999999999</v>
      </c>
      <c r="I51" s="78">
        <v>22.771899999999999</v>
      </c>
    </row>
    <row r="52" spans="1:9" x14ac:dyDescent="0.3">
      <c r="A52" s="78" t="s">
        <v>101</v>
      </c>
      <c r="B52" s="78"/>
      <c r="C52" s="78"/>
      <c r="D52" s="78"/>
      <c r="E52" s="78"/>
      <c r="F52" s="78"/>
      <c r="G52" s="78" t="s">
        <v>113</v>
      </c>
      <c r="H52" s="78">
        <v>329.23480000000001</v>
      </c>
      <c r="I52" s="78">
        <v>22.433299999999999</v>
      </c>
    </row>
    <row r="53" spans="1:9" x14ac:dyDescent="0.3">
      <c r="A53" s="78" t="s">
        <v>101</v>
      </c>
      <c r="B53" s="78"/>
      <c r="C53" s="78"/>
      <c r="D53" s="78"/>
      <c r="E53" s="78"/>
      <c r="F53" s="78"/>
      <c r="G53" s="78" t="s">
        <v>113</v>
      </c>
      <c r="H53" s="78">
        <v>344.61259999999999</v>
      </c>
      <c r="I53" s="78">
        <v>23.279800000000002</v>
      </c>
    </row>
    <row r="54" spans="1:9" x14ac:dyDescent="0.3">
      <c r="A54" s="19" t="s">
        <v>102</v>
      </c>
      <c r="B54" s="19"/>
      <c r="C54" s="19"/>
      <c r="D54" s="19"/>
      <c r="E54" s="19"/>
      <c r="F54" s="19"/>
      <c r="G54" s="19" t="s">
        <v>112</v>
      </c>
      <c r="H54" s="19">
        <v>269.13080000000002</v>
      </c>
      <c r="I54" s="19">
        <v>18.2852</v>
      </c>
    </row>
    <row r="55" spans="1:9" x14ac:dyDescent="0.3">
      <c r="A55" s="19" t="s">
        <v>102</v>
      </c>
      <c r="B55" s="19"/>
      <c r="C55" s="19"/>
      <c r="D55" s="19"/>
      <c r="E55" s="19"/>
      <c r="F55" s="19"/>
      <c r="G55" s="19" t="s">
        <v>112</v>
      </c>
      <c r="H55" s="19">
        <v>334.13099999999997</v>
      </c>
      <c r="I55" s="19">
        <v>22.898900000000001</v>
      </c>
    </row>
    <row r="56" spans="1:9" x14ac:dyDescent="0.3">
      <c r="A56" s="19" t="s">
        <v>102</v>
      </c>
      <c r="B56" s="19"/>
      <c r="C56" s="19"/>
      <c r="D56" s="19"/>
      <c r="E56" s="19"/>
      <c r="F56" s="19"/>
      <c r="G56" s="19" t="s">
        <v>112</v>
      </c>
      <c r="H56" s="19">
        <v>309.50150000000002</v>
      </c>
      <c r="I56" s="19">
        <v>21.459700000000002</v>
      </c>
    </row>
    <row r="57" spans="1:9" x14ac:dyDescent="0.3">
      <c r="A57" s="19" t="s">
        <v>102</v>
      </c>
      <c r="B57" s="19"/>
      <c r="C57" s="19"/>
      <c r="D57" s="19"/>
      <c r="E57" s="19"/>
      <c r="F57" s="19"/>
      <c r="G57" s="19" t="s">
        <v>112</v>
      </c>
      <c r="H57" s="19">
        <v>340.41629999999998</v>
      </c>
      <c r="I57" s="19">
        <v>23.1952</v>
      </c>
    </row>
    <row r="58" spans="1:9" x14ac:dyDescent="0.3">
      <c r="A58" s="78" t="s">
        <v>102</v>
      </c>
      <c r="B58" s="78"/>
      <c r="C58" s="78"/>
      <c r="D58" s="78"/>
      <c r="E58" s="78"/>
      <c r="F58" s="78"/>
      <c r="G58" s="78" t="s">
        <v>113</v>
      </c>
      <c r="H58" s="78">
        <v>327.62</v>
      </c>
      <c r="I58" s="78">
        <v>22.517900000000001</v>
      </c>
    </row>
    <row r="59" spans="1:9" x14ac:dyDescent="0.3">
      <c r="A59" s="78" t="s">
        <v>102</v>
      </c>
      <c r="B59" s="78"/>
      <c r="C59" s="78"/>
      <c r="D59" s="78"/>
      <c r="E59" s="78"/>
      <c r="F59" s="78"/>
      <c r="G59" s="78" t="s">
        <v>113</v>
      </c>
      <c r="H59" s="78">
        <v>338.19290000000001</v>
      </c>
      <c r="I59" s="78">
        <v>23.449100000000001</v>
      </c>
    </row>
    <row r="60" spans="1:9" x14ac:dyDescent="0.3">
      <c r="A60" s="78" t="s">
        <v>102</v>
      </c>
      <c r="B60" s="78"/>
      <c r="C60" s="78"/>
      <c r="D60" s="78"/>
      <c r="E60" s="78"/>
      <c r="F60" s="78"/>
      <c r="G60" s="78" t="s">
        <v>113</v>
      </c>
      <c r="H60" s="78">
        <v>337.83670000000001</v>
      </c>
      <c r="I60" s="78">
        <v>23.152799999999999</v>
      </c>
    </row>
    <row r="61" spans="1:9" x14ac:dyDescent="0.3">
      <c r="A61" s="78" t="s">
        <v>102</v>
      </c>
      <c r="B61" s="78"/>
      <c r="C61" s="78"/>
      <c r="D61" s="78"/>
      <c r="E61" s="78"/>
      <c r="F61" s="78"/>
      <c r="G61" s="78" t="s">
        <v>113</v>
      </c>
      <c r="H61" s="78">
        <v>311.0213</v>
      </c>
      <c r="I61" s="78">
        <v>21.502099999999999</v>
      </c>
    </row>
    <row r="62" spans="1:9" x14ac:dyDescent="0.3">
      <c r="A62" s="19" t="s">
        <v>103</v>
      </c>
      <c r="B62" s="19"/>
      <c r="C62" s="19"/>
      <c r="D62" s="19"/>
      <c r="E62" s="19"/>
      <c r="F62" s="19"/>
      <c r="G62" s="19" t="s">
        <v>112</v>
      </c>
      <c r="H62" s="19">
        <v>323.01029999999997</v>
      </c>
      <c r="I62" s="19">
        <v>21.882999999999999</v>
      </c>
    </row>
    <row r="63" spans="1:9" x14ac:dyDescent="0.3">
      <c r="A63" s="19" t="s">
        <v>103</v>
      </c>
      <c r="B63" s="19"/>
      <c r="C63" s="19"/>
      <c r="D63" s="19"/>
      <c r="E63" s="19"/>
      <c r="F63" s="19"/>
      <c r="G63" s="19" t="s">
        <v>112</v>
      </c>
      <c r="H63" s="19">
        <v>325.98379999999997</v>
      </c>
      <c r="I63" s="19">
        <v>22.602599999999999</v>
      </c>
    </row>
    <row r="64" spans="1:9" x14ac:dyDescent="0.3">
      <c r="A64" s="19" t="s">
        <v>103</v>
      </c>
      <c r="B64" s="19"/>
      <c r="C64" s="19"/>
      <c r="D64" s="19"/>
      <c r="E64" s="19"/>
      <c r="F64" s="19"/>
      <c r="G64" s="19" t="s">
        <v>112</v>
      </c>
      <c r="H64" s="19">
        <v>338.55270000000002</v>
      </c>
      <c r="I64" s="19">
        <v>23.068200000000001</v>
      </c>
    </row>
    <row r="65" spans="1:9" x14ac:dyDescent="0.3">
      <c r="A65" s="19" t="s">
        <v>103</v>
      </c>
      <c r="B65" s="19"/>
      <c r="C65" s="19"/>
      <c r="D65" s="19"/>
      <c r="E65" s="19"/>
      <c r="F65" s="19"/>
      <c r="G65" s="19" t="s">
        <v>112</v>
      </c>
      <c r="H65" s="19">
        <v>328.85169999999999</v>
      </c>
      <c r="I65" s="19">
        <v>22.602599999999999</v>
      </c>
    </row>
    <row r="66" spans="1:9" x14ac:dyDescent="0.3">
      <c r="A66" s="78" t="s">
        <v>103</v>
      </c>
      <c r="B66" s="78"/>
      <c r="C66" s="78"/>
      <c r="D66" s="78"/>
      <c r="E66" s="78"/>
      <c r="F66" s="78"/>
      <c r="G66" s="78" t="s">
        <v>113</v>
      </c>
      <c r="H66" s="78">
        <v>340.1764</v>
      </c>
      <c r="I66" s="78">
        <v>23.449100000000001</v>
      </c>
    </row>
    <row r="67" spans="1:9" x14ac:dyDescent="0.3">
      <c r="A67" s="78" t="s">
        <v>103</v>
      </c>
      <c r="B67" s="78"/>
      <c r="C67" s="78"/>
      <c r="D67" s="78"/>
      <c r="E67" s="78"/>
      <c r="F67" s="78"/>
      <c r="G67" s="78" t="s">
        <v>113</v>
      </c>
      <c r="H67" s="78">
        <v>305.9873</v>
      </c>
      <c r="I67" s="78">
        <v>20.909500000000001</v>
      </c>
    </row>
    <row r="68" spans="1:9" x14ac:dyDescent="0.3">
      <c r="A68" s="78" t="s">
        <v>103</v>
      </c>
      <c r="B68" s="78"/>
      <c r="C68" s="78"/>
      <c r="D68" s="78"/>
      <c r="E68" s="78"/>
      <c r="F68" s="78"/>
      <c r="G68" s="78" t="s">
        <v>113</v>
      </c>
      <c r="H68" s="78">
        <v>300.65969999999999</v>
      </c>
      <c r="I68" s="78">
        <v>20.4862</v>
      </c>
    </row>
    <row r="69" spans="1:9" x14ac:dyDescent="0.3">
      <c r="A69" s="78" t="s">
        <v>103</v>
      </c>
      <c r="B69" s="78"/>
      <c r="C69" s="78"/>
      <c r="D69" s="78"/>
      <c r="E69" s="78"/>
      <c r="F69" s="78"/>
      <c r="G69" s="78" t="s">
        <v>113</v>
      </c>
      <c r="H69" s="78">
        <v>327.00420000000003</v>
      </c>
      <c r="I69" s="78">
        <v>22.4756</v>
      </c>
    </row>
    <row r="70" spans="1:9" x14ac:dyDescent="0.3">
      <c r="A70" s="19" t="s">
        <v>104</v>
      </c>
      <c r="B70" s="19"/>
      <c r="C70" s="19"/>
      <c r="D70" s="19"/>
      <c r="E70" s="19"/>
      <c r="F70" s="19"/>
      <c r="G70" s="19" t="s">
        <v>112</v>
      </c>
      <c r="H70" s="19">
        <v>327.2047</v>
      </c>
      <c r="I70" s="19">
        <v>22.687200000000001</v>
      </c>
    </row>
    <row r="71" spans="1:9" x14ac:dyDescent="0.3">
      <c r="A71" s="19" t="s">
        <v>104</v>
      </c>
      <c r="B71" s="19"/>
      <c r="C71" s="19"/>
      <c r="D71" s="19"/>
      <c r="E71" s="19"/>
      <c r="F71" s="19"/>
      <c r="G71" s="19" t="s">
        <v>112</v>
      </c>
      <c r="H71" s="19">
        <v>327.69159999999999</v>
      </c>
      <c r="I71" s="19">
        <v>22.263999999999999</v>
      </c>
    </row>
    <row r="72" spans="1:9" x14ac:dyDescent="0.3">
      <c r="A72" s="19" t="s">
        <v>104</v>
      </c>
      <c r="B72" s="19"/>
      <c r="C72" s="19"/>
      <c r="D72" s="19"/>
      <c r="E72" s="19"/>
      <c r="F72" s="19"/>
      <c r="G72" s="19" t="s">
        <v>112</v>
      </c>
      <c r="H72" s="19">
        <v>332.6755</v>
      </c>
      <c r="I72" s="19">
        <v>22.602599999999999</v>
      </c>
    </row>
    <row r="73" spans="1:9" x14ac:dyDescent="0.3">
      <c r="A73" s="78" t="s">
        <v>104</v>
      </c>
      <c r="B73" s="78"/>
      <c r="C73" s="78"/>
      <c r="D73" s="78"/>
      <c r="E73" s="78"/>
      <c r="F73" s="78"/>
      <c r="G73" s="78" t="s">
        <v>113</v>
      </c>
      <c r="H73" s="78">
        <v>334.39409999999998</v>
      </c>
      <c r="I73" s="78">
        <v>22.983499999999999</v>
      </c>
    </row>
    <row r="74" spans="1:9" x14ac:dyDescent="0.3">
      <c r="A74" s="78" t="s">
        <v>104</v>
      </c>
      <c r="B74" s="78"/>
      <c r="C74" s="78"/>
      <c r="D74" s="78"/>
      <c r="E74" s="78"/>
      <c r="F74" s="78"/>
      <c r="G74" s="78" t="s">
        <v>113</v>
      </c>
      <c r="H74" s="78">
        <v>328.85169999999999</v>
      </c>
      <c r="I74" s="78">
        <v>22.602599999999999</v>
      </c>
    </row>
    <row r="75" spans="1:9" x14ac:dyDescent="0.3">
      <c r="A75" s="78" t="s">
        <v>104</v>
      </c>
      <c r="B75" s="78"/>
      <c r="C75" s="78"/>
      <c r="D75" s="78"/>
      <c r="E75" s="78"/>
      <c r="F75" s="78"/>
      <c r="G75" s="78" t="s">
        <v>113</v>
      </c>
      <c r="H75" s="78">
        <v>325.77969999999999</v>
      </c>
      <c r="I75" s="78">
        <v>22.8565</v>
      </c>
    </row>
    <row r="76" spans="1:9" x14ac:dyDescent="0.3">
      <c r="A76" s="78" t="s">
        <v>104</v>
      </c>
      <c r="B76" s="78"/>
      <c r="C76" s="78"/>
      <c r="D76" s="78"/>
      <c r="E76" s="78"/>
      <c r="F76" s="78"/>
      <c r="G76" s="78" t="s">
        <v>113</v>
      </c>
      <c r="H76" s="78">
        <v>332.27809999999999</v>
      </c>
      <c r="I76" s="78">
        <v>22.771899999999999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BD103"/>
  <sheetViews>
    <sheetView topLeftCell="O1" zoomScale="77" zoomScaleNormal="100" workbookViewId="0">
      <selection activeCell="S21" sqref="S21:S38"/>
    </sheetView>
  </sheetViews>
  <sheetFormatPr defaultRowHeight="14.4" x14ac:dyDescent="0.3"/>
  <cols>
    <col min="1" max="1" width="12.33203125" style="7" bestFit="1" customWidth="1"/>
    <col min="2" max="2" width="9.109375" style="7"/>
    <col min="3" max="3" width="22.109375" style="7" customWidth="1"/>
    <col min="4" max="6" width="9.109375" style="7"/>
    <col min="7" max="7" width="56.44140625" style="42" customWidth="1"/>
    <col min="9" max="9" width="17.5546875" customWidth="1"/>
    <col min="11" max="11" width="19.6640625" customWidth="1"/>
    <col min="13" max="13" width="14.5546875" customWidth="1"/>
    <col min="14" max="18" width="8.88671875" customWidth="1"/>
  </cols>
  <sheetData>
    <row r="1" spans="1:40" ht="15" thickBot="1" x14ac:dyDescent="0.35">
      <c r="A1" s="54">
        <v>43517</v>
      </c>
    </row>
    <row r="2" spans="1:40" x14ac:dyDescent="0.3">
      <c r="A2" s="7" t="s">
        <v>114</v>
      </c>
      <c r="B2" s="7" t="s">
        <v>117</v>
      </c>
      <c r="D2" s="7" t="s">
        <v>469</v>
      </c>
      <c r="E2" s="7" t="b">
        <v>0</v>
      </c>
      <c r="F2" s="7" t="s">
        <v>234</v>
      </c>
      <c r="G2" s="42" t="s">
        <v>235</v>
      </c>
      <c r="M2" s="7" t="s">
        <v>236</v>
      </c>
      <c r="N2" s="7" t="s">
        <v>237</v>
      </c>
      <c r="O2" s="7" t="s">
        <v>238</v>
      </c>
      <c r="P2" s="7" t="b">
        <v>1</v>
      </c>
      <c r="Q2" s="7" t="b">
        <v>0</v>
      </c>
      <c r="R2" s="7" t="s">
        <v>234</v>
      </c>
      <c r="S2" s="7" t="s">
        <v>239</v>
      </c>
      <c r="T2" s="68" t="s">
        <v>420</v>
      </c>
      <c r="U2" s="68" t="s">
        <v>421</v>
      </c>
      <c r="V2" s="7"/>
      <c r="W2" s="43" t="s">
        <v>138</v>
      </c>
      <c r="X2" s="44"/>
      <c r="Y2" s="44"/>
      <c r="Z2" s="44"/>
      <c r="AA2" s="44"/>
      <c r="AB2" s="44"/>
      <c r="AC2" s="45"/>
      <c r="AE2" s="43" t="s">
        <v>188</v>
      </c>
      <c r="AF2" s="44"/>
      <c r="AG2" s="44"/>
      <c r="AH2" s="44"/>
      <c r="AI2" s="44"/>
      <c r="AJ2" s="44"/>
      <c r="AK2" s="44"/>
      <c r="AL2" s="44"/>
      <c r="AM2" s="44"/>
      <c r="AN2" s="45"/>
    </row>
    <row r="3" spans="1:40" x14ac:dyDescent="0.3">
      <c r="A3" s="7" t="s">
        <v>96</v>
      </c>
      <c r="B3" s="7" t="s">
        <v>112</v>
      </c>
      <c r="C3" s="7">
        <v>1</v>
      </c>
      <c r="D3" s="7">
        <v>29</v>
      </c>
      <c r="E3" s="7">
        <f>100-D3</f>
        <v>71</v>
      </c>
      <c r="F3" s="7">
        <f>D3+E3</f>
        <v>100</v>
      </c>
      <c r="M3" s="7" t="s">
        <v>96</v>
      </c>
      <c r="N3" s="7" t="s">
        <v>112</v>
      </c>
      <c r="O3" s="7">
        <v>1</v>
      </c>
      <c r="P3" s="7">
        <v>29</v>
      </c>
      <c r="Q3" s="7">
        <f>100-P3</f>
        <v>71</v>
      </c>
      <c r="R3" s="7">
        <f>P3+Q3</f>
        <v>100</v>
      </c>
      <c r="S3">
        <f>P3</f>
        <v>29</v>
      </c>
      <c r="T3">
        <f>AVERAGE(S3:S4)</f>
        <v>21.5</v>
      </c>
      <c r="U3">
        <f>_xlfn.STDEV.S(S3:S4)</f>
        <v>10.606601717798213</v>
      </c>
      <c r="W3" s="46" t="s">
        <v>111</v>
      </c>
      <c r="X3" s="32"/>
      <c r="Y3" s="32"/>
      <c r="Z3" s="32"/>
      <c r="AA3" s="32"/>
      <c r="AB3" s="32"/>
      <c r="AC3" s="47"/>
      <c r="AE3" s="46" t="s">
        <v>111</v>
      </c>
      <c r="AF3" s="32"/>
      <c r="AG3" s="32"/>
      <c r="AH3" s="32"/>
      <c r="AI3" s="32"/>
      <c r="AJ3" s="32"/>
      <c r="AK3" s="32"/>
      <c r="AL3" s="32"/>
      <c r="AM3" s="32"/>
      <c r="AN3" s="47"/>
    </row>
    <row r="4" spans="1:40" x14ac:dyDescent="0.3">
      <c r="A4" s="7" t="s">
        <v>96</v>
      </c>
      <c r="B4" s="7" t="s">
        <v>112</v>
      </c>
      <c r="C4" s="7">
        <v>2</v>
      </c>
      <c r="D4" s="7">
        <v>14</v>
      </c>
      <c r="E4" s="7">
        <f t="shared" ref="E4:E46" si="0">100-D4</f>
        <v>86</v>
      </c>
      <c r="F4" s="7">
        <f t="shared" ref="F4:F46" si="1">D4+E4</f>
        <v>100</v>
      </c>
      <c r="M4" s="7" t="s">
        <v>96</v>
      </c>
      <c r="N4" s="7" t="s">
        <v>112</v>
      </c>
      <c r="O4" s="7">
        <v>2</v>
      </c>
      <c r="P4" s="7">
        <v>14</v>
      </c>
      <c r="Q4" s="7">
        <f t="shared" ref="Q4:Q42" si="2">100-P4</f>
        <v>86</v>
      </c>
      <c r="R4" s="7">
        <f t="shared" ref="R4:R42" si="3">P4+Q4</f>
        <v>100</v>
      </c>
      <c r="S4">
        <f t="shared" ref="S4:S42" si="4">P4</f>
        <v>14</v>
      </c>
      <c r="W4" s="46" t="s">
        <v>139</v>
      </c>
      <c r="X4" s="32"/>
      <c r="Y4" s="32" t="s">
        <v>140</v>
      </c>
      <c r="Z4" s="32" t="s">
        <v>141</v>
      </c>
      <c r="AA4" s="32" t="s">
        <v>142</v>
      </c>
      <c r="AB4" s="32" t="s">
        <v>143</v>
      </c>
      <c r="AC4" s="47" t="s">
        <v>144</v>
      </c>
      <c r="AE4" s="46" t="s">
        <v>240</v>
      </c>
      <c r="AF4" s="32"/>
      <c r="AG4" s="32"/>
      <c r="AH4" s="32"/>
      <c r="AI4" s="32"/>
      <c r="AJ4" s="32"/>
      <c r="AK4" s="32"/>
      <c r="AL4" s="32"/>
      <c r="AM4" s="32"/>
      <c r="AN4" s="47"/>
    </row>
    <row r="5" spans="1:40" x14ac:dyDescent="0.3">
      <c r="A5" s="7" t="s">
        <v>97</v>
      </c>
      <c r="B5" s="7" t="s">
        <v>112</v>
      </c>
      <c r="C5" s="7">
        <v>1</v>
      </c>
      <c r="D5" s="7">
        <v>21</v>
      </c>
      <c r="E5" s="7">
        <f t="shared" si="0"/>
        <v>79</v>
      </c>
      <c r="F5" s="7">
        <f t="shared" si="1"/>
        <v>100</v>
      </c>
      <c r="M5" s="7" t="s">
        <v>97</v>
      </c>
      <c r="N5" s="7" t="s">
        <v>112</v>
      </c>
      <c r="O5" s="7">
        <v>1</v>
      </c>
      <c r="P5" s="7">
        <v>21</v>
      </c>
      <c r="Q5" s="7">
        <f t="shared" si="2"/>
        <v>79</v>
      </c>
      <c r="R5" s="7">
        <f t="shared" si="3"/>
        <v>100</v>
      </c>
      <c r="S5">
        <f t="shared" si="4"/>
        <v>21</v>
      </c>
      <c r="T5">
        <f>AVERAGE(S5:S6)</f>
        <v>26</v>
      </c>
      <c r="U5">
        <f>_xlfn.STDEV.S(S5:S6)</f>
        <v>7.0710678118654755</v>
      </c>
      <c r="W5" s="48" t="s">
        <v>241</v>
      </c>
      <c r="X5" s="41"/>
      <c r="Y5" s="32">
        <v>12</v>
      </c>
      <c r="Z5" s="32">
        <v>2132</v>
      </c>
      <c r="AA5" s="32">
        <v>177.67</v>
      </c>
      <c r="AB5" s="32">
        <v>2.99</v>
      </c>
      <c r="AC5" s="49">
        <v>1.7999999999999999E-2</v>
      </c>
      <c r="AE5" s="46" t="s">
        <v>111</v>
      </c>
      <c r="AF5" s="32"/>
      <c r="AG5" s="32"/>
      <c r="AH5" s="32"/>
      <c r="AI5" s="32"/>
      <c r="AJ5" s="32"/>
      <c r="AK5" s="32"/>
      <c r="AL5" s="32"/>
      <c r="AM5" s="32"/>
      <c r="AN5" s="47"/>
    </row>
    <row r="6" spans="1:40" x14ac:dyDescent="0.3">
      <c r="A6" s="7" t="s">
        <v>97</v>
      </c>
      <c r="B6" s="7" t="s">
        <v>112</v>
      </c>
      <c r="C6" s="7">
        <v>2</v>
      </c>
      <c r="D6" s="7">
        <v>31</v>
      </c>
      <c r="E6" s="7">
        <f t="shared" si="0"/>
        <v>69</v>
      </c>
      <c r="F6" s="7">
        <f t="shared" si="1"/>
        <v>100</v>
      </c>
      <c r="M6" s="7" t="s">
        <v>97</v>
      </c>
      <c r="N6" s="7" t="s">
        <v>112</v>
      </c>
      <c r="O6" s="7">
        <v>2</v>
      </c>
      <c r="P6" s="7">
        <v>31</v>
      </c>
      <c r="Q6" s="7">
        <f t="shared" si="2"/>
        <v>69</v>
      </c>
      <c r="R6" s="7">
        <f t="shared" si="3"/>
        <v>100</v>
      </c>
      <c r="S6">
        <f>P6</f>
        <v>31</v>
      </c>
      <c r="W6" s="48" t="s">
        <v>242</v>
      </c>
      <c r="X6" s="41"/>
      <c r="Y6" s="32">
        <v>1</v>
      </c>
      <c r="Z6" s="32">
        <v>52.36</v>
      </c>
      <c r="AA6" s="32">
        <v>52.36</v>
      </c>
      <c r="AB6" s="32">
        <v>0.88</v>
      </c>
      <c r="AC6" s="47">
        <v>0.36</v>
      </c>
      <c r="AE6" s="46" t="s">
        <v>190</v>
      </c>
      <c r="AG6" s="32" t="s">
        <v>140</v>
      </c>
      <c r="AH6" s="32" t="s">
        <v>141</v>
      </c>
      <c r="AI6" s="32" t="s">
        <v>142</v>
      </c>
      <c r="AJ6" s="32" t="s">
        <v>143</v>
      </c>
      <c r="AK6" s="32" t="s">
        <v>144</v>
      </c>
      <c r="AM6" s="32"/>
      <c r="AN6" s="47"/>
    </row>
    <row r="7" spans="1:40" x14ac:dyDescent="0.3">
      <c r="A7" s="7" t="s">
        <v>98</v>
      </c>
      <c r="B7" s="7" t="s">
        <v>112</v>
      </c>
      <c r="C7" s="7">
        <v>1</v>
      </c>
      <c r="D7" s="7">
        <v>21</v>
      </c>
      <c r="E7" s="7">
        <f t="shared" si="0"/>
        <v>79</v>
      </c>
      <c r="F7" s="7">
        <f t="shared" si="1"/>
        <v>100</v>
      </c>
      <c r="G7" s="42" t="s">
        <v>243</v>
      </c>
      <c r="H7" t="s">
        <v>244</v>
      </c>
      <c r="I7">
        <v>1</v>
      </c>
      <c r="M7" s="7" t="s">
        <v>98</v>
      </c>
      <c r="N7" s="7" t="s">
        <v>112</v>
      </c>
      <c r="O7" s="7">
        <v>1</v>
      </c>
      <c r="P7" s="7">
        <v>21</v>
      </c>
      <c r="Q7" s="7">
        <f t="shared" si="2"/>
        <v>79</v>
      </c>
      <c r="R7" s="7">
        <f t="shared" si="3"/>
        <v>100</v>
      </c>
      <c r="S7">
        <f t="shared" si="4"/>
        <v>21</v>
      </c>
      <c r="T7">
        <f>AVERAGE(S7:S8)</f>
        <v>24</v>
      </c>
      <c r="U7">
        <f>_xlfn.STDEV.S(S7:S8)</f>
        <v>4.2426406871192848</v>
      </c>
      <c r="W7" s="48" t="s">
        <v>245</v>
      </c>
      <c r="X7" s="41"/>
      <c r="Y7" s="32">
        <v>12</v>
      </c>
      <c r="Z7" s="32">
        <v>1195.6400000000001</v>
      </c>
      <c r="AA7" s="32">
        <v>99.64</v>
      </c>
      <c r="AB7" s="32">
        <v>1.68</v>
      </c>
      <c r="AC7" s="47">
        <v>0.156</v>
      </c>
      <c r="AE7" s="46" t="s">
        <v>236</v>
      </c>
      <c r="AG7" s="32">
        <v>8</v>
      </c>
      <c r="AH7" s="32">
        <v>1488.22</v>
      </c>
      <c r="AI7" s="32">
        <v>186.03</v>
      </c>
      <c r="AJ7" s="32">
        <v>3.13</v>
      </c>
      <c r="AK7" s="38">
        <v>2.1000000000000001E-2</v>
      </c>
      <c r="AM7" s="32"/>
      <c r="AN7" s="47"/>
    </row>
    <row r="8" spans="1:40" x14ac:dyDescent="0.3">
      <c r="A8" s="7" t="s">
        <v>98</v>
      </c>
      <c r="B8" s="7" t="s">
        <v>112</v>
      </c>
      <c r="C8" s="7">
        <v>2</v>
      </c>
      <c r="D8" s="7">
        <v>27</v>
      </c>
      <c r="E8" s="7">
        <f t="shared" si="0"/>
        <v>73</v>
      </c>
      <c r="F8" s="7">
        <f t="shared" si="1"/>
        <v>100</v>
      </c>
      <c r="G8" s="42" t="s">
        <v>246</v>
      </c>
      <c r="M8" s="7" t="s">
        <v>98</v>
      </c>
      <c r="N8" s="7" t="s">
        <v>112</v>
      </c>
      <c r="O8" s="7">
        <v>2</v>
      </c>
      <c r="P8" s="7">
        <v>27</v>
      </c>
      <c r="Q8" s="7">
        <f t="shared" si="2"/>
        <v>73</v>
      </c>
      <c r="R8" s="7">
        <f t="shared" si="3"/>
        <v>100</v>
      </c>
      <c r="S8">
        <f t="shared" si="4"/>
        <v>27</v>
      </c>
      <c r="W8" s="46" t="s">
        <v>147</v>
      </c>
      <c r="X8" s="32"/>
      <c r="Y8" s="32">
        <v>18</v>
      </c>
      <c r="Z8" s="32">
        <v>1070</v>
      </c>
      <c r="AA8" s="32">
        <v>59.44</v>
      </c>
      <c r="AB8" s="32" t="s">
        <v>111</v>
      </c>
      <c r="AC8" s="47" t="s">
        <v>111</v>
      </c>
      <c r="AE8" s="46" t="s">
        <v>237</v>
      </c>
      <c r="AG8" s="32">
        <v>1</v>
      </c>
      <c r="AH8" s="32">
        <v>196</v>
      </c>
      <c r="AI8" s="32">
        <v>196</v>
      </c>
      <c r="AJ8" s="32">
        <v>3.3</v>
      </c>
      <c r="AK8" s="32">
        <v>8.5999999999999993E-2</v>
      </c>
      <c r="AM8" s="32"/>
      <c r="AN8" s="47"/>
    </row>
    <row r="9" spans="1:40" x14ac:dyDescent="0.3">
      <c r="A9" s="7" t="s">
        <v>99</v>
      </c>
      <c r="B9" s="7" t="s">
        <v>112</v>
      </c>
      <c r="C9" s="7">
        <v>1</v>
      </c>
      <c r="D9" s="7">
        <v>20</v>
      </c>
      <c r="E9" s="7">
        <f t="shared" si="0"/>
        <v>80</v>
      </c>
      <c r="F9" s="7">
        <f t="shared" si="1"/>
        <v>100</v>
      </c>
      <c r="M9" s="7" t="s">
        <v>99</v>
      </c>
      <c r="N9" s="7" t="s">
        <v>112</v>
      </c>
      <c r="O9" s="7">
        <v>1</v>
      </c>
      <c r="P9" s="7">
        <v>20</v>
      </c>
      <c r="Q9" s="7">
        <f t="shared" si="2"/>
        <v>80</v>
      </c>
      <c r="R9" s="7">
        <f t="shared" si="3"/>
        <v>100</v>
      </c>
      <c r="S9">
        <f t="shared" si="4"/>
        <v>20</v>
      </c>
      <c r="T9">
        <f>AVERAGE(S9:S10)</f>
        <v>26.5</v>
      </c>
      <c r="U9">
        <f>_xlfn.STDEV.S(S9:S10)</f>
        <v>9.1923881554251174</v>
      </c>
      <c r="W9" s="46" t="s">
        <v>111</v>
      </c>
      <c r="X9" s="32"/>
      <c r="Y9" s="32"/>
      <c r="Z9" s="32"/>
      <c r="AA9" s="32"/>
      <c r="AB9" s="32"/>
      <c r="AC9" s="47"/>
      <c r="AE9" s="46" t="s">
        <v>247</v>
      </c>
      <c r="AG9" s="32">
        <v>8</v>
      </c>
      <c r="AH9" s="32">
        <v>730</v>
      </c>
      <c r="AI9" s="32">
        <v>91.25</v>
      </c>
      <c r="AJ9" s="32">
        <v>1.54</v>
      </c>
      <c r="AK9" s="32">
        <v>0.214</v>
      </c>
      <c r="AM9" s="32"/>
      <c r="AN9" s="47"/>
    </row>
    <row r="10" spans="1:40" x14ac:dyDescent="0.3">
      <c r="A10" s="7" t="s">
        <v>99</v>
      </c>
      <c r="B10" s="7" t="s">
        <v>112</v>
      </c>
      <c r="C10" s="7">
        <v>2</v>
      </c>
      <c r="D10" s="7">
        <v>33</v>
      </c>
      <c r="E10" s="7">
        <f t="shared" si="0"/>
        <v>67</v>
      </c>
      <c r="F10" s="7">
        <f t="shared" si="1"/>
        <v>100</v>
      </c>
      <c r="M10" s="7" t="s">
        <v>99</v>
      </c>
      <c r="N10" s="7" t="s">
        <v>112</v>
      </c>
      <c r="O10" s="7">
        <v>2</v>
      </c>
      <c r="P10" s="7">
        <v>33</v>
      </c>
      <c r="Q10" s="7">
        <f t="shared" si="2"/>
        <v>67</v>
      </c>
      <c r="R10" s="7">
        <f t="shared" si="3"/>
        <v>100</v>
      </c>
      <c r="S10">
        <f t="shared" si="4"/>
        <v>33</v>
      </c>
      <c r="W10" s="46" t="s">
        <v>148</v>
      </c>
      <c r="X10" s="32"/>
      <c r="Y10" s="32">
        <v>43</v>
      </c>
      <c r="Z10" s="32">
        <v>4450</v>
      </c>
      <c r="AA10" s="32">
        <v>103.49</v>
      </c>
      <c r="AB10" s="32" t="s">
        <v>111</v>
      </c>
      <c r="AC10" s="47" t="s">
        <v>111</v>
      </c>
      <c r="AE10" s="46" t="s">
        <v>147</v>
      </c>
      <c r="AG10" s="32">
        <v>18</v>
      </c>
      <c r="AH10" s="32">
        <v>1070</v>
      </c>
      <c r="AI10" s="32">
        <v>59.44</v>
      </c>
      <c r="AJ10" s="32" t="s">
        <v>111</v>
      </c>
      <c r="AK10" s="32" t="s">
        <v>111</v>
      </c>
      <c r="AM10" s="32"/>
      <c r="AN10" s="47"/>
    </row>
    <row r="11" spans="1:40" x14ac:dyDescent="0.3">
      <c r="A11" s="7" t="s">
        <v>100</v>
      </c>
      <c r="B11" s="7" t="s">
        <v>112</v>
      </c>
      <c r="C11" s="7">
        <v>1</v>
      </c>
      <c r="D11" s="7">
        <v>14</v>
      </c>
      <c r="E11" s="7">
        <f t="shared" si="0"/>
        <v>86</v>
      </c>
      <c r="F11" s="7">
        <f t="shared" si="1"/>
        <v>100</v>
      </c>
      <c r="G11" s="42" t="s">
        <v>248</v>
      </c>
      <c r="M11" s="7" t="s">
        <v>100</v>
      </c>
      <c r="N11" s="7" t="s">
        <v>112</v>
      </c>
      <c r="O11" s="7">
        <v>1</v>
      </c>
      <c r="P11" s="7">
        <v>14</v>
      </c>
      <c r="Q11" s="7">
        <f t="shared" si="2"/>
        <v>86</v>
      </c>
      <c r="R11" s="7">
        <f t="shared" si="3"/>
        <v>100</v>
      </c>
      <c r="S11">
        <f t="shared" si="4"/>
        <v>14</v>
      </c>
      <c r="T11">
        <f>AVERAGE(S11:S12)</f>
        <v>13.5</v>
      </c>
      <c r="U11">
        <f>_xlfn.STDEV.S(S11:S12)</f>
        <v>0.70710678118654757</v>
      </c>
      <c r="W11" s="46" t="s">
        <v>111</v>
      </c>
      <c r="X11" s="32"/>
      <c r="Y11" s="32"/>
      <c r="Z11" s="32"/>
      <c r="AA11" s="32"/>
      <c r="AB11" s="32"/>
      <c r="AC11" s="47"/>
      <c r="AE11" s="46" t="s">
        <v>148</v>
      </c>
      <c r="AG11" s="32">
        <v>35</v>
      </c>
      <c r="AH11" s="32">
        <v>3484.22</v>
      </c>
      <c r="AI11" s="32" t="s">
        <v>111</v>
      </c>
      <c r="AJ11" s="32" t="s">
        <v>111</v>
      </c>
      <c r="AK11" s="32" t="s">
        <v>111</v>
      </c>
      <c r="AM11" s="32"/>
      <c r="AN11" s="47"/>
    </row>
    <row r="12" spans="1:40" x14ac:dyDescent="0.3">
      <c r="A12" s="7" t="s">
        <v>100</v>
      </c>
      <c r="B12" s="7" t="s">
        <v>112</v>
      </c>
      <c r="C12" s="7">
        <v>2</v>
      </c>
      <c r="D12" s="7">
        <v>13</v>
      </c>
      <c r="E12" s="7">
        <f t="shared" si="0"/>
        <v>87</v>
      </c>
      <c r="F12" s="7">
        <f t="shared" si="1"/>
        <v>100</v>
      </c>
      <c r="M12" s="7" t="s">
        <v>100</v>
      </c>
      <c r="N12" s="7" t="s">
        <v>112</v>
      </c>
      <c r="O12" s="7">
        <v>2</v>
      </c>
      <c r="P12" s="7">
        <v>13</v>
      </c>
      <c r="Q12" s="7">
        <f t="shared" si="2"/>
        <v>87</v>
      </c>
      <c r="R12" s="7">
        <f t="shared" si="3"/>
        <v>100</v>
      </c>
      <c r="S12">
        <f t="shared" si="4"/>
        <v>13</v>
      </c>
      <c r="W12" s="46" t="s">
        <v>111</v>
      </c>
      <c r="X12" s="32"/>
      <c r="Y12" s="32"/>
      <c r="Z12" s="32"/>
      <c r="AA12" s="32"/>
      <c r="AB12" s="32"/>
      <c r="AC12" s="47"/>
      <c r="AE12" s="46" t="s">
        <v>111</v>
      </c>
      <c r="AF12" s="32"/>
      <c r="AG12" s="32"/>
      <c r="AH12" s="32"/>
      <c r="AI12" s="32"/>
      <c r="AJ12" s="32"/>
      <c r="AK12" s="32"/>
      <c r="AL12" s="32"/>
      <c r="AM12" s="32"/>
      <c r="AN12" s="47"/>
    </row>
    <row r="13" spans="1:40" x14ac:dyDescent="0.3">
      <c r="A13" s="7" t="s">
        <v>101</v>
      </c>
      <c r="B13" s="7" t="s">
        <v>112</v>
      </c>
      <c r="C13" s="7">
        <v>1</v>
      </c>
      <c r="D13" s="7">
        <v>24</v>
      </c>
      <c r="E13" s="7">
        <f t="shared" si="0"/>
        <v>76</v>
      </c>
      <c r="F13" s="7">
        <f t="shared" si="1"/>
        <v>100</v>
      </c>
      <c r="H13" s="42" t="s">
        <v>249</v>
      </c>
      <c r="M13" s="7" t="s">
        <v>101</v>
      </c>
      <c r="N13" s="7" t="s">
        <v>112</v>
      </c>
      <c r="O13" s="7">
        <v>1</v>
      </c>
      <c r="P13" s="7">
        <v>24</v>
      </c>
      <c r="Q13" s="7">
        <f t="shared" si="2"/>
        <v>76</v>
      </c>
      <c r="R13" s="7">
        <f t="shared" si="3"/>
        <v>100</v>
      </c>
      <c r="S13">
        <f t="shared" si="4"/>
        <v>24</v>
      </c>
      <c r="T13">
        <f>AVERAGE(S13:S14)</f>
        <v>29.5</v>
      </c>
      <c r="U13">
        <f>_xlfn.STDEV.S(S13:S14)</f>
        <v>7.7781745930520225</v>
      </c>
      <c r="W13" s="46" t="s">
        <v>149</v>
      </c>
      <c r="X13" s="32"/>
      <c r="Y13" s="32"/>
      <c r="Z13" s="32"/>
      <c r="AA13" s="32"/>
      <c r="AB13" s="32"/>
      <c r="AC13" s="47"/>
      <c r="AE13" s="46" t="s">
        <v>111</v>
      </c>
      <c r="AF13" s="32"/>
      <c r="AG13" s="32"/>
      <c r="AH13" s="32"/>
      <c r="AI13" s="32"/>
      <c r="AJ13" s="32"/>
      <c r="AK13" s="32"/>
      <c r="AL13" s="32"/>
      <c r="AM13" s="32"/>
      <c r="AN13" s="47"/>
    </row>
    <row r="14" spans="1:40" x14ac:dyDescent="0.3">
      <c r="A14" s="7" t="s">
        <v>101</v>
      </c>
      <c r="B14" s="7" t="s">
        <v>112</v>
      </c>
      <c r="C14" s="7">
        <v>2</v>
      </c>
      <c r="D14" s="7">
        <v>35</v>
      </c>
      <c r="E14" s="7">
        <f t="shared" si="0"/>
        <v>65</v>
      </c>
      <c r="F14" s="7">
        <f t="shared" si="1"/>
        <v>100</v>
      </c>
      <c r="M14" s="7" t="s">
        <v>101</v>
      </c>
      <c r="N14" s="7" t="s">
        <v>112</v>
      </c>
      <c r="O14" s="7">
        <v>2</v>
      </c>
      <c r="P14" s="7">
        <v>35</v>
      </c>
      <c r="Q14" s="7">
        <f t="shared" si="2"/>
        <v>65</v>
      </c>
      <c r="R14" s="7">
        <f t="shared" si="3"/>
        <v>100</v>
      </c>
      <c r="S14">
        <f t="shared" si="4"/>
        <v>35</v>
      </c>
      <c r="W14" s="46" t="s">
        <v>111</v>
      </c>
      <c r="X14" s="32"/>
      <c r="Y14" s="32"/>
      <c r="Z14" s="32"/>
      <c r="AA14" s="32"/>
      <c r="AB14" s="32"/>
      <c r="AC14" s="47"/>
      <c r="AE14" s="46" t="s">
        <v>198</v>
      </c>
      <c r="AF14" s="32"/>
      <c r="AG14" s="32"/>
      <c r="AH14" s="32"/>
      <c r="AI14" s="32"/>
      <c r="AJ14" s="32"/>
      <c r="AK14" s="32"/>
      <c r="AL14" s="32"/>
      <c r="AM14" s="32"/>
      <c r="AN14" s="47"/>
    </row>
    <row r="15" spans="1:40" x14ac:dyDescent="0.3">
      <c r="A15" s="7" t="s">
        <v>102</v>
      </c>
      <c r="B15" s="7" t="s">
        <v>112</v>
      </c>
      <c r="C15" s="7">
        <v>1</v>
      </c>
      <c r="D15" s="7">
        <v>27</v>
      </c>
      <c r="E15" s="7">
        <f t="shared" si="0"/>
        <v>73</v>
      </c>
      <c r="F15" s="7">
        <f t="shared" si="1"/>
        <v>100</v>
      </c>
      <c r="M15" s="7" t="s">
        <v>102</v>
      </c>
      <c r="N15" s="7" t="s">
        <v>112</v>
      </c>
      <c r="O15" s="7">
        <v>1</v>
      </c>
      <c r="P15" s="7">
        <v>27</v>
      </c>
      <c r="Q15" s="7">
        <f t="shared" si="2"/>
        <v>73</v>
      </c>
      <c r="R15" s="7">
        <f t="shared" si="3"/>
        <v>100</v>
      </c>
      <c r="S15">
        <f t="shared" si="4"/>
        <v>27</v>
      </c>
      <c r="T15">
        <f>AVERAGE(S15:S16)</f>
        <v>20.5</v>
      </c>
      <c r="U15">
        <f>_xlfn.STDEV.S(S15:S16)</f>
        <v>9.1923881554251174</v>
      </c>
      <c r="W15" s="46" t="s">
        <v>250</v>
      </c>
      <c r="X15" s="32"/>
      <c r="Y15" s="32"/>
      <c r="Z15" s="32"/>
      <c r="AA15" s="32"/>
      <c r="AB15" s="32"/>
      <c r="AC15" s="47"/>
      <c r="AE15" s="46" t="s">
        <v>111</v>
      </c>
      <c r="AF15" s="32"/>
      <c r="AG15" s="32"/>
      <c r="AH15" s="32"/>
      <c r="AI15" s="32"/>
      <c r="AJ15" s="32"/>
      <c r="AK15" s="32"/>
      <c r="AL15" s="32"/>
      <c r="AM15" s="32"/>
      <c r="AN15" s="47"/>
    </row>
    <row r="16" spans="1:40" x14ac:dyDescent="0.3">
      <c r="A16" s="7" t="s">
        <v>102</v>
      </c>
      <c r="B16" s="7" t="s">
        <v>112</v>
      </c>
      <c r="C16" s="7">
        <v>2</v>
      </c>
      <c r="D16" s="7">
        <v>14</v>
      </c>
      <c r="E16" s="7">
        <f t="shared" si="0"/>
        <v>86</v>
      </c>
      <c r="F16" s="7">
        <f t="shared" si="1"/>
        <v>100</v>
      </c>
      <c r="G16" s="42" t="s">
        <v>251</v>
      </c>
      <c r="M16" s="7" t="s">
        <v>102</v>
      </c>
      <c r="N16" s="7" t="s">
        <v>112</v>
      </c>
      <c r="O16" s="7">
        <v>2</v>
      </c>
      <c r="P16" s="7">
        <v>14</v>
      </c>
      <c r="Q16" s="7">
        <f t="shared" si="2"/>
        <v>86</v>
      </c>
      <c r="R16" s="7">
        <f t="shared" si="3"/>
        <v>100</v>
      </c>
      <c r="S16">
        <f t="shared" si="4"/>
        <v>14</v>
      </c>
      <c r="W16" s="46" t="s">
        <v>111</v>
      </c>
      <c r="X16" s="32"/>
      <c r="Y16" s="32"/>
      <c r="Z16" s="32"/>
      <c r="AA16" s="32"/>
      <c r="AB16" s="32"/>
      <c r="AC16" s="47"/>
      <c r="AE16" s="46" t="s">
        <v>240</v>
      </c>
      <c r="AF16" s="32"/>
      <c r="AG16" s="32"/>
      <c r="AH16" s="32"/>
      <c r="AI16" s="32"/>
      <c r="AJ16" s="32"/>
      <c r="AK16" s="32"/>
      <c r="AL16" s="32"/>
      <c r="AM16" s="32"/>
      <c r="AN16" s="47"/>
    </row>
    <row r="17" spans="1:56" x14ac:dyDescent="0.3">
      <c r="A17" s="7" t="s">
        <v>103</v>
      </c>
      <c r="B17" s="7" t="s">
        <v>112</v>
      </c>
      <c r="C17" s="7">
        <v>1</v>
      </c>
      <c r="D17" s="7">
        <v>10</v>
      </c>
      <c r="E17" s="7">
        <f t="shared" si="0"/>
        <v>90</v>
      </c>
      <c r="F17" s="7">
        <f t="shared" si="1"/>
        <v>100</v>
      </c>
      <c r="M17" s="7" t="s">
        <v>103</v>
      </c>
      <c r="N17" s="7" t="s">
        <v>112</v>
      </c>
      <c r="O17" s="7">
        <v>1</v>
      </c>
      <c r="P17" s="7">
        <v>10</v>
      </c>
      <c r="Q17" s="7">
        <f t="shared" si="2"/>
        <v>90</v>
      </c>
      <c r="R17" s="7">
        <f t="shared" si="3"/>
        <v>100</v>
      </c>
      <c r="S17">
        <f t="shared" si="4"/>
        <v>10</v>
      </c>
      <c r="T17">
        <f>AVERAGE(S17:S18)</f>
        <v>12</v>
      </c>
      <c r="U17">
        <f>_xlfn.STDEV.S(S17:S18)</f>
        <v>2.8284271247461903</v>
      </c>
      <c r="W17" s="46"/>
      <c r="X17" s="32"/>
      <c r="Y17" s="32"/>
      <c r="Z17" s="32" t="s">
        <v>151</v>
      </c>
      <c r="AA17" s="32"/>
      <c r="AB17" s="32"/>
      <c r="AC17" s="47"/>
      <c r="AE17" s="46" t="s">
        <v>111</v>
      </c>
      <c r="AF17" s="32"/>
      <c r="AG17" s="32"/>
      <c r="AH17" s="32"/>
      <c r="AI17" s="32"/>
      <c r="AJ17" s="32"/>
      <c r="AK17" s="32"/>
      <c r="AL17" s="32"/>
      <c r="AM17" s="32"/>
      <c r="AN17" s="47"/>
    </row>
    <row r="18" spans="1:56" x14ac:dyDescent="0.3">
      <c r="A18" s="7" t="s">
        <v>103</v>
      </c>
      <c r="B18" s="7" t="s">
        <v>112</v>
      </c>
      <c r="C18" s="7">
        <v>2</v>
      </c>
      <c r="D18" s="7">
        <v>14</v>
      </c>
      <c r="E18" s="7">
        <f t="shared" si="0"/>
        <v>86</v>
      </c>
      <c r="F18" s="7">
        <f t="shared" si="1"/>
        <v>100</v>
      </c>
      <c r="M18" s="7" t="s">
        <v>103</v>
      </c>
      <c r="N18" s="7" t="s">
        <v>112</v>
      </c>
      <c r="O18" s="7">
        <v>2</v>
      </c>
      <c r="P18" s="7">
        <v>14</v>
      </c>
      <c r="Q18" s="7">
        <f t="shared" si="2"/>
        <v>86</v>
      </c>
      <c r="R18" s="7">
        <f t="shared" si="3"/>
        <v>100</v>
      </c>
      <c r="S18">
        <f t="shared" si="4"/>
        <v>14</v>
      </c>
      <c r="W18" s="46"/>
      <c r="X18" s="32"/>
      <c r="Y18" s="32" t="s">
        <v>236</v>
      </c>
      <c r="Z18" s="32" t="s">
        <v>111</v>
      </c>
      <c r="AA18" s="32"/>
      <c r="AB18" s="32"/>
      <c r="AC18" s="47"/>
      <c r="AE18" s="46" t="s">
        <v>252</v>
      </c>
      <c r="AF18" s="32"/>
      <c r="AG18" s="32"/>
      <c r="AH18" s="32"/>
      <c r="AI18" s="32"/>
      <c r="AJ18" s="32"/>
      <c r="AK18" s="32"/>
      <c r="AL18" s="32"/>
      <c r="AM18" s="32"/>
      <c r="AN18" s="47"/>
    </row>
    <row r="19" spans="1:56" x14ac:dyDescent="0.3">
      <c r="A19" s="7" t="s">
        <v>104</v>
      </c>
      <c r="B19" s="7" t="s">
        <v>112</v>
      </c>
      <c r="C19" s="7">
        <v>1</v>
      </c>
      <c r="D19" s="7">
        <v>17</v>
      </c>
      <c r="E19" s="7">
        <f t="shared" si="0"/>
        <v>83</v>
      </c>
      <c r="F19" s="7">
        <f t="shared" si="1"/>
        <v>100</v>
      </c>
      <c r="M19" s="7" t="s">
        <v>104</v>
      </c>
      <c r="N19" s="7" t="s">
        <v>112</v>
      </c>
      <c r="O19" s="7">
        <v>1</v>
      </c>
      <c r="P19" s="7">
        <v>17</v>
      </c>
      <c r="Q19" s="7">
        <f t="shared" si="2"/>
        <v>83</v>
      </c>
      <c r="R19" s="7">
        <f t="shared" si="3"/>
        <v>100</v>
      </c>
      <c r="S19">
        <f t="shared" si="4"/>
        <v>17</v>
      </c>
      <c r="T19">
        <f>AVERAGE(S19:S20)</f>
        <v>19.5</v>
      </c>
      <c r="U19">
        <f>_xlfn.STDEV.S(S19:S20)</f>
        <v>3.5355339059327378</v>
      </c>
      <c r="W19" s="46"/>
      <c r="X19" s="32"/>
      <c r="Y19" s="32" t="s">
        <v>96</v>
      </c>
      <c r="Z19" s="32">
        <v>19.5</v>
      </c>
      <c r="AA19" s="32" t="s">
        <v>253</v>
      </c>
      <c r="AB19" s="32"/>
      <c r="AC19" s="47"/>
      <c r="AE19" s="46" t="s">
        <v>111</v>
      </c>
      <c r="AF19" s="32"/>
      <c r="AG19" s="32"/>
      <c r="AH19" s="32"/>
      <c r="AI19" s="32"/>
      <c r="AJ19" s="32"/>
      <c r="AK19" s="32"/>
      <c r="AL19" s="32"/>
      <c r="AM19" s="32"/>
      <c r="AN19" s="47"/>
    </row>
    <row r="20" spans="1:56" x14ac:dyDescent="0.3">
      <c r="A20" s="7" t="s">
        <v>104</v>
      </c>
      <c r="B20" s="7" t="s">
        <v>112</v>
      </c>
      <c r="C20" s="7">
        <v>2</v>
      </c>
      <c r="D20" s="7">
        <v>22</v>
      </c>
      <c r="E20" s="7">
        <f t="shared" si="0"/>
        <v>78</v>
      </c>
      <c r="F20" s="7">
        <f t="shared" si="1"/>
        <v>100</v>
      </c>
      <c r="M20" s="7" t="s">
        <v>104</v>
      </c>
      <c r="N20" s="7" t="s">
        <v>112</v>
      </c>
      <c r="O20" s="7">
        <v>2</v>
      </c>
      <c r="P20" s="7">
        <v>22</v>
      </c>
      <c r="Q20" s="7">
        <f t="shared" si="2"/>
        <v>78</v>
      </c>
      <c r="R20" s="7">
        <f t="shared" si="3"/>
        <v>100</v>
      </c>
      <c r="S20">
        <f t="shared" si="4"/>
        <v>22</v>
      </c>
      <c r="W20" s="46"/>
      <c r="X20" s="32"/>
      <c r="Y20" s="32" t="s">
        <v>122</v>
      </c>
      <c r="Z20" s="32">
        <v>12.5</v>
      </c>
      <c r="AA20" s="32" t="s">
        <v>229</v>
      </c>
      <c r="AB20" s="32"/>
      <c r="AC20" s="47"/>
      <c r="AE20" s="46" t="s">
        <v>236</v>
      </c>
      <c r="AF20" s="32" t="s">
        <v>218</v>
      </c>
      <c r="AG20" s="32" t="s">
        <v>219</v>
      </c>
      <c r="AH20" s="32" t="s">
        <v>220</v>
      </c>
      <c r="AI20" s="32" t="s">
        <v>221</v>
      </c>
      <c r="AJ20" s="32" t="s">
        <v>222</v>
      </c>
      <c r="AK20" s="32" t="s">
        <v>223</v>
      </c>
      <c r="AL20" s="32" t="s">
        <v>224</v>
      </c>
      <c r="AM20" s="32" t="s">
        <v>225</v>
      </c>
      <c r="AN20" s="47" t="s">
        <v>226</v>
      </c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</row>
    <row r="21" spans="1:56" x14ac:dyDescent="0.3">
      <c r="A21" s="7" t="s">
        <v>122</v>
      </c>
      <c r="B21" s="7" t="s">
        <v>112</v>
      </c>
      <c r="C21" s="7">
        <v>1</v>
      </c>
      <c r="D21" s="7">
        <v>11</v>
      </c>
      <c r="E21" s="7">
        <f t="shared" si="0"/>
        <v>89</v>
      </c>
      <c r="F21" s="7">
        <f t="shared" si="1"/>
        <v>100</v>
      </c>
      <c r="M21" s="7" t="s">
        <v>96</v>
      </c>
      <c r="N21" s="7" t="s">
        <v>113</v>
      </c>
      <c r="O21" s="7">
        <v>1</v>
      </c>
      <c r="P21" s="7">
        <v>16</v>
      </c>
      <c r="Q21" s="7">
        <f t="shared" si="2"/>
        <v>84</v>
      </c>
      <c r="R21" s="7">
        <f t="shared" si="3"/>
        <v>100</v>
      </c>
      <c r="S21">
        <f t="shared" si="4"/>
        <v>16</v>
      </c>
      <c r="T21">
        <f>AVERAGE(S21:S22)</f>
        <v>17.5</v>
      </c>
      <c r="U21">
        <f>_xlfn.STDEV.S(S21:S22)</f>
        <v>2.1213203435596424</v>
      </c>
      <c r="W21" s="46"/>
      <c r="X21" s="32"/>
      <c r="Y21" s="32" t="s">
        <v>97</v>
      </c>
      <c r="Z21" s="32">
        <v>28.75</v>
      </c>
      <c r="AA21" s="32" t="s">
        <v>230</v>
      </c>
      <c r="AB21" s="32"/>
      <c r="AC21" s="47"/>
      <c r="AE21" s="46"/>
      <c r="AF21" s="32">
        <v>19.5</v>
      </c>
      <c r="AG21" s="32">
        <v>28.8</v>
      </c>
      <c r="AH21" s="32">
        <v>32.200000000000003</v>
      </c>
      <c r="AI21" s="32">
        <v>29.8</v>
      </c>
      <c r="AJ21" s="32">
        <v>24</v>
      </c>
      <c r="AK21" s="32">
        <v>29.5</v>
      </c>
      <c r="AL21" s="32">
        <v>15.5</v>
      </c>
      <c r="AM21" s="32">
        <v>13</v>
      </c>
      <c r="AN21" s="47">
        <v>21.8</v>
      </c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</row>
    <row r="22" spans="1:56" x14ac:dyDescent="0.3">
      <c r="A22" s="7" t="s">
        <v>123</v>
      </c>
      <c r="B22" s="7" t="s">
        <v>112</v>
      </c>
      <c r="C22" s="7">
        <v>1</v>
      </c>
      <c r="D22" s="7">
        <v>16</v>
      </c>
      <c r="E22" s="7">
        <f t="shared" si="0"/>
        <v>84</v>
      </c>
      <c r="F22" s="7">
        <f t="shared" si="1"/>
        <v>100</v>
      </c>
      <c r="M22" s="7" t="s">
        <v>96</v>
      </c>
      <c r="N22" s="7" t="s">
        <v>113</v>
      </c>
      <c r="O22" s="7">
        <v>2</v>
      </c>
      <c r="P22" s="7">
        <v>19</v>
      </c>
      <c r="Q22" s="7">
        <f t="shared" si="2"/>
        <v>81</v>
      </c>
      <c r="R22" s="7">
        <f t="shared" si="3"/>
        <v>100</v>
      </c>
      <c r="S22">
        <f t="shared" si="4"/>
        <v>19</v>
      </c>
      <c r="W22" s="46"/>
      <c r="X22" s="32"/>
      <c r="Y22" s="32" t="s">
        <v>123</v>
      </c>
      <c r="Z22" s="32">
        <v>13.5</v>
      </c>
      <c r="AA22" s="32" t="s">
        <v>229</v>
      </c>
      <c r="AB22" s="32"/>
      <c r="AC22" s="47"/>
      <c r="AE22" s="46"/>
      <c r="AF22" s="32" t="s">
        <v>111</v>
      </c>
      <c r="AG22" s="32"/>
      <c r="AH22" s="32"/>
      <c r="AI22" s="32"/>
      <c r="AJ22" s="32"/>
      <c r="AK22" s="32"/>
      <c r="AL22" s="32"/>
      <c r="AM22" s="32"/>
      <c r="AN22" s="47"/>
      <c r="AP22" s="32"/>
      <c r="AQ22" s="32"/>
      <c r="AR22" s="32"/>
      <c r="AS22" s="32"/>
      <c r="AT22" s="32"/>
      <c r="AU22" s="32"/>
      <c r="AV22" s="50"/>
      <c r="AW22" s="50"/>
      <c r="AX22" s="50"/>
      <c r="AY22" s="32"/>
      <c r="AZ22" s="50"/>
      <c r="BA22" s="50"/>
      <c r="BB22" s="50"/>
      <c r="BC22" s="50"/>
      <c r="BD22" s="50"/>
    </row>
    <row r="23" spans="1:56" x14ac:dyDescent="0.3">
      <c r="A23" s="7" t="s">
        <v>124</v>
      </c>
      <c r="B23" s="7" t="s">
        <v>112</v>
      </c>
      <c r="C23" s="7">
        <v>1</v>
      </c>
      <c r="D23" s="7">
        <v>20</v>
      </c>
      <c r="E23" s="7">
        <f t="shared" si="0"/>
        <v>80</v>
      </c>
      <c r="F23" s="7">
        <f t="shared" si="1"/>
        <v>100</v>
      </c>
      <c r="M23" s="7" t="s">
        <v>97</v>
      </c>
      <c r="N23" s="7" t="s">
        <v>113</v>
      </c>
      <c r="O23" s="7">
        <v>1</v>
      </c>
      <c r="P23" s="7">
        <v>26</v>
      </c>
      <c r="Q23" s="7">
        <f t="shared" si="2"/>
        <v>74</v>
      </c>
      <c r="R23" s="7">
        <f t="shared" si="3"/>
        <v>100</v>
      </c>
      <c r="S23">
        <f t="shared" si="4"/>
        <v>26</v>
      </c>
      <c r="T23">
        <f>AVERAGE(S23:S24)</f>
        <v>31.5</v>
      </c>
      <c r="U23">
        <f>_xlfn.STDEV.S(S23:S24)</f>
        <v>7.7781745930520225</v>
      </c>
      <c r="W23" s="46"/>
      <c r="X23" s="32"/>
      <c r="Y23" s="32" t="s">
        <v>98</v>
      </c>
      <c r="Z23" s="32">
        <v>32.25</v>
      </c>
      <c r="AA23" s="50" t="s">
        <v>230</v>
      </c>
      <c r="AB23" s="32"/>
      <c r="AC23" s="47"/>
      <c r="AE23" s="46"/>
      <c r="AF23" s="32"/>
      <c r="AG23" s="32"/>
      <c r="AH23" s="32"/>
      <c r="AI23" s="32"/>
      <c r="AJ23" s="32"/>
      <c r="AK23" s="32" t="s">
        <v>111</v>
      </c>
      <c r="AL23" s="32"/>
      <c r="AM23" s="32" t="s">
        <v>111</v>
      </c>
      <c r="AN23" s="47"/>
      <c r="AP23" s="32"/>
      <c r="AQ23" s="32"/>
      <c r="AR23" s="32"/>
    </row>
    <row r="24" spans="1:56" x14ac:dyDescent="0.3">
      <c r="A24" s="7" t="s">
        <v>125</v>
      </c>
      <c r="B24" s="7" t="s">
        <v>112</v>
      </c>
      <c r="C24" s="7">
        <v>1</v>
      </c>
      <c r="D24" s="7">
        <v>27</v>
      </c>
      <c r="E24" s="7">
        <f t="shared" si="0"/>
        <v>73</v>
      </c>
      <c r="F24" s="7">
        <f t="shared" si="1"/>
        <v>100</v>
      </c>
      <c r="M24" s="7" t="s">
        <v>97</v>
      </c>
      <c r="N24" s="7" t="s">
        <v>113</v>
      </c>
      <c r="O24" s="7">
        <v>2</v>
      </c>
      <c r="P24" s="7">
        <v>37</v>
      </c>
      <c r="Q24" s="7">
        <f t="shared" si="2"/>
        <v>63</v>
      </c>
      <c r="R24" s="7">
        <f t="shared" si="3"/>
        <v>100</v>
      </c>
      <c r="S24">
        <f t="shared" si="4"/>
        <v>37</v>
      </c>
      <c r="W24" s="46"/>
      <c r="X24" s="32"/>
      <c r="Y24" s="32" t="s">
        <v>124</v>
      </c>
      <c r="Z24" s="32">
        <v>13.5</v>
      </c>
      <c r="AA24" s="50" t="s">
        <v>229</v>
      </c>
      <c r="AB24" s="32"/>
      <c r="AC24" s="47"/>
      <c r="AE24" s="46"/>
      <c r="AF24" s="32"/>
      <c r="AG24" s="32"/>
      <c r="AH24" s="32"/>
      <c r="AI24" s="32"/>
      <c r="AJ24" s="32"/>
      <c r="AK24" s="32"/>
      <c r="AL24" s="32"/>
      <c r="AM24" s="32" t="s">
        <v>111</v>
      </c>
      <c r="AN24" s="47"/>
      <c r="AP24" s="32"/>
      <c r="AQ24" s="32"/>
      <c r="AR24" s="32"/>
    </row>
    <row r="25" spans="1:56" x14ac:dyDescent="0.3">
      <c r="A25" s="7" t="s">
        <v>96</v>
      </c>
      <c r="B25" s="7" t="s">
        <v>113</v>
      </c>
      <c r="C25" s="7">
        <v>1</v>
      </c>
      <c r="D25" s="7">
        <v>16</v>
      </c>
      <c r="E25" s="7">
        <f t="shared" si="0"/>
        <v>84</v>
      </c>
      <c r="F25" s="7">
        <f t="shared" si="1"/>
        <v>100</v>
      </c>
      <c r="G25" s="42" t="s">
        <v>403</v>
      </c>
      <c r="M25" s="7" t="s">
        <v>98</v>
      </c>
      <c r="N25" s="7" t="s">
        <v>113</v>
      </c>
      <c r="O25" s="7">
        <v>1</v>
      </c>
      <c r="P25" s="7">
        <v>35</v>
      </c>
      <c r="Q25" s="7">
        <f t="shared" si="2"/>
        <v>65</v>
      </c>
      <c r="R25" s="7">
        <f t="shared" si="3"/>
        <v>100</v>
      </c>
      <c r="S25">
        <f t="shared" si="4"/>
        <v>35</v>
      </c>
      <c r="T25">
        <f>AVERAGE(S25:S26)</f>
        <v>40.5</v>
      </c>
      <c r="U25">
        <f>_xlfn.STDEV.S(S25:S26)</f>
        <v>7.7781745930520225</v>
      </c>
      <c r="W25" s="46"/>
      <c r="X25" s="32"/>
      <c r="Y25" s="32" t="s">
        <v>99</v>
      </c>
      <c r="Z25" s="32">
        <v>29.75</v>
      </c>
      <c r="AA25" s="50" t="s">
        <v>230</v>
      </c>
      <c r="AB25" s="32"/>
      <c r="AC25" s="47"/>
      <c r="AE25" s="46" t="s">
        <v>111</v>
      </c>
      <c r="AF25" s="32"/>
      <c r="AG25" s="32"/>
      <c r="AH25" s="32"/>
      <c r="AI25" s="32"/>
      <c r="AJ25" s="32"/>
      <c r="AK25" s="32"/>
      <c r="AL25" s="32"/>
      <c r="AM25" s="32"/>
      <c r="AN25" s="47"/>
      <c r="AP25" s="32"/>
      <c r="AQ25" s="32"/>
      <c r="AR25" s="32"/>
    </row>
    <row r="26" spans="1:56" x14ac:dyDescent="0.3">
      <c r="A26" s="7" t="s">
        <v>96</v>
      </c>
      <c r="B26" s="7" t="s">
        <v>113</v>
      </c>
      <c r="C26" s="7">
        <v>2</v>
      </c>
      <c r="D26" s="7">
        <v>19</v>
      </c>
      <c r="E26" s="7">
        <f t="shared" si="0"/>
        <v>81</v>
      </c>
      <c r="F26" s="7">
        <f t="shared" si="1"/>
        <v>100</v>
      </c>
      <c r="G26" s="42" t="s">
        <v>254</v>
      </c>
      <c r="M26" s="7" t="s">
        <v>98</v>
      </c>
      <c r="N26" s="7" t="s">
        <v>113</v>
      </c>
      <c r="O26" s="7">
        <v>2</v>
      </c>
      <c r="P26" s="7">
        <v>46</v>
      </c>
      <c r="Q26" s="7">
        <f t="shared" si="2"/>
        <v>54</v>
      </c>
      <c r="R26" s="7">
        <f t="shared" si="3"/>
        <v>100</v>
      </c>
      <c r="S26">
        <f t="shared" si="4"/>
        <v>46</v>
      </c>
      <c r="W26" s="46"/>
      <c r="X26" s="32"/>
      <c r="Y26" s="32" t="s">
        <v>125</v>
      </c>
      <c r="Z26" s="32">
        <v>16.5</v>
      </c>
      <c r="AA26" s="32" t="s">
        <v>253</v>
      </c>
      <c r="AB26" s="32"/>
      <c r="AC26" s="47"/>
      <c r="AE26" s="46"/>
      <c r="AF26" s="32" t="s">
        <v>237</v>
      </c>
      <c r="AG26" s="32" t="s">
        <v>200</v>
      </c>
      <c r="AH26" s="32" t="s">
        <v>201</v>
      </c>
      <c r="AI26" s="32"/>
      <c r="AJ26" s="32"/>
      <c r="AK26" s="32"/>
      <c r="AL26" s="32"/>
      <c r="AM26" s="32"/>
      <c r="AN26" s="47"/>
      <c r="AP26" s="32"/>
      <c r="AQ26" s="32"/>
      <c r="AR26" s="50"/>
    </row>
    <row r="27" spans="1:56" x14ac:dyDescent="0.3">
      <c r="A27" s="7" t="s">
        <v>97</v>
      </c>
      <c r="B27" s="7" t="s">
        <v>113</v>
      </c>
      <c r="C27" s="7">
        <v>1</v>
      </c>
      <c r="D27" s="7">
        <v>26</v>
      </c>
      <c r="E27" s="7">
        <f t="shared" si="0"/>
        <v>74</v>
      </c>
      <c r="F27" s="7">
        <f t="shared" si="1"/>
        <v>100</v>
      </c>
      <c r="M27" s="7" t="s">
        <v>99</v>
      </c>
      <c r="N27" s="7" t="s">
        <v>113</v>
      </c>
      <c r="O27" s="7">
        <v>1</v>
      </c>
      <c r="P27" s="7">
        <v>45</v>
      </c>
      <c r="Q27" s="7">
        <f t="shared" si="2"/>
        <v>55</v>
      </c>
      <c r="R27" s="7">
        <f t="shared" si="3"/>
        <v>100</v>
      </c>
      <c r="S27">
        <f t="shared" si="4"/>
        <v>45</v>
      </c>
      <c r="T27">
        <f>AVERAGE(S27:S28)</f>
        <v>33</v>
      </c>
      <c r="U27">
        <f>_xlfn.STDEV.S(S27:S28)</f>
        <v>16.970562748477139</v>
      </c>
      <c r="W27" s="46"/>
      <c r="X27" s="32"/>
      <c r="Y27" s="32" t="s">
        <v>100</v>
      </c>
      <c r="Z27" s="32">
        <v>24</v>
      </c>
      <c r="AA27" s="50" t="s">
        <v>229</v>
      </c>
      <c r="AB27" s="32"/>
      <c r="AC27" s="47"/>
      <c r="AE27" s="46"/>
      <c r="AF27" s="32"/>
      <c r="AG27" s="32">
        <v>26.1</v>
      </c>
      <c r="AH27" s="32">
        <v>21.4</v>
      </c>
      <c r="AI27" s="32"/>
      <c r="AJ27" s="32"/>
      <c r="AK27" s="32"/>
      <c r="AL27" s="32"/>
      <c r="AM27" s="32"/>
      <c r="AN27" s="47"/>
      <c r="AP27" s="32"/>
      <c r="AQ27" s="32"/>
      <c r="AR27" s="50"/>
    </row>
    <row r="28" spans="1:56" x14ac:dyDescent="0.3">
      <c r="A28" s="7" t="s">
        <v>97</v>
      </c>
      <c r="B28" s="7" t="s">
        <v>113</v>
      </c>
      <c r="C28" s="7">
        <v>2</v>
      </c>
      <c r="D28" s="7">
        <v>37</v>
      </c>
      <c r="E28" s="7">
        <f t="shared" si="0"/>
        <v>63</v>
      </c>
      <c r="F28" s="7">
        <f t="shared" si="1"/>
        <v>100</v>
      </c>
      <c r="M28" s="7" t="s">
        <v>99</v>
      </c>
      <c r="N28" s="7" t="s">
        <v>113</v>
      </c>
      <c r="O28" s="7">
        <v>2</v>
      </c>
      <c r="P28" s="7">
        <v>21</v>
      </c>
      <c r="Q28" s="7">
        <f t="shared" si="2"/>
        <v>79</v>
      </c>
      <c r="R28" s="7">
        <f t="shared" si="3"/>
        <v>100</v>
      </c>
      <c r="S28">
        <f t="shared" si="4"/>
        <v>21</v>
      </c>
      <c r="W28" s="46"/>
      <c r="X28" s="32"/>
      <c r="Y28" s="32" t="s">
        <v>101</v>
      </c>
      <c r="Z28" s="32">
        <v>29.5</v>
      </c>
      <c r="AA28" s="50" t="s">
        <v>230</v>
      </c>
      <c r="AB28" s="32"/>
      <c r="AC28" s="47"/>
      <c r="AE28" s="46" t="s">
        <v>111</v>
      </c>
      <c r="AJ28" s="32"/>
      <c r="AK28" s="32"/>
      <c r="AL28" s="32"/>
      <c r="AM28" s="32"/>
      <c r="AN28" s="47"/>
      <c r="AP28" s="32"/>
      <c r="AQ28" s="32"/>
      <c r="AR28" s="50"/>
    </row>
    <row r="29" spans="1:56" x14ac:dyDescent="0.3">
      <c r="A29" s="7" t="s">
        <v>98</v>
      </c>
      <c r="B29" s="7" t="s">
        <v>113</v>
      </c>
      <c r="C29" s="7">
        <v>1</v>
      </c>
      <c r="D29" s="7">
        <v>35</v>
      </c>
      <c r="E29" s="7">
        <f t="shared" si="0"/>
        <v>65</v>
      </c>
      <c r="F29" s="7">
        <f t="shared" si="1"/>
        <v>100</v>
      </c>
      <c r="G29" s="42" t="s">
        <v>255</v>
      </c>
      <c r="M29" s="7" t="s">
        <v>100</v>
      </c>
      <c r="N29" s="7" t="s">
        <v>113</v>
      </c>
      <c r="O29" s="7">
        <v>1</v>
      </c>
      <c r="P29" s="7">
        <v>31</v>
      </c>
      <c r="Q29" s="7">
        <f t="shared" si="2"/>
        <v>69</v>
      </c>
      <c r="R29" s="7">
        <f t="shared" si="3"/>
        <v>100</v>
      </c>
      <c r="S29">
        <f t="shared" si="4"/>
        <v>31</v>
      </c>
      <c r="T29">
        <f>AVERAGE(S29:S30)</f>
        <v>34.5</v>
      </c>
      <c r="U29">
        <f>_xlfn.STDEV.S(S29:S30)</f>
        <v>4.9497474683058327</v>
      </c>
      <c r="W29" s="46"/>
      <c r="X29" s="32"/>
      <c r="Y29" s="32" t="s">
        <v>102</v>
      </c>
      <c r="Z29" s="32">
        <v>15.5</v>
      </c>
      <c r="AA29" s="50" t="s">
        <v>229</v>
      </c>
      <c r="AB29" s="32"/>
      <c r="AC29" s="47"/>
      <c r="AE29" s="46"/>
      <c r="AF29" s="32"/>
      <c r="AG29" s="32"/>
      <c r="AH29" s="237" t="s">
        <v>237</v>
      </c>
      <c r="AI29" s="237"/>
      <c r="AJ29" s="32"/>
      <c r="AK29" s="32"/>
      <c r="AL29" s="32"/>
      <c r="AM29" s="32"/>
      <c r="AN29" s="47"/>
      <c r="AP29" s="32"/>
      <c r="AQ29" s="32"/>
      <c r="AR29" s="32"/>
    </row>
    <row r="30" spans="1:56" x14ac:dyDescent="0.3">
      <c r="A30" s="7" t="s">
        <v>98</v>
      </c>
      <c r="B30" s="7" t="s">
        <v>113</v>
      </c>
      <c r="C30" s="7">
        <v>2</v>
      </c>
      <c r="D30" s="7">
        <v>46</v>
      </c>
      <c r="E30" s="7">
        <f t="shared" si="0"/>
        <v>54</v>
      </c>
      <c r="F30" s="7">
        <f t="shared" si="1"/>
        <v>100</v>
      </c>
      <c r="G30" s="42" t="s">
        <v>256</v>
      </c>
      <c r="M30" s="7" t="s">
        <v>100</v>
      </c>
      <c r="N30" s="7" t="s">
        <v>113</v>
      </c>
      <c r="O30" s="7">
        <v>2</v>
      </c>
      <c r="P30" s="7">
        <v>38</v>
      </c>
      <c r="Q30" s="7">
        <f t="shared" si="2"/>
        <v>62</v>
      </c>
      <c r="R30" s="7">
        <f t="shared" si="3"/>
        <v>100</v>
      </c>
      <c r="S30">
        <f t="shared" si="4"/>
        <v>38</v>
      </c>
      <c r="W30" s="46"/>
      <c r="X30" s="32"/>
      <c r="Y30" s="32" t="s">
        <v>103</v>
      </c>
      <c r="Z30" s="32">
        <v>13</v>
      </c>
      <c r="AA30" s="50" t="s">
        <v>229</v>
      </c>
      <c r="AB30" s="32"/>
      <c r="AC30" s="47"/>
      <c r="AE30" s="46"/>
      <c r="AG30" s="32" t="s">
        <v>236</v>
      </c>
      <c r="AH30" s="32" t="s">
        <v>200</v>
      </c>
      <c r="AI30" s="32" t="s">
        <v>201</v>
      </c>
      <c r="AJ30" s="32"/>
      <c r="AK30" s="32"/>
      <c r="AL30" s="32"/>
      <c r="AM30" s="32"/>
      <c r="AN30" s="47"/>
      <c r="AP30" s="32"/>
      <c r="AQ30" s="32"/>
      <c r="AR30" s="50"/>
    </row>
    <row r="31" spans="1:56" x14ac:dyDescent="0.3">
      <c r="A31" s="7" t="s">
        <v>99</v>
      </c>
      <c r="B31" s="7" t="s">
        <v>113</v>
      </c>
      <c r="C31" s="7">
        <v>1</v>
      </c>
      <c r="D31" s="7">
        <v>45</v>
      </c>
      <c r="E31" s="7">
        <f t="shared" si="0"/>
        <v>55</v>
      </c>
      <c r="F31" s="7">
        <f t="shared" si="1"/>
        <v>100</v>
      </c>
      <c r="M31" s="7" t="s">
        <v>101</v>
      </c>
      <c r="N31" s="7" t="s">
        <v>113</v>
      </c>
      <c r="O31" s="7">
        <v>1</v>
      </c>
      <c r="P31" s="7">
        <v>20</v>
      </c>
      <c r="Q31" s="7">
        <f t="shared" si="2"/>
        <v>80</v>
      </c>
      <c r="R31" s="7">
        <f t="shared" si="3"/>
        <v>100</v>
      </c>
      <c r="S31">
        <f t="shared" si="4"/>
        <v>20</v>
      </c>
      <c r="T31">
        <f>AVERAGE(S31:S32)</f>
        <v>29.5</v>
      </c>
      <c r="U31">
        <f>_xlfn.STDEV.S(S31:S32)</f>
        <v>13.435028842544403</v>
      </c>
      <c r="W31" s="46"/>
      <c r="X31" s="32"/>
      <c r="Y31" s="32" t="s">
        <v>104</v>
      </c>
      <c r="Z31" s="32">
        <v>21.75</v>
      </c>
      <c r="AA31" s="50" t="s">
        <v>253</v>
      </c>
      <c r="AB31" s="32"/>
      <c r="AC31" s="47"/>
      <c r="AE31" s="46"/>
      <c r="AG31" s="32" t="s">
        <v>96</v>
      </c>
      <c r="AH31" s="32">
        <v>17.5</v>
      </c>
      <c r="AI31" s="32">
        <v>21.5</v>
      </c>
      <c r="AJ31" s="32"/>
      <c r="AK31" s="32"/>
      <c r="AL31" s="32"/>
      <c r="AM31" s="32"/>
      <c r="AN31" s="47"/>
      <c r="AP31" s="32"/>
      <c r="AQ31" s="32"/>
      <c r="AR31" s="50"/>
    </row>
    <row r="32" spans="1:56" x14ac:dyDescent="0.3">
      <c r="A32" s="7" t="s">
        <v>99</v>
      </c>
      <c r="B32" s="7" t="s">
        <v>113</v>
      </c>
      <c r="C32" s="7">
        <v>2</v>
      </c>
      <c r="D32" s="7">
        <v>21</v>
      </c>
      <c r="E32" s="7">
        <f t="shared" si="0"/>
        <v>79</v>
      </c>
      <c r="F32" s="7">
        <f t="shared" si="1"/>
        <v>100</v>
      </c>
      <c r="M32" s="7" t="s">
        <v>101</v>
      </c>
      <c r="N32" s="7" t="s">
        <v>113</v>
      </c>
      <c r="O32" s="7">
        <v>2</v>
      </c>
      <c r="P32" s="7">
        <v>39</v>
      </c>
      <c r="Q32" s="7">
        <f t="shared" si="2"/>
        <v>61</v>
      </c>
      <c r="R32" s="7">
        <f t="shared" si="3"/>
        <v>100</v>
      </c>
      <c r="S32">
        <f t="shared" si="4"/>
        <v>39</v>
      </c>
      <c r="W32" s="46" t="s">
        <v>111</v>
      </c>
      <c r="X32" s="32"/>
      <c r="Y32" s="32"/>
      <c r="Z32" s="32"/>
      <c r="AA32" s="32"/>
      <c r="AB32" s="32"/>
      <c r="AC32" s="47"/>
      <c r="AE32" s="46"/>
      <c r="AG32" s="32" t="s">
        <v>97</v>
      </c>
      <c r="AH32" s="32">
        <v>31.5</v>
      </c>
      <c r="AI32" s="32">
        <v>26</v>
      </c>
      <c r="AJ32" s="32"/>
      <c r="AK32" s="32" t="s">
        <v>111</v>
      </c>
      <c r="AL32" s="32"/>
      <c r="AM32" s="32"/>
      <c r="AN32" s="47"/>
      <c r="AP32" s="32"/>
      <c r="AQ32" s="32"/>
      <c r="AR32" s="50"/>
    </row>
    <row r="33" spans="1:44" x14ac:dyDescent="0.3">
      <c r="A33" s="7" t="s">
        <v>100</v>
      </c>
      <c r="B33" s="7" t="s">
        <v>113</v>
      </c>
      <c r="C33" s="7">
        <v>1</v>
      </c>
      <c r="D33" s="7">
        <v>31</v>
      </c>
      <c r="E33" s="7">
        <f t="shared" si="0"/>
        <v>69</v>
      </c>
      <c r="F33" s="7">
        <f t="shared" si="1"/>
        <v>100</v>
      </c>
      <c r="G33" s="42" t="s">
        <v>257</v>
      </c>
      <c r="M33" s="7" t="s">
        <v>102</v>
      </c>
      <c r="N33" s="7" t="s">
        <v>113</v>
      </c>
      <c r="O33" s="7">
        <v>1</v>
      </c>
      <c r="P33" s="7">
        <v>13</v>
      </c>
      <c r="Q33" s="7">
        <f t="shared" si="2"/>
        <v>87</v>
      </c>
      <c r="R33" s="7">
        <f t="shared" si="3"/>
        <v>100</v>
      </c>
      <c r="S33">
        <f t="shared" si="4"/>
        <v>13</v>
      </c>
      <c r="T33">
        <f>AVERAGE(S33:S34)</f>
        <v>10.5</v>
      </c>
      <c r="U33">
        <f>_xlfn.STDEV.S(S33:S34)</f>
        <v>3.5355339059327378</v>
      </c>
      <c r="W33" s="46" t="s">
        <v>111</v>
      </c>
      <c r="X33" s="32"/>
      <c r="Y33" s="32"/>
      <c r="Z33" s="32"/>
      <c r="AA33" s="32"/>
      <c r="AB33" s="32"/>
      <c r="AC33" s="47"/>
      <c r="AE33" s="46"/>
      <c r="AG33" s="32" t="s">
        <v>98</v>
      </c>
      <c r="AH33" s="32">
        <v>40.5</v>
      </c>
      <c r="AI33" s="32">
        <v>24</v>
      </c>
      <c r="AJ33" s="32"/>
      <c r="AK33" s="32"/>
      <c r="AL33" s="32"/>
      <c r="AM33" s="32" t="s">
        <v>111</v>
      </c>
      <c r="AN33" s="47"/>
      <c r="AP33" s="32"/>
      <c r="AQ33" s="32"/>
      <c r="AR33" s="50"/>
    </row>
    <row r="34" spans="1:44" x14ac:dyDescent="0.3">
      <c r="A34" s="7" t="s">
        <v>100</v>
      </c>
      <c r="B34" s="7" t="s">
        <v>113</v>
      </c>
      <c r="C34" s="7">
        <v>2</v>
      </c>
      <c r="D34" s="7">
        <v>38</v>
      </c>
      <c r="E34" s="7">
        <f t="shared" si="0"/>
        <v>62</v>
      </c>
      <c r="F34" s="7">
        <f t="shared" si="1"/>
        <v>100</v>
      </c>
      <c r="M34" s="7" t="s">
        <v>102</v>
      </c>
      <c r="N34" s="7" t="s">
        <v>113</v>
      </c>
      <c r="O34" s="7">
        <v>2</v>
      </c>
      <c r="P34" s="7">
        <v>8</v>
      </c>
      <c r="Q34" s="7">
        <f t="shared" si="2"/>
        <v>92</v>
      </c>
      <c r="R34" s="7">
        <f t="shared" si="3"/>
        <v>100</v>
      </c>
      <c r="S34">
        <f t="shared" si="4"/>
        <v>8</v>
      </c>
      <c r="W34" s="46"/>
      <c r="X34" s="32" t="s">
        <v>154</v>
      </c>
      <c r="AA34" s="32"/>
      <c r="AB34" s="32">
        <v>5.452</v>
      </c>
      <c r="AC34" s="47"/>
      <c r="AE34" s="46"/>
      <c r="AG34" s="32" t="s">
        <v>99</v>
      </c>
      <c r="AH34" s="32">
        <v>33</v>
      </c>
      <c r="AI34" s="32">
        <v>26.5</v>
      </c>
      <c r="AJ34" s="32"/>
      <c r="AK34" s="32"/>
      <c r="AL34" s="32"/>
      <c r="AM34" s="32"/>
      <c r="AN34" s="47"/>
      <c r="AP34" s="32"/>
      <c r="AQ34" s="32"/>
      <c r="AR34" s="50"/>
    </row>
    <row r="35" spans="1:44" x14ac:dyDescent="0.3">
      <c r="A35" s="7" t="s">
        <v>101</v>
      </c>
      <c r="B35" s="7" t="s">
        <v>113</v>
      </c>
      <c r="C35" s="7">
        <v>1</v>
      </c>
      <c r="D35" s="7">
        <v>20</v>
      </c>
      <c r="E35" s="7">
        <f t="shared" si="0"/>
        <v>80</v>
      </c>
      <c r="F35" s="7">
        <f t="shared" si="1"/>
        <v>100</v>
      </c>
      <c r="M35" s="7" t="s">
        <v>103</v>
      </c>
      <c r="N35" s="7" t="s">
        <v>113</v>
      </c>
      <c r="O35" s="7">
        <v>1</v>
      </c>
      <c r="P35" s="7">
        <v>16</v>
      </c>
      <c r="Q35" s="7">
        <f t="shared" si="2"/>
        <v>84</v>
      </c>
      <c r="R35" s="7">
        <f t="shared" si="3"/>
        <v>100</v>
      </c>
      <c r="S35">
        <f t="shared" si="4"/>
        <v>16</v>
      </c>
      <c r="T35">
        <f>AVERAGE(S35:S36)</f>
        <v>14</v>
      </c>
      <c r="U35">
        <f>_xlfn.STDEV.S(S35:S36)</f>
        <v>2.8284271247461903</v>
      </c>
      <c r="W35" s="46"/>
      <c r="X35" s="32" t="s">
        <v>155</v>
      </c>
      <c r="AA35" s="32"/>
      <c r="AB35" s="32">
        <v>6.1909999999999998</v>
      </c>
      <c r="AC35" s="47"/>
      <c r="AE35" s="46"/>
      <c r="AG35" s="32" t="s">
        <v>100</v>
      </c>
      <c r="AH35" s="32">
        <v>34.5</v>
      </c>
      <c r="AI35" s="32">
        <v>13.5</v>
      </c>
      <c r="AJ35" s="32"/>
      <c r="AK35" s="32"/>
      <c r="AL35" s="32"/>
      <c r="AM35" s="32"/>
      <c r="AN35" s="47"/>
    </row>
    <row r="36" spans="1:44" x14ac:dyDescent="0.3">
      <c r="A36" s="7" t="s">
        <v>101</v>
      </c>
      <c r="B36" s="7" t="s">
        <v>113</v>
      </c>
      <c r="C36" s="7">
        <v>2</v>
      </c>
      <c r="D36" s="7">
        <v>39</v>
      </c>
      <c r="E36" s="7">
        <f t="shared" si="0"/>
        <v>61</v>
      </c>
      <c r="F36" s="7">
        <f t="shared" si="1"/>
        <v>100</v>
      </c>
      <c r="M36" s="7" t="s">
        <v>103</v>
      </c>
      <c r="N36" s="7" t="s">
        <v>113</v>
      </c>
      <c r="O36" s="7">
        <v>2</v>
      </c>
      <c r="P36" s="7">
        <v>12</v>
      </c>
      <c r="Q36" s="7">
        <f t="shared" si="2"/>
        <v>88</v>
      </c>
      <c r="R36" s="7">
        <f t="shared" si="3"/>
        <v>100</v>
      </c>
      <c r="S36">
        <f t="shared" si="4"/>
        <v>12</v>
      </c>
      <c r="W36" s="46"/>
      <c r="X36" s="32" t="s">
        <v>156</v>
      </c>
      <c r="AA36" s="32"/>
      <c r="AB36" s="32">
        <v>7.71</v>
      </c>
      <c r="AC36" s="47"/>
      <c r="AE36" s="46"/>
      <c r="AG36" s="32" t="s">
        <v>101</v>
      </c>
      <c r="AH36" s="32">
        <v>29.5</v>
      </c>
      <c r="AI36" s="32">
        <v>29.5</v>
      </c>
      <c r="AJ36" s="32"/>
      <c r="AK36" s="32"/>
      <c r="AL36" s="32"/>
      <c r="AM36" s="32"/>
      <c r="AN36" s="47"/>
    </row>
    <row r="37" spans="1:44" x14ac:dyDescent="0.3">
      <c r="A37" s="7" t="s">
        <v>102</v>
      </c>
      <c r="B37" s="7" t="s">
        <v>113</v>
      </c>
      <c r="C37" s="7">
        <v>1</v>
      </c>
      <c r="D37" s="7">
        <v>13</v>
      </c>
      <c r="E37" s="7">
        <f t="shared" si="0"/>
        <v>87</v>
      </c>
      <c r="F37" s="7">
        <f t="shared" si="1"/>
        <v>100</v>
      </c>
      <c r="G37" s="42" t="s">
        <v>258</v>
      </c>
      <c r="H37" t="s">
        <v>244</v>
      </c>
      <c r="I37">
        <v>2</v>
      </c>
      <c r="M37" s="7" t="s">
        <v>104</v>
      </c>
      <c r="N37" s="7" t="s">
        <v>113</v>
      </c>
      <c r="O37" s="7">
        <v>1</v>
      </c>
      <c r="P37" s="7">
        <v>24</v>
      </c>
      <c r="Q37" s="7">
        <f t="shared" si="2"/>
        <v>76</v>
      </c>
      <c r="R37" s="7">
        <f t="shared" si="3"/>
        <v>100</v>
      </c>
      <c r="S37">
        <f t="shared" si="4"/>
        <v>24</v>
      </c>
      <c r="T37">
        <f>AVERAGE(S37:S38)</f>
        <v>24</v>
      </c>
      <c r="U37">
        <f>_xlfn.STDEV.S(S37:S38)</f>
        <v>0</v>
      </c>
      <c r="W37" s="46"/>
      <c r="X37" s="32" t="s">
        <v>157</v>
      </c>
      <c r="AA37" s="32"/>
      <c r="AB37" s="32">
        <v>11.45</v>
      </c>
      <c r="AC37" s="47"/>
      <c r="AE37" s="46"/>
      <c r="AG37" s="32" t="s">
        <v>102</v>
      </c>
      <c r="AH37" s="32">
        <v>10.5</v>
      </c>
      <c r="AI37" s="32">
        <v>20.5</v>
      </c>
      <c r="AJ37" s="32"/>
      <c r="AK37" s="32"/>
      <c r="AL37" s="32"/>
      <c r="AM37" s="32"/>
      <c r="AN37" s="47"/>
    </row>
    <row r="38" spans="1:44" x14ac:dyDescent="0.3">
      <c r="A38" s="7" t="s">
        <v>102</v>
      </c>
      <c r="B38" s="7" t="s">
        <v>113</v>
      </c>
      <c r="C38" s="7">
        <v>2</v>
      </c>
      <c r="D38" s="7">
        <v>8</v>
      </c>
      <c r="E38" s="7">
        <f t="shared" si="0"/>
        <v>92</v>
      </c>
      <c r="F38" s="7">
        <f t="shared" si="1"/>
        <v>100</v>
      </c>
      <c r="M38" s="7" t="s">
        <v>104</v>
      </c>
      <c r="N38" s="7" t="s">
        <v>113</v>
      </c>
      <c r="O38" s="7">
        <v>2</v>
      </c>
      <c r="P38" s="7">
        <v>24</v>
      </c>
      <c r="Q38" s="7">
        <f t="shared" si="2"/>
        <v>76</v>
      </c>
      <c r="R38" s="7">
        <f t="shared" si="3"/>
        <v>100</v>
      </c>
      <c r="S38">
        <f t="shared" si="4"/>
        <v>24</v>
      </c>
      <c r="W38" s="46"/>
      <c r="X38" s="32" t="s">
        <v>158</v>
      </c>
      <c r="AA38" s="32"/>
      <c r="AB38" s="32">
        <v>13.01</v>
      </c>
      <c r="AC38" s="47"/>
      <c r="AE38" s="46"/>
      <c r="AG38" s="32" t="s">
        <v>103</v>
      </c>
      <c r="AH38" s="32">
        <v>14</v>
      </c>
      <c r="AI38" s="32">
        <v>12</v>
      </c>
      <c r="AJ38" s="32"/>
      <c r="AK38" s="32"/>
      <c r="AL38" s="32"/>
      <c r="AM38" s="32"/>
      <c r="AN38" s="47"/>
    </row>
    <row r="39" spans="1:44" x14ac:dyDescent="0.3">
      <c r="A39" s="7" t="s">
        <v>103</v>
      </c>
      <c r="B39" s="7" t="s">
        <v>113</v>
      </c>
      <c r="C39" s="7">
        <v>1</v>
      </c>
      <c r="D39" s="7">
        <v>16</v>
      </c>
      <c r="E39" s="7">
        <f t="shared" si="0"/>
        <v>84</v>
      </c>
      <c r="F39" s="7">
        <f t="shared" si="1"/>
        <v>100</v>
      </c>
      <c r="H39" t="s">
        <v>244</v>
      </c>
      <c r="I39">
        <v>3</v>
      </c>
      <c r="M39" s="7" t="s">
        <v>122</v>
      </c>
      <c r="N39" s="7" t="s">
        <v>113</v>
      </c>
      <c r="O39" s="7">
        <v>1</v>
      </c>
      <c r="P39" s="7">
        <v>14</v>
      </c>
      <c r="Q39" s="7">
        <f t="shared" si="2"/>
        <v>86</v>
      </c>
      <c r="R39" s="7">
        <f t="shared" si="3"/>
        <v>100</v>
      </c>
      <c r="S39">
        <f t="shared" si="4"/>
        <v>14</v>
      </c>
      <c r="W39" s="46"/>
      <c r="X39" s="32" t="s">
        <v>159</v>
      </c>
      <c r="AA39" s="32"/>
      <c r="AB39" s="38">
        <v>16.2</v>
      </c>
      <c r="AC39" s="47"/>
      <c r="AE39" s="46" t="s">
        <v>111</v>
      </c>
      <c r="AG39" s="32" t="s">
        <v>104</v>
      </c>
      <c r="AH39" s="32">
        <v>24</v>
      </c>
      <c r="AI39" s="32">
        <v>19.5</v>
      </c>
      <c r="AJ39" s="32"/>
      <c r="AK39" s="32"/>
      <c r="AL39" s="32"/>
      <c r="AM39" s="32"/>
      <c r="AN39" s="47"/>
    </row>
    <row r="40" spans="1:44" x14ac:dyDescent="0.3">
      <c r="A40" s="7" t="s">
        <v>103</v>
      </c>
      <c r="B40" s="7" t="s">
        <v>113</v>
      </c>
      <c r="C40" s="7">
        <v>2</v>
      </c>
      <c r="D40" s="7">
        <v>12</v>
      </c>
      <c r="E40" s="7">
        <f t="shared" si="0"/>
        <v>88</v>
      </c>
      <c r="F40" s="7">
        <f t="shared" si="1"/>
        <v>100</v>
      </c>
      <c r="M40" s="7" t="s">
        <v>123</v>
      </c>
      <c r="N40" s="7" t="s">
        <v>113</v>
      </c>
      <c r="O40" s="7">
        <v>1</v>
      </c>
      <c r="P40" s="7">
        <v>11</v>
      </c>
      <c r="Q40" s="7">
        <f t="shared" si="2"/>
        <v>89</v>
      </c>
      <c r="R40" s="7">
        <f t="shared" si="3"/>
        <v>100</v>
      </c>
      <c r="S40">
        <f t="shared" si="4"/>
        <v>11</v>
      </c>
      <c r="W40" s="46" t="s">
        <v>111</v>
      </c>
      <c r="X40" s="32"/>
      <c r="Y40" s="32"/>
      <c r="Z40" s="32"/>
      <c r="AA40" s="32"/>
      <c r="AB40" s="32"/>
      <c r="AC40" s="47"/>
      <c r="AE40" s="46" t="s">
        <v>111</v>
      </c>
      <c r="AF40" s="32"/>
      <c r="AG40" s="32"/>
      <c r="AH40" s="32"/>
      <c r="AI40" s="32"/>
      <c r="AJ40" s="32"/>
      <c r="AK40" s="32"/>
      <c r="AL40" s="32"/>
      <c r="AM40" s="32"/>
      <c r="AN40" s="47"/>
    </row>
    <row r="41" spans="1:44" x14ac:dyDescent="0.3">
      <c r="A41" s="7" t="s">
        <v>104</v>
      </c>
      <c r="B41" s="7" t="s">
        <v>113</v>
      </c>
      <c r="C41" s="7">
        <v>1</v>
      </c>
      <c r="D41" s="7">
        <v>24</v>
      </c>
      <c r="E41" s="7">
        <f t="shared" si="0"/>
        <v>76</v>
      </c>
      <c r="F41" s="7">
        <f t="shared" si="1"/>
        <v>100</v>
      </c>
      <c r="M41" s="7" t="s">
        <v>124</v>
      </c>
      <c r="N41" s="7" t="s">
        <v>113</v>
      </c>
      <c r="O41" s="7">
        <v>1</v>
      </c>
      <c r="P41" s="7">
        <v>7</v>
      </c>
      <c r="Q41" s="7">
        <f t="shared" si="2"/>
        <v>93</v>
      </c>
      <c r="R41" s="7">
        <f t="shared" si="3"/>
        <v>100</v>
      </c>
      <c r="S41">
        <f t="shared" si="4"/>
        <v>7</v>
      </c>
      <c r="W41" s="46" t="s">
        <v>111</v>
      </c>
      <c r="X41" s="32"/>
      <c r="Y41" s="32"/>
      <c r="Z41" s="32"/>
      <c r="AA41" s="32"/>
      <c r="AB41" s="32"/>
      <c r="AC41" s="47"/>
      <c r="AE41" s="46" t="s">
        <v>203</v>
      </c>
      <c r="AF41" s="32"/>
      <c r="AG41" s="32"/>
      <c r="AH41" s="32"/>
      <c r="AI41" s="32"/>
      <c r="AJ41" s="32"/>
      <c r="AK41" s="32"/>
      <c r="AL41" s="32"/>
      <c r="AM41" s="32"/>
      <c r="AN41" s="47"/>
    </row>
    <row r="42" spans="1:44" x14ac:dyDescent="0.3">
      <c r="A42" s="7" t="s">
        <v>104</v>
      </c>
      <c r="B42" s="7" t="s">
        <v>113</v>
      </c>
      <c r="C42" s="7">
        <v>2</v>
      </c>
      <c r="D42" s="7">
        <v>24</v>
      </c>
      <c r="E42" s="7">
        <f t="shared" si="0"/>
        <v>76</v>
      </c>
      <c r="F42" s="7">
        <f t="shared" si="1"/>
        <v>100</v>
      </c>
      <c r="M42" s="7" t="s">
        <v>125</v>
      </c>
      <c r="N42" s="7" t="s">
        <v>113</v>
      </c>
      <c r="O42" s="7">
        <v>1</v>
      </c>
      <c r="P42" s="7">
        <v>6</v>
      </c>
      <c r="Q42" s="7">
        <f t="shared" si="2"/>
        <v>94</v>
      </c>
      <c r="R42" s="7">
        <f t="shared" si="3"/>
        <v>100</v>
      </c>
      <c r="S42">
        <f t="shared" si="4"/>
        <v>6</v>
      </c>
      <c r="W42" s="46" t="s">
        <v>149</v>
      </c>
      <c r="X42" s="32"/>
      <c r="Y42" s="32"/>
      <c r="Z42" s="32"/>
      <c r="AA42" s="32"/>
      <c r="AB42" s="32"/>
      <c r="AC42" s="47"/>
      <c r="AE42" s="46" t="s">
        <v>111</v>
      </c>
      <c r="AF42" s="32"/>
      <c r="AG42" s="32"/>
      <c r="AH42" s="32"/>
      <c r="AI42" s="32"/>
      <c r="AJ42" s="32"/>
      <c r="AK42" s="32"/>
      <c r="AL42" s="32"/>
      <c r="AM42" s="32"/>
      <c r="AN42" s="47"/>
    </row>
    <row r="43" spans="1:44" x14ac:dyDescent="0.3">
      <c r="A43" s="7" t="s">
        <v>122</v>
      </c>
      <c r="B43" s="7" t="s">
        <v>113</v>
      </c>
      <c r="C43" s="7">
        <v>1</v>
      </c>
      <c r="D43" s="7">
        <v>14</v>
      </c>
      <c r="E43" s="7">
        <f t="shared" si="0"/>
        <v>86</v>
      </c>
      <c r="F43" s="7">
        <f t="shared" si="1"/>
        <v>100</v>
      </c>
      <c r="M43" s="7" t="s">
        <v>122</v>
      </c>
      <c r="N43" s="7" t="s">
        <v>112</v>
      </c>
      <c r="O43" s="7">
        <v>1</v>
      </c>
      <c r="P43" s="7">
        <v>11</v>
      </c>
      <c r="Q43" s="7">
        <f>100-P43</f>
        <v>89</v>
      </c>
      <c r="R43" s="7">
        <f>P43+Q43</f>
        <v>100</v>
      </c>
      <c r="S43">
        <f>P43</f>
        <v>11</v>
      </c>
      <c r="W43" s="46" t="s">
        <v>111</v>
      </c>
      <c r="X43" s="32"/>
      <c r="Y43" s="32"/>
      <c r="Z43" s="32"/>
      <c r="AA43" s="32"/>
      <c r="AB43" s="32"/>
      <c r="AC43" s="47"/>
      <c r="AE43" s="46" t="s">
        <v>204</v>
      </c>
      <c r="AF43" s="32" t="s">
        <v>236</v>
      </c>
      <c r="AG43" s="32" t="s">
        <v>237</v>
      </c>
      <c r="AH43" s="32" t="s">
        <v>236</v>
      </c>
      <c r="AI43" s="32" t="s">
        <v>111</v>
      </c>
      <c r="AJ43" s="32"/>
      <c r="AK43" s="32"/>
      <c r="AL43" s="32"/>
      <c r="AM43" s="32"/>
      <c r="AN43" s="47"/>
    </row>
    <row r="44" spans="1:44" x14ac:dyDescent="0.3">
      <c r="A44" s="7" t="s">
        <v>123</v>
      </c>
      <c r="B44" s="7" t="s">
        <v>113</v>
      </c>
      <c r="C44" s="7">
        <v>1</v>
      </c>
      <c r="D44" s="7">
        <v>11</v>
      </c>
      <c r="E44" s="7">
        <f t="shared" si="0"/>
        <v>89</v>
      </c>
      <c r="F44" s="7">
        <f t="shared" si="1"/>
        <v>100</v>
      </c>
      <c r="G44" s="42" t="s">
        <v>259</v>
      </c>
      <c r="H44" t="s">
        <v>260</v>
      </c>
      <c r="M44" s="7" t="s">
        <v>123</v>
      </c>
      <c r="N44" s="7" t="s">
        <v>112</v>
      </c>
      <c r="O44" s="7">
        <v>1</v>
      </c>
      <c r="P44" s="7">
        <v>16</v>
      </c>
      <c r="Q44" s="7">
        <f>100-P44</f>
        <v>84</v>
      </c>
      <c r="R44" s="7">
        <f>P44+Q44</f>
        <v>100</v>
      </c>
      <c r="S44">
        <f>P44</f>
        <v>16</v>
      </c>
      <c r="W44" s="46" t="s">
        <v>250</v>
      </c>
      <c r="X44" s="32"/>
      <c r="Y44" s="32"/>
      <c r="Z44" s="32"/>
      <c r="AA44" s="32"/>
      <c r="AB44" s="32"/>
      <c r="AC44" s="47"/>
      <c r="AE44" s="46"/>
      <c r="AF44" s="32"/>
      <c r="AG44" s="32"/>
      <c r="AH44" s="32" t="s">
        <v>237</v>
      </c>
      <c r="AI44" s="32" t="s">
        <v>111</v>
      </c>
      <c r="AJ44" s="32"/>
      <c r="AK44" s="32"/>
      <c r="AL44" s="32"/>
      <c r="AM44" s="32"/>
      <c r="AN44" s="47"/>
    </row>
    <row r="45" spans="1:44" x14ac:dyDescent="0.3">
      <c r="A45" s="7" t="s">
        <v>124</v>
      </c>
      <c r="B45" s="7" t="s">
        <v>113</v>
      </c>
      <c r="C45" s="7">
        <v>1</v>
      </c>
      <c r="D45" s="7">
        <v>7</v>
      </c>
      <c r="E45" s="7">
        <f t="shared" si="0"/>
        <v>93</v>
      </c>
      <c r="F45" s="7">
        <f t="shared" si="1"/>
        <v>100</v>
      </c>
      <c r="G45" s="42" t="s">
        <v>259</v>
      </c>
      <c r="M45" s="7" t="s">
        <v>124</v>
      </c>
      <c r="N45" s="7" t="s">
        <v>112</v>
      </c>
      <c r="O45" s="7">
        <v>1</v>
      </c>
      <c r="P45" s="7">
        <v>20</v>
      </c>
      <c r="Q45" s="7">
        <f>100-P45</f>
        <v>80</v>
      </c>
      <c r="R45" s="7">
        <f>P45+Q45</f>
        <v>100</v>
      </c>
      <c r="S45">
        <f>P45</f>
        <v>20</v>
      </c>
      <c r="W45" s="46" t="s">
        <v>111</v>
      </c>
      <c r="X45" s="32"/>
      <c r="Y45" s="32"/>
      <c r="Z45" s="32"/>
      <c r="AA45" s="32"/>
      <c r="AB45" s="32"/>
      <c r="AC45" s="47"/>
      <c r="AE45" s="46" t="s">
        <v>205</v>
      </c>
      <c r="AF45" s="32">
        <v>4</v>
      </c>
      <c r="AG45" s="32">
        <v>18</v>
      </c>
      <c r="AH45" s="32">
        <v>2</v>
      </c>
      <c r="AI45" s="32" t="s">
        <v>111</v>
      </c>
      <c r="AJ45" s="32"/>
      <c r="AK45" s="32"/>
      <c r="AL45" s="32"/>
      <c r="AM45" s="32"/>
      <c r="AN45" s="47"/>
    </row>
    <row r="46" spans="1:44" x14ac:dyDescent="0.3">
      <c r="A46" s="7" t="s">
        <v>125</v>
      </c>
      <c r="B46" s="7" t="s">
        <v>113</v>
      </c>
      <c r="C46" s="7">
        <v>1</v>
      </c>
      <c r="D46" s="7">
        <v>6</v>
      </c>
      <c r="E46" s="7">
        <f t="shared" si="0"/>
        <v>94</v>
      </c>
      <c r="F46" s="7">
        <f t="shared" si="1"/>
        <v>100</v>
      </c>
      <c r="G46" s="42" t="s">
        <v>259</v>
      </c>
      <c r="M46" s="7" t="s">
        <v>125</v>
      </c>
      <c r="N46" s="7" t="s">
        <v>112</v>
      </c>
      <c r="O46" s="7">
        <v>1</v>
      </c>
      <c r="P46" s="7">
        <v>27</v>
      </c>
      <c r="Q46" s="7">
        <f>100-P46</f>
        <v>73</v>
      </c>
      <c r="R46" s="7">
        <f>P46+Q46</f>
        <v>100</v>
      </c>
      <c r="S46">
        <f>P46</f>
        <v>27</v>
      </c>
      <c r="W46" s="46"/>
      <c r="X46" s="32"/>
      <c r="Y46" s="32"/>
      <c r="Z46" s="32" t="s">
        <v>151</v>
      </c>
      <c r="AA46" s="32"/>
      <c r="AB46" s="32"/>
      <c r="AC46" s="47"/>
      <c r="AE46" s="46" t="s">
        <v>140</v>
      </c>
      <c r="AF46" s="32">
        <v>18</v>
      </c>
      <c r="AG46" s="32">
        <v>18</v>
      </c>
      <c r="AH46" s="32">
        <v>18</v>
      </c>
      <c r="AI46" s="32" t="s">
        <v>111</v>
      </c>
      <c r="AJ46" s="32"/>
      <c r="AK46" s="32"/>
      <c r="AL46" s="32"/>
      <c r="AM46" s="32"/>
      <c r="AN46" s="47"/>
    </row>
    <row r="47" spans="1:44" x14ac:dyDescent="0.3">
      <c r="W47" s="46"/>
      <c r="X47" s="32"/>
      <c r="Y47" s="32" t="s">
        <v>237</v>
      </c>
      <c r="Z47" s="32" t="s">
        <v>111</v>
      </c>
      <c r="AA47" s="32"/>
      <c r="AB47" s="32"/>
      <c r="AC47" s="47"/>
      <c r="AE47" s="46" t="s">
        <v>207</v>
      </c>
      <c r="AF47" s="32">
        <v>5.45</v>
      </c>
      <c r="AG47" s="32">
        <v>2.57</v>
      </c>
      <c r="AH47" s="32">
        <v>7.71</v>
      </c>
      <c r="AI47" s="32" t="s">
        <v>111</v>
      </c>
      <c r="AJ47" s="32"/>
      <c r="AK47" s="32"/>
      <c r="AL47" s="32"/>
      <c r="AM47" s="32"/>
      <c r="AN47" s="47"/>
    </row>
    <row r="48" spans="1:44" x14ac:dyDescent="0.3">
      <c r="W48" s="46"/>
      <c r="X48" s="32"/>
      <c r="Y48" s="32" t="s">
        <v>113</v>
      </c>
      <c r="Z48" s="32">
        <v>23.09</v>
      </c>
      <c r="AA48" s="32"/>
      <c r="AB48" s="32"/>
      <c r="AC48" s="47"/>
      <c r="AE48" s="46" t="s">
        <v>111</v>
      </c>
      <c r="AF48" s="32"/>
      <c r="AG48" s="32"/>
      <c r="AH48" s="32"/>
      <c r="AI48" s="32"/>
      <c r="AJ48" s="32"/>
      <c r="AK48" s="32"/>
      <c r="AL48" s="32"/>
      <c r="AM48" s="32"/>
      <c r="AN48" s="47"/>
    </row>
    <row r="49" spans="1:40" x14ac:dyDescent="0.3">
      <c r="W49" s="46"/>
      <c r="X49" s="32"/>
      <c r="Y49" s="32" t="s">
        <v>112</v>
      </c>
      <c r="Z49" s="32">
        <v>20.91</v>
      </c>
      <c r="AA49" s="32"/>
      <c r="AB49" s="32"/>
      <c r="AC49" s="47"/>
      <c r="AE49" s="46" t="s">
        <v>111</v>
      </c>
      <c r="AF49" s="32"/>
      <c r="AG49" s="32"/>
      <c r="AH49" s="32"/>
      <c r="AI49" s="32"/>
      <c r="AJ49" s="32"/>
      <c r="AK49" s="32"/>
      <c r="AL49" s="32"/>
      <c r="AM49" s="32"/>
      <c r="AN49" s="47"/>
    </row>
    <row r="50" spans="1:40" x14ac:dyDescent="0.3">
      <c r="W50" s="46" t="s">
        <v>111</v>
      </c>
      <c r="X50" s="32"/>
      <c r="Y50" s="32"/>
      <c r="Z50" s="32"/>
      <c r="AA50" s="32"/>
      <c r="AB50" s="32"/>
      <c r="AC50" s="47"/>
      <c r="AE50" s="46" t="s">
        <v>111</v>
      </c>
      <c r="AF50" s="32"/>
      <c r="AG50" s="32"/>
      <c r="AH50" s="32"/>
      <c r="AI50" s="32"/>
      <c r="AJ50" s="32"/>
      <c r="AK50" s="32"/>
      <c r="AL50" s="32"/>
      <c r="AM50" s="32"/>
      <c r="AN50" s="47"/>
    </row>
    <row r="51" spans="1:40" x14ac:dyDescent="0.3">
      <c r="W51" s="46" t="s">
        <v>111</v>
      </c>
      <c r="X51" s="32"/>
      <c r="Y51" s="32"/>
      <c r="Z51" s="32"/>
      <c r="AA51" s="32"/>
      <c r="AB51" s="32"/>
      <c r="AC51" s="47"/>
      <c r="AE51" s="46" t="s">
        <v>211</v>
      </c>
      <c r="AF51" s="32"/>
      <c r="AG51" s="32"/>
      <c r="AH51" s="32"/>
      <c r="AI51" s="32"/>
      <c r="AJ51" s="32"/>
      <c r="AK51" s="32"/>
      <c r="AL51" s="32"/>
      <c r="AM51" s="32"/>
      <c r="AN51" s="47"/>
    </row>
    <row r="52" spans="1:40" x14ac:dyDescent="0.3">
      <c r="W52" s="46" t="s">
        <v>261</v>
      </c>
      <c r="X52" s="32"/>
      <c r="Y52" s="32"/>
      <c r="Z52" s="32"/>
      <c r="AA52" s="32"/>
      <c r="AB52" s="32"/>
      <c r="AC52" s="47"/>
      <c r="AE52" s="46" t="s">
        <v>111</v>
      </c>
      <c r="AF52" s="32"/>
      <c r="AG52" s="32"/>
      <c r="AH52" s="32"/>
      <c r="AI52" s="32"/>
      <c r="AJ52" s="32"/>
      <c r="AK52" s="32"/>
      <c r="AL52" s="32"/>
      <c r="AM52" s="32"/>
      <c r="AN52" s="47"/>
    </row>
    <row r="53" spans="1:40" x14ac:dyDescent="0.3">
      <c r="W53" s="46" t="s">
        <v>262</v>
      </c>
      <c r="X53" s="32"/>
      <c r="Y53" s="32"/>
      <c r="Z53" s="32"/>
      <c r="AA53" s="32"/>
      <c r="AB53" s="32"/>
      <c r="AC53" s="47"/>
      <c r="AE53" s="46" t="s">
        <v>204</v>
      </c>
      <c r="AF53" s="32" t="s">
        <v>236</v>
      </c>
      <c r="AG53" s="32" t="s">
        <v>237</v>
      </c>
      <c r="AH53" s="32" t="s">
        <v>236</v>
      </c>
      <c r="AI53" s="32" t="s">
        <v>111</v>
      </c>
      <c r="AJ53" s="32"/>
      <c r="AK53" s="32"/>
      <c r="AL53" s="32"/>
      <c r="AM53" s="32"/>
      <c r="AN53" s="47"/>
    </row>
    <row r="54" spans="1:40" x14ac:dyDescent="0.3">
      <c r="W54" s="46" t="s">
        <v>111</v>
      </c>
      <c r="X54" s="32"/>
      <c r="Y54" s="32"/>
      <c r="Z54" s="32"/>
      <c r="AA54" s="32"/>
      <c r="AB54" s="32"/>
      <c r="AC54" s="47"/>
      <c r="AE54" s="46"/>
      <c r="AF54" s="32"/>
      <c r="AG54" s="32"/>
      <c r="AH54" s="32" t="s">
        <v>237</v>
      </c>
      <c r="AI54" s="32" t="s">
        <v>111</v>
      </c>
      <c r="AJ54" s="32"/>
      <c r="AK54" s="32"/>
      <c r="AL54" s="32"/>
      <c r="AM54" s="32"/>
      <c r="AN54" s="47"/>
    </row>
    <row r="55" spans="1:40" x14ac:dyDescent="0.3">
      <c r="W55" s="46" t="s">
        <v>111</v>
      </c>
      <c r="X55" s="32"/>
      <c r="Y55" s="32"/>
      <c r="Z55" s="32"/>
      <c r="AA55" s="32"/>
      <c r="AB55" s="32"/>
      <c r="AC55" s="47"/>
      <c r="AE55" s="46" t="s">
        <v>205</v>
      </c>
      <c r="AF55" s="32">
        <v>4</v>
      </c>
      <c r="AG55" s="32">
        <v>18</v>
      </c>
      <c r="AH55" s="32">
        <v>2</v>
      </c>
      <c r="AI55" s="32" t="s">
        <v>111</v>
      </c>
      <c r="AJ55" s="32"/>
      <c r="AK55" s="32"/>
      <c r="AL55" s="32"/>
      <c r="AM55" s="32"/>
      <c r="AN55" s="47"/>
    </row>
    <row r="56" spans="1:40" x14ac:dyDescent="0.3">
      <c r="W56" s="46" t="s">
        <v>149</v>
      </c>
      <c r="X56" s="32"/>
      <c r="Y56" s="32"/>
      <c r="Z56" s="32"/>
      <c r="AA56" s="32"/>
      <c r="AB56" s="32"/>
      <c r="AC56" s="47"/>
      <c r="AE56" s="46" t="s">
        <v>140</v>
      </c>
      <c r="AF56" s="32">
        <v>18</v>
      </c>
      <c r="AG56" s="32">
        <v>18</v>
      </c>
      <c r="AH56" s="32">
        <v>18</v>
      </c>
      <c r="AI56" s="32" t="s">
        <v>111</v>
      </c>
      <c r="AJ56" s="32"/>
      <c r="AK56" s="32"/>
      <c r="AL56" s="32"/>
      <c r="AM56" s="32"/>
      <c r="AN56" s="47"/>
    </row>
    <row r="57" spans="1:40" ht="15" thickBot="1" x14ac:dyDescent="0.35">
      <c r="W57" s="46" t="s">
        <v>111</v>
      </c>
      <c r="X57" s="32"/>
      <c r="Y57" s="32"/>
      <c r="Z57" s="32"/>
      <c r="AA57" s="32"/>
      <c r="AB57" s="32"/>
      <c r="AC57" s="47"/>
      <c r="AE57" s="51" t="s">
        <v>212</v>
      </c>
      <c r="AF57" s="52">
        <v>11.45</v>
      </c>
      <c r="AG57" s="52">
        <v>5.4</v>
      </c>
      <c r="AH57" s="52">
        <v>16.2</v>
      </c>
      <c r="AI57" s="52" t="s">
        <v>111</v>
      </c>
      <c r="AJ57" s="52"/>
      <c r="AK57" s="52"/>
      <c r="AL57" s="52"/>
      <c r="AM57" s="52"/>
      <c r="AN57" s="53"/>
    </row>
    <row r="58" spans="1:40" x14ac:dyDescent="0.3">
      <c r="W58" s="46" t="s">
        <v>270</v>
      </c>
      <c r="X58" s="32"/>
      <c r="Y58" s="32"/>
      <c r="Z58" s="32"/>
      <c r="AA58" s="32"/>
      <c r="AB58" s="32"/>
      <c r="AC58" s="47"/>
    </row>
    <row r="59" spans="1:40" x14ac:dyDescent="0.3">
      <c r="A59" s="7" t="s">
        <v>236</v>
      </c>
      <c r="B59" s="7" t="s">
        <v>237</v>
      </c>
      <c r="C59" s="7" t="s">
        <v>467</v>
      </c>
      <c r="D59" s="68" t="s">
        <v>420</v>
      </c>
      <c r="E59" s="68" t="s">
        <v>421</v>
      </c>
      <c r="G59" s="7"/>
      <c r="H59" s="68"/>
      <c r="I59" s="68" t="s">
        <v>114</v>
      </c>
      <c r="J59" s="68" t="s">
        <v>468</v>
      </c>
      <c r="K59" s="68" t="s">
        <v>467</v>
      </c>
      <c r="L59" s="68" t="s">
        <v>468</v>
      </c>
      <c r="M59" s="7"/>
      <c r="W59" s="46" t="s">
        <v>111</v>
      </c>
      <c r="X59" s="32"/>
      <c r="Y59" s="32"/>
      <c r="Z59" s="32"/>
      <c r="AA59" s="32"/>
      <c r="AB59" s="32"/>
      <c r="AC59" s="47"/>
    </row>
    <row r="60" spans="1:40" x14ac:dyDescent="0.3">
      <c r="A60" s="7" t="s">
        <v>96</v>
      </c>
      <c r="B60" s="7" t="s">
        <v>112</v>
      </c>
      <c r="C60" s="120" t="s">
        <v>434</v>
      </c>
      <c r="D60" s="7">
        <v>21.5</v>
      </c>
      <c r="E60" s="7">
        <v>10.606601717798213</v>
      </c>
      <c r="G60"/>
      <c r="I60" s="138" t="s">
        <v>436</v>
      </c>
      <c r="J60" s="7">
        <v>24</v>
      </c>
      <c r="K60" s="140" t="s">
        <v>449</v>
      </c>
      <c r="L60" s="7">
        <v>40.5</v>
      </c>
      <c r="W60" s="46"/>
      <c r="X60" s="32"/>
      <c r="Y60" s="32"/>
      <c r="Z60" s="32" t="s">
        <v>151</v>
      </c>
      <c r="AA60" s="32"/>
      <c r="AB60" s="32"/>
      <c r="AC60" s="47"/>
    </row>
    <row r="61" spans="1:40" x14ac:dyDescent="0.3">
      <c r="A61" s="7" t="s">
        <v>97</v>
      </c>
      <c r="B61" s="7" t="s">
        <v>112</v>
      </c>
      <c r="C61" s="120" t="s">
        <v>435</v>
      </c>
      <c r="D61" s="7">
        <v>26</v>
      </c>
      <c r="E61" s="7">
        <v>7.0710678118654755</v>
      </c>
      <c r="G61"/>
      <c r="I61" s="138" t="s">
        <v>438</v>
      </c>
      <c r="J61" s="7">
        <v>13.5</v>
      </c>
      <c r="K61" s="140" t="s">
        <v>451</v>
      </c>
      <c r="L61" s="7">
        <v>34.5</v>
      </c>
      <c r="W61" s="46"/>
      <c r="X61" s="32"/>
      <c r="Y61" s="32" t="s">
        <v>237</v>
      </c>
      <c r="Z61" s="32" t="s">
        <v>113</v>
      </c>
      <c r="AA61" s="32" t="s">
        <v>112</v>
      </c>
      <c r="AB61" s="32"/>
      <c r="AC61" s="47"/>
    </row>
    <row r="62" spans="1:40" x14ac:dyDescent="0.3">
      <c r="A62" s="7" t="s">
        <v>98</v>
      </c>
      <c r="B62" s="7" t="s">
        <v>112</v>
      </c>
      <c r="C62" s="120" t="s">
        <v>436</v>
      </c>
      <c r="D62" s="7">
        <v>24</v>
      </c>
      <c r="E62" s="7">
        <v>4.2426406871192848</v>
      </c>
      <c r="G62"/>
      <c r="I62" s="138" t="s">
        <v>437</v>
      </c>
      <c r="J62" s="7">
        <v>26.5</v>
      </c>
      <c r="K62" s="140" t="s">
        <v>450</v>
      </c>
      <c r="L62" s="7">
        <v>33</v>
      </c>
      <c r="W62" s="46"/>
      <c r="X62" s="32"/>
      <c r="Y62" s="32" t="s">
        <v>236</v>
      </c>
      <c r="Z62" s="32" t="s">
        <v>111</v>
      </c>
      <c r="AA62" s="32"/>
      <c r="AB62" s="32"/>
      <c r="AC62" s="47"/>
    </row>
    <row r="63" spans="1:40" x14ac:dyDescent="0.3">
      <c r="A63" s="7" t="s">
        <v>99</v>
      </c>
      <c r="B63" s="7" t="s">
        <v>112</v>
      </c>
      <c r="C63" s="120" t="s">
        <v>437</v>
      </c>
      <c r="D63" s="7">
        <v>26.5</v>
      </c>
      <c r="E63" s="7">
        <v>9.1923881554251174</v>
      </c>
      <c r="G63"/>
      <c r="I63" s="138" t="s">
        <v>435</v>
      </c>
      <c r="J63" s="7">
        <v>26</v>
      </c>
      <c r="K63" s="140" t="s">
        <v>448</v>
      </c>
      <c r="L63" s="7">
        <v>31.5</v>
      </c>
      <c r="P63" s="138" t="s">
        <v>439</v>
      </c>
      <c r="R63" s="140" t="s">
        <v>449</v>
      </c>
      <c r="W63" s="46"/>
      <c r="X63" s="32"/>
      <c r="Y63" s="32" t="s">
        <v>96</v>
      </c>
      <c r="Z63" s="32">
        <v>17.5</v>
      </c>
      <c r="AA63" s="32">
        <v>21.5</v>
      </c>
      <c r="AB63" s="32"/>
      <c r="AC63" s="47"/>
    </row>
    <row r="64" spans="1:40" x14ac:dyDescent="0.3">
      <c r="A64" s="7" t="s">
        <v>100</v>
      </c>
      <c r="B64" s="7" t="s">
        <v>112</v>
      </c>
      <c r="C64" s="120" t="s">
        <v>438</v>
      </c>
      <c r="D64" s="7">
        <v>13.5</v>
      </c>
      <c r="E64" s="7">
        <v>0.70710678118654757</v>
      </c>
      <c r="G64"/>
      <c r="I64" s="138" t="s">
        <v>439</v>
      </c>
      <c r="J64" s="7">
        <v>29.5</v>
      </c>
      <c r="K64" s="140" t="s">
        <v>452</v>
      </c>
      <c r="L64" s="7">
        <v>29.5</v>
      </c>
      <c r="P64" s="139" t="s">
        <v>446</v>
      </c>
      <c r="R64" s="140" t="s">
        <v>451</v>
      </c>
      <c r="W64" s="46"/>
      <c r="X64" s="32"/>
      <c r="Y64" s="32" t="s">
        <v>122</v>
      </c>
      <c r="Z64" s="32">
        <v>14</v>
      </c>
      <c r="AA64" s="32">
        <v>11</v>
      </c>
      <c r="AB64" s="32"/>
      <c r="AC64" s="47"/>
    </row>
    <row r="65" spans="1:29" x14ac:dyDescent="0.3">
      <c r="A65" s="7" t="s">
        <v>101</v>
      </c>
      <c r="B65" s="7" t="s">
        <v>112</v>
      </c>
      <c r="C65" s="120" t="s">
        <v>439</v>
      </c>
      <c r="D65" s="7">
        <v>29.5</v>
      </c>
      <c r="E65" s="7">
        <v>7.7781745930520225</v>
      </c>
      <c r="G65"/>
      <c r="I65" s="138" t="s">
        <v>442</v>
      </c>
      <c r="J65" s="7">
        <v>19.5</v>
      </c>
      <c r="K65" s="140" t="s">
        <v>455</v>
      </c>
      <c r="L65" s="7">
        <v>24</v>
      </c>
      <c r="P65" s="138" t="s">
        <v>437</v>
      </c>
      <c r="R65" s="140" t="s">
        <v>450</v>
      </c>
      <c r="W65" s="46"/>
      <c r="X65" s="32"/>
      <c r="Y65" s="32" t="s">
        <v>97</v>
      </c>
      <c r="Z65" s="32">
        <v>31.5</v>
      </c>
      <c r="AA65" s="32">
        <v>26</v>
      </c>
      <c r="AB65" s="32"/>
      <c r="AC65" s="47"/>
    </row>
    <row r="66" spans="1:29" x14ac:dyDescent="0.3">
      <c r="A66" s="7" t="s">
        <v>102</v>
      </c>
      <c r="B66" s="7" t="s">
        <v>112</v>
      </c>
      <c r="C66" s="120" t="s">
        <v>440</v>
      </c>
      <c r="D66" s="7">
        <v>20.5</v>
      </c>
      <c r="E66" s="7">
        <v>9.1923881554251174</v>
      </c>
      <c r="G66"/>
      <c r="I66" s="138" t="s">
        <v>434</v>
      </c>
      <c r="J66" s="7">
        <v>21.5</v>
      </c>
      <c r="K66" s="140" t="s">
        <v>447</v>
      </c>
      <c r="L66" s="7">
        <v>17.5</v>
      </c>
      <c r="P66" t="s">
        <v>111</v>
      </c>
      <c r="W66" s="46"/>
      <c r="X66" s="32"/>
      <c r="Y66" s="32" t="s">
        <v>123</v>
      </c>
      <c r="Z66" s="32">
        <v>11</v>
      </c>
      <c r="AA66" s="32">
        <v>16</v>
      </c>
      <c r="AB66" s="32"/>
      <c r="AC66" s="47"/>
    </row>
    <row r="67" spans="1:29" x14ac:dyDescent="0.3">
      <c r="A67" s="7" t="s">
        <v>103</v>
      </c>
      <c r="B67" s="7" t="s">
        <v>112</v>
      </c>
      <c r="C67" s="120" t="s">
        <v>441</v>
      </c>
      <c r="D67" s="7">
        <v>12</v>
      </c>
      <c r="E67" s="7">
        <v>2.8284271247461903</v>
      </c>
      <c r="G67"/>
      <c r="I67" s="138" t="s">
        <v>441</v>
      </c>
      <c r="J67" s="7">
        <v>12</v>
      </c>
      <c r="K67" s="140" t="s">
        <v>454</v>
      </c>
      <c r="L67" s="7">
        <v>14</v>
      </c>
      <c r="M67" t="s">
        <v>111</v>
      </c>
      <c r="W67" s="46"/>
      <c r="X67" s="32"/>
      <c r="Y67" s="32" t="s">
        <v>98</v>
      </c>
      <c r="Z67" s="32">
        <v>40.5</v>
      </c>
      <c r="AA67" s="32">
        <v>24</v>
      </c>
      <c r="AB67" s="32"/>
      <c r="AC67" s="47"/>
    </row>
    <row r="68" spans="1:29" x14ac:dyDescent="0.3">
      <c r="A68" s="7" t="s">
        <v>104</v>
      </c>
      <c r="B68" s="7" t="s">
        <v>112</v>
      </c>
      <c r="C68" s="120" t="s">
        <v>442</v>
      </c>
      <c r="D68" s="7">
        <v>19.5</v>
      </c>
      <c r="E68" s="7">
        <v>3.5355339059327378</v>
      </c>
      <c r="G68"/>
      <c r="I68" s="139" t="s">
        <v>443</v>
      </c>
      <c r="J68" s="7">
        <v>11</v>
      </c>
      <c r="K68" s="141" t="s">
        <v>456</v>
      </c>
      <c r="L68" s="7">
        <v>14</v>
      </c>
      <c r="W68" s="46"/>
      <c r="X68" s="32"/>
      <c r="Y68" s="32" t="s">
        <v>124</v>
      </c>
      <c r="Z68" s="32">
        <v>7</v>
      </c>
      <c r="AA68" s="32">
        <v>20</v>
      </c>
      <c r="AB68" s="32"/>
      <c r="AC68" s="47"/>
    </row>
    <row r="69" spans="1:29" x14ac:dyDescent="0.3">
      <c r="A69" s="7" t="s">
        <v>122</v>
      </c>
      <c r="B69" s="7" t="s">
        <v>112</v>
      </c>
      <c r="C69" s="136" t="s">
        <v>443</v>
      </c>
      <c r="D69" s="7">
        <v>11</v>
      </c>
      <c r="G69"/>
      <c r="I69" s="139" t="s">
        <v>444</v>
      </c>
      <c r="J69" s="7">
        <v>16</v>
      </c>
      <c r="K69" s="141" t="s">
        <v>457</v>
      </c>
      <c r="L69" s="7">
        <v>11</v>
      </c>
      <c r="P69" s="138" t="s">
        <v>438</v>
      </c>
      <c r="R69" s="140" t="s">
        <v>453</v>
      </c>
      <c r="W69" s="46"/>
      <c r="X69" s="32"/>
      <c r="Y69" s="32" t="s">
        <v>99</v>
      </c>
      <c r="Z69" s="32">
        <v>33</v>
      </c>
      <c r="AA69" s="32">
        <v>26.5</v>
      </c>
      <c r="AB69" s="32"/>
      <c r="AC69" s="47"/>
    </row>
    <row r="70" spans="1:29" x14ac:dyDescent="0.3">
      <c r="A70" s="7" t="s">
        <v>123</v>
      </c>
      <c r="B70" s="7" t="s">
        <v>112</v>
      </c>
      <c r="C70" s="136" t="s">
        <v>444</v>
      </c>
      <c r="D70" s="7">
        <v>16</v>
      </c>
      <c r="G70"/>
      <c r="I70" s="138" t="s">
        <v>440</v>
      </c>
      <c r="J70" s="7">
        <v>20.5</v>
      </c>
      <c r="K70" s="140" t="s">
        <v>453</v>
      </c>
      <c r="L70" s="7">
        <v>10.5</v>
      </c>
      <c r="P70" s="138" t="s">
        <v>441</v>
      </c>
      <c r="R70" s="141" t="s">
        <v>458</v>
      </c>
      <c r="W70" s="46"/>
      <c r="X70" s="32"/>
      <c r="Y70" s="32" t="s">
        <v>125</v>
      </c>
      <c r="Z70" s="32">
        <v>6</v>
      </c>
      <c r="AA70" s="32">
        <v>27</v>
      </c>
      <c r="AB70" s="32"/>
      <c r="AC70" s="47"/>
    </row>
    <row r="71" spans="1:29" x14ac:dyDescent="0.3">
      <c r="A71" s="7" t="s">
        <v>124</v>
      </c>
      <c r="B71" s="7" t="s">
        <v>112</v>
      </c>
      <c r="C71" s="136" t="s">
        <v>445</v>
      </c>
      <c r="D71" s="7">
        <v>20</v>
      </c>
      <c r="G71"/>
      <c r="I71" s="139" t="s">
        <v>445</v>
      </c>
      <c r="J71" s="7">
        <v>20</v>
      </c>
      <c r="K71" s="141" t="s">
        <v>458</v>
      </c>
      <c r="L71" s="7">
        <v>7</v>
      </c>
      <c r="P71" s="139" t="s">
        <v>443</v>
      </c>
      <c r="R71" s="141" t="s">
        <v>459</v>
      </c>
      <c r="W71" s="46"/>
      <c r="X71" s="32"/>
      <c r="Y71" s="32" t="s">
        <v>100</v>
      </c>
      <c r="Z71" s="32">
        <v>34.5</v>
      </c>
      <c r="AA71" s="32">
        <v>13.5</v>
      </c>
      <c r="AB71" s="32"/>
      <c r="AC71" s="47"/>
    </row>
    <row r="72" spans="1:29" x14ac:dyDescent="0.3">
      <c r="A72" s="7" t="s">
        <v>125</v>
      </c>
      <c r="B72" s="7" t="s">
        <v>112</v>
      </c>
      <c r="C72" s="136" t="s">
        <v>446</v>
      </c>
      <c r="D72" s="7">
        <v>27</v>
      </c>
      <c r="G72"/>
      <c r="I72" s="139" t="s">
        <v>446</v>
      </c>
      <c r="J72" s="7">
        <v>27</v>
      </c>
      <c r="K72" s="141" t="s">
        <v>459</v>
      </c>
      <c r="L72" s="7">
        <v>6</v>
      </c>
      <c r="W72" s="46"/>
      <c r="X72" s="32"/>
      <c r="Y72" s="32" t="s">
        <v>101</v>
      </c>
      <c r="Z72" s="32">
        <v>29.5</v>
      </c>
      <c r="AA72" s="32">
        <v>29.5</v>
      </c>
      <c r="AB72" s="32"/>
      <c r="AC72" s="47"/>
    </row>
    <row r="73" spans="1:29" x14ac:dyDescent="0.3">
      <c r="A73" s="7" t="s">
        <v>96</v>
      </c>
      <c r="B73" s="7" t="s">
        <v>113</v>
      </c>
      <c r="C73" s="127" t="s">
        <v>447</v>
      </c>
      <c r="D73" s="7">
        <v>17.5</v>
      </c>
      <c r="E73" s="7">
        <v>2.1213203435596424</v>
      </c>
      <c r="G73"/>
      <c r="I73" s="5"/>
      <c r="K73" s="5"/>
      <c r="W73" s="46"/>
      <c r="X73" s="32"/>
      <c r="Y73" s="32" t="s">
        <v>102</v>
      </c>
      <c r="Z73" s="32">
        <v>10.5</v>
      </c>
      <c r="AA73" s="32">
        <v>20.5</v>
      </c>
      <c r="AB73" s="32"/>
      <c r="AC73" s="47"/>
    </row>
    <row r="74" spans="1:29" x14ac:dyDescent="0.3">
      <c r="A74" s="7" t="s">
        <v>97</v>
      </c>
      <c r="B74" s="7" t="s">
        <v>113</v>
      </c>
      <c r="C74" s="127" t="s">
        <v>448</v>
      </c>
      <c r="D74" s="7">
        <v>31.5</v>
      </c>
      <c r="E74" s="7">
        <v>7.7781745930520225</v>
      </c>
      <c r="G74"/>
      <c r="I74" s="5"/>
      <c r="K74" s="5"/>
      <c r="W74" s="46"/>
      <c r="X74" s="32"/>
      <c r="Y74" s="32" t="s">
        <v>103</v>
      </c>
      <c r="Z74" s="32">
        <v>14</v>
      </c>
      <c r="AA74" s="32">
        <v>12</v>
      </c>
      <c r="AB74" s="32"/>
      <c r="AC74" s="47"/>
    </row>
    <row r="75" spans="1:29" x14ac:dyDescent="0.3">
      <c r="A75" s="7" t="s">
        <v>98</v>
      </c>
      <c r="B75" s="7" t="s">
        <v>113</v>
      </c>
      <c r="C75" s="127" t="s">
        <v>449</v>
      </c>
      <c r="D75" s="7">
        <v>40.5</v>
      </c>
      <c r="E75" s="7">
        <v>7.7781745930520225</v>
      </c>
      <c r="G75"/>
      <c r="W75" s="46"/>
      <c r="X75" s="32"/>
      <c r="Y75" s="32" t="s">
        <v>104</v>
      </c>
      <c r="Z75" s="32">
        <v>24</v>
      </c>
      <c r="AA75" s="32">
        <v>19.5</v>
      </c>
      <c r="AB75" s="32"/>
      <c r="AC75" s="47"/>
    </row>
    <row r="76" spans="1:29" x14ac:dyDescent="0.3">
      <c r="A76" s="7" t="s">
        <v>99</v>
      </c>
      <c r="B76" s="7" t="s">
        <v>113</v>
      </c>
      <c r="C76" s="127" t="s">
        <v>450</v>
      </c>
      <c r="D76" s="7">
        <v>33</v>
      </c>
      <c r="E76" s="7">
        <v>16.970562748477139</v>
      </c>
      <c r="G76"/>
      <c r="W76" s="46" t="s">
        <v>111</v>
      </c>
      <c r="X76" s="32"/>
      <c r="Y76" s="32"/>
      <c r="Z76" s="32"/>
      <c r="AA76" s="32"/>
      <c r="AB76" s="32"/>
      <c r="AC76" s="47"/>
    </row>
    <row r="77" spans="1:29" x14ac:dyDescent="0.3">
      <c r="A77" s="7" t="s">
        <v>100</v>
      </c>
      <c r="B77" s="7" t="s">
        <v>113</v>
      </c>
      <c r="C77" s="127" t="s">
        <v>451</v>
      </c>
      <c r="D77" s="7">
        <v>34.5</v>
      </c>
      <c r="E77" s="7">
        <v>4.9497474683058327</v>
      </c>
      <c r="G77"/>
      <c r="W77" s="46" t="s">
        <v>111</v>
      </c>
      <c r="X77" s="32"/>
      <c r="Y77" s="32"/>
      <c r="Z77" s="32"/>
      <c r="AA77" s="32"/>
      <c r="AB77" s="32"/>
      <c r="AC77" s="47"/>
    </row>
    <row r="78" spans="1:29" x14ac:dyDescent="0.3">
      <c r="A78" s="7" t="s">
        <v>101</v>
      </c>
      <c r="B78" s="7" t="s">
        <v>113</v>
      </c>
      <c r="C78" s="127" t="s">
        <v>452</v>
      </c>
      <c r="D78" s="7">
        <v>29.5</v>
      </c>
      <c r="E78" s="7">
        <v>13.435028842544403</v>
      </c>
      <c r="G78"/>
      <c r="W78" s="46"/>
      <c r="X78" s="32"/>
      <c r="Y78" s="32" t="s">
        <v>154</v>
      </c>
      <c r="Z78" s="32">
        <v>7.71</v>
      </c>
      <c r="AA78" s="32"/>
      <c r="AB78" s="32"/>
      <c r="AC78" s="47"/>
    </row>
    <row r="79" spans="1:29" x14ac:dyDescent="0.3">
      <c r="A79" s="7" t="s">
        <v>102</v>
      </c>
      <c r="B79" s="7" t="s">
        <v>113</v>
      </c>
      <c r="C79" s="127" t="s">
        <v>453</v>
      </c>
      <c r="D79" s="7">
        <v>10.5</v>
      </c>
      <c r="E79" s="7">
        <v>3.5355339059327378</v>
      </c>
      <c r="G79"/>
      <c r="J79" t="s">
        <v>111</v>
      </c>
      <c r="L79" t="s">
        <v>111</v>
      </c>
      <c r="W79" s="46"/>
      <c r="X79" s="32"/>
      <c r="Y79" s="32" t="s">
        <v>155</v>
      </c>
      <c r="Z79" s="32">
        <v>8.7530000000000001</v>
      </c>
      <c r="AA79" s="32"/>
      <c r="AB79" s="32"/>
      <c r="AC79" s="47"/>
    </row>
    <row r="80" spans="1:29" x14ac:dyDescent="0.3">
      <c r="A80" s="7" t="s">
        <v>103</v>
      </c>
      <c r="B80" s="7" t="s">
        <v>113</v>
      </c>
      <c r="C80" s="127" t="s">
        <v>454</v>
      </c>
      <c r="D80" s="7">
        <v>14</v>
      </c>
      <c r="E80" s="7">
        <v>2.8284271247461903</v>
      </c>
      <c r="G80"/>
      <c r="W80" s="46"/>
      <c r="X80" s="32"/>
      <c r="Y80" s="32" t="s">
        <v>156</v>
      </c>
      <c r="Z80" s="32">
        <v>10.904</v>
      </c>
      <c r="AA80" s="32"/>
      <c r="AB80" s="32"/>
      <c r="AC80" s="47"/>
    </row>
    <row r="81" spans="1:29" x14ac:dyDescent="0.3">
      <c r="A81" s="7" t="s">
        <v>104</v>
      </c>
      <c r="B81" s="7" t="s">
        <v>113</v>
      </c>
      <c r="C81" s="127" t="s">
        <v>455</v>
      </c>
      <c r="D81" s="7">
        <v>24</v>
      </c>
      <c r="E81" s="7">
        <v>0</v>
      </c>
      <c r="G81"/>
      <c r="W81" s="46"/>
      <c r="X81" s="32"/>
      <c r="Y81" s="32" t="s">
        <v>157</v>
      </c>
      <c r="Z81" s="32">
        <v>16.2</v>
      </c>
      <c r="AA81" s="32"/>
      <c r="AB81" s="32"/>
      <c r="AC81" s="47"/>
    </row>
    <row r="82" spans="1:29" x14ac:dyDescent="0.3">
      <c r="A82" s="7" t="s">
        <v>122</v>
      </c>
      <c r="B82" s="7" t="s">
        <v>113</v>
      </c>
      <c r="C82" s="137" t="s">
        <v>456</v>
      </c>
      <c r="D82" s="7">
        <v>14</v>
      </c>
      <c r="G82"/>
      <c r="W82" s="46"/>
      <c r="X82" s="32"/>
      <c r="Y82" s="32" t="s">
        <v>158</v>
      </c>
      <c r="Z82" s="32">
        <v>18.39</v>
      </c>
      <c r="AA82" s="32"/>
      <c r="AB82" s="32"/>
      <c r="AC82" s="47"/>
    </row>
    <row r="83" spans="1:29" ht="15" thickBot="1" x14ac:dyDescent="0.35">
      <c r="A83" s="7" t="s">
        <v>123</v>
      </c>
      <c r="B83" s="7" t="s">
        <v>113</v>
      </c>
      <c r="C83" s="137" t="s">
        <v>457</v>
      </c>
      <c r="D83" s="7">
        <v>11</v>
      </c>
      <c r="G83"/>
      <c r="W83" s="51"/>
      <c r="X83" s="52"/>
      <c r="Y83" s="52" t="s">
        <v>159</v>
      </c>
      <c r="Z83" s="52">
        <v>22.91</v>
      </c>
      <c r="AA83" s="52"/>
      <c r="AB83" s="52"/>
      <c r="AC83" s="53"/>
    </row>
    <row r="84" spans="1:29" x14ac:dyDescent="0.3">
      <c r="A84" s="7" t="s">
        <v>124</v>
      </c>
      <c r="B84" s="7" t="s">
        <v>113</v>
      </c>
      <c r="C84" s="137" t="s">
        <v>458</v>
      </c>
      <c r="D84" s="7">
        <v>7</v>
      </c>
      <c r="G84"/>
    </row>
    <row r="85" spans="1:29" x14ac:dyDescent="0.3">
      <c r="A85" s="7" t="s">
        <v>125</v>
      </c>
      <c r="B85" s="7" t="s">
        <v>113</v>
      </c>
      <c r="C85" s="137" t="s">
        <v>459</v>
      </c>
      <c r="D85" s="7">
        <v>6</v>
      </c>
      <c r="G85"/>
    </row>
    <row r="86" spans="1:29" x14ac:dyDescent="0.3">
      <c r="G86"/>
    </row>
    <row r="87" spans="1:29" x14ac:dyDescent="0.3">
      <c r="G87"/>
    </row>
    <row r="88" spans="1:29" x14ac:dyDescent="0.3">
      <c r="D88" s="68"/>
      <c r="F88" s="68"/>
      <c r="G88"/>
    </row>
    <row r="89" spans="1:29" x14ac:dyDescent="0.3">
      <c r="C89"/>
      <c r="D89"/>
      <c r="E89"/>
      <c r="F89"/>
      <c r="G89"/>
    </row>
    <row r="90" spans="1:29" x14ac:dyDescent="0.3">
      <c r="C90"/>
      <c r="D90"/>
      <c r="E90"/>
      <c r="F90"/>
      <c r="G90"/>
    </row>
    <row r="91" spans="1:29" x14ac:dyDescent="0.3">
      <c r="C91"/>
      <c r="D91"/>
      <c r="E91"/>
      <c r="F91"/>
      <c r="G91"/>
    </row>
    <row r="92" spans="1:29" x14ac:dyDescent="0.3">
      <c r="C92"/>
      <c r="D92"/>
      <c r="E92"/>
      <c r="F92"/>
      <c r="G92"/>
    </row>
    <row r="93" spans="1:29" x14ac:dyDescent="0.3">
      <c r="C93"/>
      <c r="D93"/>
      <c r="E93"/>
      <c r="F93"/>
      <c r="G93"/>
    </row>
    <row r="94" spans="1:29" x14ac:dyDescent="0.3">
      <c r="C94"/>
      <c r="D94"/>
      <c r="E94"/>
      <c r="F94"/>
      <c r="G94"/>
    </row>
    <row r="95" spans="1:29" x14ac:dyDescent="0.3">
      <c r="C95"/>
      <c r="D95"/>
      <c r="E95"/>
      <c r="F95"/>
      <c r="G95"/>
    </row>
    <row r="96" spans="1:29" x14ac:dyDescent="0.3">
      <c r="C96"/>
      <c r="D96"/>
      <c r="E96"/>
      <c r="F96"/>
      <c r="G96"/>
    </row>
    <row r="97" spans="3:7" x14ac:dyDescent="0.3">
      <c r="C97"/>
      <c r="D97"/>
      <c r="E97"/>
      <c r="F97"/>
      <c r="G97"/>
    </row>
    <row r="98" spans="3:7" x14ac:dyDescent="0.3">
      <c r="C98"/>
      <c r="D98"/>
      <c r="E98"/>
      <c r="F98"/>
      <c r="G98"/>
    </row>
    <row r="99" spans="3:7" x14ac:dyDescent="0.3">
      <c r="C99"/>
      <c r="D99"/>
      <c r="E99"/>
      <c r="F99"/>
      <c r="G99"/>
    </row>
    <row r="100" spans="3:7" x14ac:dyDescent="0.3">
      <c r="C100"/>
      <c r="D100"/>
      <c r="E100"/>
      <c r="F100"/>
      <c r="G100"/>
    </row>
    <row r="101" spans="3:7" x14ac:dyDescent="0.3">
      <c r="C101"/>
      <c r="D101"/>
      <c r="E101"/>
      <c r="F101"/>
      <c r="G101"/>
    </row>
    <row r="102" spans="3:7" x14ac:dyDescent="0.3">
      <c r="G102"/>
    </row>
    <row r="103" spans="3:7" x14ac:dyDescent="0.3">
      <c r="G103"/>
    </row>
  </sheetData>
  <autoFilter ref="I59:L72" xr:uid="{195238BE-B3A8-495B-A12C-983603A25E93}">
    <sortState xmlns:xlrd2="http://schemas.microsoft.com/office/spreadsheetml/2017/richdata2" ref="I60:L72">
      <sortCondition descending="1" ref="L59:L72"/>
    </sortState>
  </autoFilter>
  <mergeCells count="1">
    <mergeCell ref="AH29:AI29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Replicates</vt:lpstr>
      <vt:lpstr>Tissue and Root sample analysis</vt:lpstr>
      <vt:lpstr>Leaf analysis data raw</vt:lpstr>
      <vt:lpstr>Analysis lay out</vt:lpstr>
      <vt:lpstr>nutrient uptake all </vt:lpstr>
      <vt:lpstr>Root info</vt:lpstr>
      <vt:lpstr>WinRhizo</vt:lpstr>
      <vt:lpstr>VAM counts analysed</vt:lpstr>
      <vt:lpstr>Notes</vt:lpstr>
    </vt:vector>
  </TitlesOfParts>
  <Company>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Dusseux</dc:creator>
  <cp:lastModifiedBy>Kirsty Neale</cp:lastModifiedBy>
  <cp:lastPrinted>2019-04-25T04:54:00Z</cp:lastPrinted>
  <dcterms:created xsi:type="dcterms:W3CDTF">2018-10-14T22:51:45Z</dcterms:created>
  <dcterms:modified xsi:type="dcterms:W3CDTF">2021-05-30T02:30:02Z</dcterms:modified>
</cp:coreProperties>
</file>