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43" r:id="rId2"/>
    <sheet name="Start" sheetId="912" r:id="rId3"/>
    <sheet name="!2011-07-06_08h48m.Subject 52" sheetId="2915" r:id="rId4"/>
    <sheet name="!2011-07-07_09h27m.Subject 52" sheetId="2916" r:id="rId5"/>
    <sheet name="!2011-07-08_09h33m.Subject 52" sheetId="2917" r:id="rId6"/>
    <sheet name="!2011-07-09_10h21m.Subject 52" sheetId="2918" r:id="rId7"/>
    <sheet name="!2011-07-10_10h34m.Subject 52" sheetId="2919" r:id="rId8"/>
    <sheet name="!2011-07-11_09h10m.Subject 52" sheetId="2920" r:id="rId9"/>
    <sheet name="!2011-07-12_09h54m.Subject 52" sheetId="2921" r:id="rId10"/>
    <sheet name="!2011-07-13_08h16m.Subject 52" sheetId="2922" r:id="rId11"/>
    <sheet name="!2011-07-14_09h11m.Subject 52" sheetId="2923" r:id="rId12"/>
    <sheet name="!2011-07-15_09h40m.Subject 52" sheetId="2924" r:id="rId13"/>
    <sheet name="!2011-07-16_09h13m.Subject 52" sheetId="2925" r:id="rId14"/>
    <sheet name="!2011-07-17_09h01m.Subject 52" sheetId="2926" r:id="rId15"/>
    <sheet name="!2011-07-18_09h27m.Subject 52" sheetId="2927" r:id="rId16"/>
    <sheet name="!2011-07-19_09h53m.Subject 52" sheetId="2928" r:id="rId17"/>
    <sheet name="!2011-07-20_10h47m.Subject 52" sheetId="2929" r:id="rId18"/>
    <sheet name="!2011-07-21_08h51m.Subject 52" sheetId="2930" r:id="rId19"/>
    <sheet name="!2011-07-22_08h16m.Subject 52" sheetId="2931" r:id="rId20"/>
    <sheet name="!2011-07-23_09h13m.Subject 52" sheetId="2932" r:id="rId21"/>
    <sheet name="!2011-07-24_09h51m.Subject 52" sheetId="2933" r:id="rId22"/>
    <sheet name="!2011-07-25_09h17m.Subject 52" sheetId="2934" r:id="rId23"/>
    <sheet name="!2011-07-26_09h11m.Subject 52" sheetId="2935" r:id="rId24"/>
    <sheet name="!2011-07-27_10h14m.Subject 52" sheetId="2936" r:id="rId25"/>
    <sheet name="!2011-07-28_09h57m.Subject 52" sheetId="2937" r:id="rId26"/>
    <sheet name="!2011-07-29_08h57m.Subject 52" sheetId="2938" r:id="rId27"/>
    <sheet name="!2011-07-30_09h06m.Subject 52" sheetId="2939" r:id="rId28"/>
    <sheet name="!2011-07-31_10h46m.Subject 52" sheetId="2940" r:id="rId29"/>
    <sheet name="!2011-08-01_09h10m.Subject 52" sheetId="2941" r:id="rId30"/>
    <sheet name="!2011-08-02_09h11m.Subject 52" sheetId="2942" r:id="rId31"/>
    <sheet name="!L803930.052" sheetId="2912" r:id="rId32"/>
    <sheet name="!L804A00.052" sheetId="2913" r:id="rId33"/>
    <sheet name="!L805900.052" sheetId="2914" r:id="rId34"/>
  </sheets>
  <functionGroups builtInGroupCount="17"/>
  <calcPr calcId="145621"/>
</workbook>
</file>

<file path=xl/calcChain.xml><?xml version="1.0" encoding="utf-8"?>
<calcChain xmlns="http://schemas.openxmlformats.org/spreadsheetml/2006/main">
  <c r="X9" i="2943" l="1"/>
  <c r="W9" i="2943"/>
  <c r="V9" i="2943"/>
  <c r="U9" i="2943"/>
  <c r="T9" i="2943"/>
  <c r="S9" i="2943"/>
  <c r="R9" i="2943"/>
  <c r="Q9" i="2943"/>
  <c r="P9" i="2943"/>
  <c r="O9" i="2943"/>
  <c r="N9" i="2943"/>
  <c r="M9" i="2943"/>
  <c r="L9" i="2943"/>
  <c r="K9" i="2943"/>
  <c r="J9" i="2943"/>
  <c r="I9" i="2943"/>
  <c r="H9" i="2943"/>
  <c r="G9" i="2943"/>
  <c r="F33" i="2943"/>
  <c r="E33" i="2943"/>
  <c r="D33" i="2943"/>
  <c r="C33" i="2943"/>
  <c r="B33" i="2943"/>
  <c r="F32" i="2943"/>
  <c r="E32" i="2943"/>
  <c r="D32" i="2943"/>
  <c r="C32" i="2943"/>
  <c r="B32" i="2943"/>
  <c r="F31" i="2943"/>
  <c r="E31" i="2943"/>
  <c r="D31" i="2943"/>
  <c r="C31" i="2943"/>
  <c r="B31" i="2943"/>
  <c r="F30" i="2943"/>
  <c r="E30" i="2943"/>
  <c r="D30" i="2943"/>
  <c r="C30" i="2943"/>
  <c r="B30" i="2943"/>
  <c r="F29" i="2943"/>
  <c r="E29" i="2943"/>
  <c r="D29" i="2943"/>
  <c r="C29" i="2943"/>
  <c r="B29" i="2943"/>
  <c r="F28" i="2943"/>
  <c r="E28" i="2943"/>
  <c r="D28" i="2943"/>
  <c r="C28" i="2943"/>
  <c r="B28" i="2943"/>
  <c r="F27" i="2943"/>
  <c r="E27" i="2943"/>
  <c r="D27" i="2943"/>
  <c r="C27" i="2943"/>
  <c r="B27" i="2943"/>
  <c r="F26" i="2943"/>
  <c r="E26" i="2943"/>
  <c r="D26" i="2943"/>
  <c r="C26" i="2943"/>
  <c r="B26" i="2943"/>
  <c r="F25" i="2943"/>
  <c r="E25" i="2943"/>
  <c r="D25" i="2943"/>
  <c r="C25" i="2943"/>
  <c r="B25" i="2943"/>
  <c r="F24" i="2943"/>
  <c r="E24" i="2943"/>
  <c r="D24" i="2943"/>
  <c r="C24" i="2943"/>
  <c r="B24" i="2943"/>
  <c r="F23" i="2943"/>
  <c r="E23" i="2943"/>
  <c r="D23" i="2943"/>
  <c r="C23" i="2943"/>
  <c r="B23" i="2943"/>
  <c r="F22" i="2943"/>
  <c r="E22" i="2943"/>
  <c r="D22" i="2943"/>
  <c r="N4" i="2943" s="1"/>
  <c r="C22" i="2943"/>
  <c r="N3" i="2943" s="1"/>
  <c r="B22" i="2943"/>
  <c r="F21" i="2943"/>
  <c r="E21" i="2943"/>
  <c r="D21" i="2943"/>
  <c r="C21" i="2943"/>
  <c r="B21" i="2943"/>
  <c r="F20" i="2943"/>
  <c r="E20" i="2943"/>
  <c r="D20" i="2943"/>
  <c r="C20" i="2943"/>
  <c r="B20" i="2943"/>
  <c r="F19" i="2943"/>
  <c r="E19" i="2943"/>
  <c r="D19" i="2943"/>
  <c r="C19" i="2943"/>
  <c r="B19" i="2943"/>
  <c r="F18" i="2943"/>
  <c r="E18" i="2943"/>
  <c r="D18" i="2943"/>
  <c r="C18" i="2943"/>
  <c r="B18" i="2943"/>
  <c r="F17" i="2943"/>
  <c r="E17" i="2943"/>
  <c r="D17" i="2943"/>
  <c r="C17" i="2943"/>
  <c r="B17" i="2943"/>
  <c r="F16" i="2943"/>
  <c r="M6" i="2943" s="1"/>
  <c r="E16" i="2943"/>
  <c r="D16" i="2943"/>
  <c r="C16" i="2943"/>
  <c r="B16" i="2943"/>
  <c r="F15" i="2943"/>
  <c r="E15" i="2943"/>
  <c r="D15" i="2943"/>
  <c r="C15" i="2943"/>
  <c r="B15" i="2943"/>
  <c r="F14" i="2943"/>
  <c r="E14" i="2943"/>
  <c r="D14" i="2943"/>
  <c r="C14" i="2943"/>
  <c r="B14" i="2943"/>
  <c r="F13" i="2943"/>
  <c r="E13" i="2943"/>
  <c r="D13" i="2943"/>
  <c r="C13" i="2943"/>
  <c r="B13" i="2943"/>
  <c r="F12" i="2943"/>
  <c r="E12" i="2943"/>
  <c r="D12" i="2943"/>
  <c r="C12" i="2943"/>
  <c r="B12" i="2943"/>
  <c r="F11" i="2943"/>
  <c r="E11" i="2943"/>
  <c r="L5" i="2943" s="1"/>
  <c r="D11" i="2943"/>
  <c r="C11" i="2943"/>
  <c r="B11" i="2943"/>
  <c r="F10" i="2943"/>
  <c r="E10" i="2943"/>
  <c r="D10" i="2943"/>
  <c r="C10" i="2943"/>
  <c r="B10" i="2943"/>
  <c r="F9" i="2943"/>
  <c r="E9" i="2943"/>
  <c r="D9" i="2943"/>
  <c r="C9" i="2943"/>
  <c r="B9" i="2943"/>
  <c r="F8" i="2943"/>
  <c r="E8" i="2943"/>
  <c r="D8" i="2943"/>
  <c r="C8" i="2943"/>
  <c r="B8" i="2943"/>
  <c r="F7" i="2943"/>
  <c r="E7" i="2943"/>
  <c r="D7" i="2943"/>
  <c r="C7" i="2943"/>
  <c r="B7" i="2943"/>
  <c r="F6" i="2943"/>
  <c r="E6" i="2943"/>
  <c r="D6" i="2943"/>
  <c r="C6" i="2943"/>
  <c r="B6" i="2943"/>
  <c r="F5" i="2943"/>
  <c r="E5" i="2943"/>
  <c r="D5" i="2943"/>
  <c r="C5" i="2943"/>
  <c r="B5" i="2943"/>
  <c r="F4" i="2943"/>
  <c r="E4" i="2943"/>
  <c r="D4" i="2943"/>
  <c r="C4" i="2943"/>
  <c r="B4" i="2943"/>
  <c r="F3" i="2943"/>
  <c r="E3" i="2943"/>
  <c r="D3" i="2943"/>
  <c r="C3" i="2943"/>
  <c r="B3" i="2943"/>
  <c r="M4" i="2943"/>
  <c r="U36" i="2942"/>
  <c r="T36" i="2942"/>
  <c r="S36" i="2942"/>
  <c r="R36" i="2942"/>
  <c r="Q36" i="2942"/>
  <c r="P36" i="2942"/>
  <c r="AT21" i="2942"/>
  <c r="AT17" i="2942"/>
  <c r="AT13" i="2942"/>
  <c r="AT9" i="2942"/>
  <c r="AV3" i="2942"/>
  <c r="AS22" i="2942"/>
  <c r="AT22" i="2942" s="1"/>
  <c r="AS21" i="2942"/>
  <c r="AS20" i="2942"/>
  <c r="AT20" i="2942" s="1"/>
  <c r="U32" i="2942" s="1"/>
  <c r="AS19" i="2942"/>
  <c r="AT19" i="2942" s="1"/>
  <c r="AS18" i="2942"/>
  <c r="AT18" i="2942" s="1"/>
  <c r="AS17" i="2942"/>
  <c r="AS16" i="2942"/>
  <c r="AT16" i="2942" s="1"/>
  <c r="AS15" i="2942"/>
  <c r="AT15" i="2942" s="1"/>
  <c r="AS14" i="2942"/>
  <c r="AT14" i="2942" s="1"/>
  <c r="AS13" i="2942"/>
  <c r="AS12" i="2942"/>
  <c r="AT12" i="2942" s="1"/>
  <c r="AS11" i="2942"/>
  <c r="AT11" i="2942" s="1"/>
  <c r="AS10" i="2942"/>
  <c r="AT10" i="2942" s="1"/>
  <c r="AS9" i="2942"/>
  <c r="AS8" i="2942"/>
  <c r="AT8" i="2942" s="1"/>
  <c r="AS7" i="2942"/>
  <c r="AT7" i="2942" s="1"/>
  <c r="AO21" i="2942"/>
  <c r="AO17" i="2942"/>
  <c r="AO13" i="2942"/>
  <c r="AO9" i="2942"/>
  <c r="AQ3" i="2942"/>
  <c r="AN22" i="2942"/>
  <c r="AO22" i="2942" s="1"/>
  <c r="AN21" i="2942"/>
  <c r="AN20" i="2942"/>
  <c r="AO20" i="2942" s="1"/>
  <c r="T32" i="2942" s="1"/>
  <c r="AN19" i="2942"/>
  <c r="AO19" i="2942" s="1"/>
  <c r="AN18" i="2942"/>
  <c r="AO18" i="2942" s="1"/>
  <c r="AN17" i="2942"/>
  <c r="AN16" i="2942"/>
  <c r="AO16" i="2942" s="1"/>
  <c r="AN15" i="2942"/>
  <c r="AO15" i="2942" s="1"/>
  <c r="AN14" i="2942"/>
  <c r="AO14" i="2942" s="1"/>
  <c r="AN13" i="2942"/>
  <c r="AN12" i="2942"/>
  <c r="AO12" i="2942" s="1"/>
  <c r="AN11" i="2942"/>
  <c r="AO11" i="2942" s="1"/>
  <c r="AN10" i="2942"/>
  <c r="AO10" i="2942" s="1"/>
  <c r="AN9" i="2942"/>
  <c r="AN8" i="2942"/>
  <c r="AO8" i="2942" s="1"/>
  <c r="AN7" i="2942"/>
  <c r="AO7" i="2942" s="1"/>
  <c r="AJ21" i="2942"/>
  <c r="AJ17" i="2942"/>
  <c r="AJ13" i="2942"/>
  <c r="AJ9" i="2942"/>
  <c r="AL3" i="2942"/>
  <c r="AI22" i="2942"/>
  <c r="AJ22" i="2942" s="1"/>
  <c r="AI21" i="2942"/>
  <c r="AI20" i="2942"/>
  <c r="AJ20" i="2942" s="1"/>
  <c r="S32" i="2942" s="1"/>
  <c r="AI19" i="2942"/>
  <c r="AJ19" i="2942" s="1"/>
  <c r="AI18" i="2942"/>
  <c r="AJ18" i="2942" s="1"/>
  <c r="AI17" i="2942"/>
  <c r="AI16" i="2942"/>
  <c r="AJ16" i="2942" s="1"/>
  <c r="AI15" i="2942"/>
  <c r="AJ15" i="2942" s="1"/>
  <c r="AI14" i="2942"/>
  <c r="AJ14" i="2942" s="1"/>
  <c r="AI13" i="2942"/>
  <c r="AI12" i="2942"/>
  <c r="AJ12" i="2942" s="1"/>
  <c r="AI11" i="2942"/>
  <c r="AJ11" i="2942" s="1"/>
  <c r="AI10" i="2942"/>
  <c r="AJ10" i="2942" s="1"/>
  <c r="AI9" i="2942"/>
  <c r="AI8" i="2942"/>
  <c r="AJ8" i="2942" s="1"/>
  <c r="AI7" i="2942"/>
  <c r="AJ7" i="2942" s="1"/>
  <c r="AE21" i="2942"/>
  <c r="AE17" i="2942"/>
  <c r="AE13" i="2942"/>
  <c r="AE9" i="2942"/>
  <c r="AG3" i="2942"/>
  <c r="AD22" i="2942"/>
  <c r="AE22" i="2942" s="1"/>
  <c r="AD21" i="2942"/>
  <c r="AD20" i="2942"/>
  <c r="AE20" i="2942" s="1"/>
  <c r="R32" i="2942" s="1"/>
  <c r="AD19" i="2942"/>
  <c r="AE19" i="2942" s="1"/>
  <c r="AD18" i="2942"/>
  <c r="AE18" i="2942" s="1"/>
  <c r="AD17" i="2942"/>
  <c r="AD16" i="2942"/>
  <c r="AE16" i="2942" s="1"/>
  <c r="AD15" i="2942"/>
  <c r="AE15" i="2942" s="1"/>
  <c r="AD14" i="2942"/>
  <c r="AE14" i="2942" s="1"/>
  <c r="AD13" i="2942"/>
  <c r="AD12" i="2942"/>
  <c r="AE12" i="2942" s="1"/>
  <c r="AD11" i="2942"/>
  <c r="AE11" i="2942" s="1"/>
  <c r="AD10" i="2942"/>
  <c r="AE10" i="2942" s="1"/>
  <c r="AD9" i="2942"/>
  <c r="AD8" i="2942"/>
  <c r="AE8" i="2942" s="1"/>
  <c r="AD7" i="2942"/>
  <c r="AE7" i="2942" s="1"/>
  <c r="Z21" i="2942"/>
  <c r="Z17" i="2942"/>
  <c r="Z13" i="2942"/>
  <c r="Z9" i="2942"/>
  <c r="AB3" i="2942"/>
  <c r="Y22" i="2942"/>
  <c r="Z22" i="2942" s="1"/>
  <c r="Y21" i="2942"/>
  <c r="Y20" i="2942"/>
  <c r="Z20" i="2942" s="1"/>
  <c r="Q32" i="2942" s="1"/>
  <c r="Y19" i="2942"/>
  <c r="Z19" i="2942" s="1"/>
  <c r="Y18" i="2942"/>
  <c r="Z18" i="2942" s="1"/>
  <c r="Y17" i="2942"/>
  <c r="Y16" i="2942"/>
  <c r="Z16" i="2942" s="1"/>
  <c r="Y15" i="2942"/>
  <c r="Z15" i="2942" s="1"/>
  <c r="Y14" i="2942"/>
  <c r="Z14" i="2942" s="1"/>
  <c r="Y13" i="2942"/>
  <c r="Y12" i="2942"/>
  <c r="Z12" i="2942" s="1"/>
  <c r="Y11" i="2942"/>
  <c r="Z11" i="2942" s="1"/>
  <c r="Y10" i="2942"/>
  <c r="Z10" i="2942" s="1"/>
  <c r="Y9" i="2942"/>
  <c r="Y8" i="2942"/>
  <c r="Z8" i="2942" s="1"/>
  <c r="Y7" i="2942"/>
  <c r="Z7" i="2942" s="1"/>
  <c r="U21" i="2942"/>
  <c r="U17" i="2942"/>
  <c r="U13" i="2942"/>
  <c r="U9" i="2942"/>
  <c r="W3" i="2942"/>
  <c r="T22" i="2942"/>
  <c r="U22" i="2942" s="1"/>
  <c r="T21" i="2942"/>
  <c r="T20" i="2942"/>
  <c r="U20" i="2942" s="1"/>
  <c r="P32" i="2942" s="1"/>
  <c r="T19" i="2942"/>
  <c r="U19" i="2942" s="1"/>
  <c r="T18" i="2942"/>
  <c r="U18" i="2942" s="1"/>
  <c r="T17" i="2942"/>
  <c r="T16" i="2942"/>
  <c r="U16" i="2942" s="1"/>
  <c r="T15" i="2942"/>
  <c r="U15" i="2942" s="1"/>
  <c r="T14" i="2942"/>
  <c r="U14" i="2942" s="1"/>
  <c r="T13" i="2942"/>
  <c r="T12" i="2942"/>
  <c r="U12" i="2942" s="1"/>
  <c r="T11" i="2942"/>
  <c r="U11" i="2942" s="1"/>
  <c r="T10" i="2942"/>
  <c r="U10" i="2942" s="1"/>
  <c r="T9" i="2942"/>
  <c r="T8" i="2942"/>
  <c r="U8" i="2942" s="1"/>
  <c r="T7" i="2942"/>
  <c r="U7" i="2942" s="1"/>
  <c r="U31" i="2942"/>
  <c r="Q31" i="2942"/>
  <c r="O22" i="2942"/>
  <c r="O21" i="2942"/>
  <c r="O20" i="2942"/>
  <c r="O19" i="2942"/>
  <c r="O18" i="2942"/>
  <c r="O17" i="2942"/>
  <c r="O16" i="2942"/>
  <c r="O15" i="2942"/>
  <c r="O14" i="2942"/>
  <c r="O13" i="2942"/>
  <c r="O12" i="2942"/>
  <c r="O11" i="2942"/>
  <c r="O10" i="2942"/>
  <c r="O9" i="2942"/>
  <c r="O8" i="2942"/>
  <c r="O7" i="2942"/>
  <c r="Q3" i="2942"/>
  <c r="G3" i="2942"/>
  <c r="U36" i="2941"/>
  <c r="T36" i="2941"/>
  <c r="S36" i="2941"/>
  <c r="R36" i="2941"/>
  <c r="Q36" i="2941"/>
  <c r="P36" i="2941"/>
  <c r="AT21" i="2941"/>
  <c r="AT19" i="2941"/>
  <c r="AT17" i="2941"/>
  <c r="AT15" i="2941"/>
  <c r="AT13" i="2941"/>
  <c r="AT11" i="2941"/>
  <c r="AT9" i="2941"/>
  <c r="AT7" i="2941"/>
  <c r="AV3" i="2941"/>
  <c r="AS22" i="2941"/>
  <c r="AT22" i="2941" s="1"/>
  <c r="AS21" i="2941"/>
  <c r="AS20" i="2941"/>
  <c r="AT20" i="2941" s="1"/>
  <c r="U32" i="2941" s="1"/>
  <c r="AS19" i="2941"/>
  <c r="AS18" i="2941"/>
  <c r="AT18" i="2941" s="1"/>
  <c r="AS17" i="2941"/>
  <c r="AS16" i="2941"/>
  <c r="AT16" i="2941" s="1"/>
  <c r="AS15" i="2941"/>
  <c r="AS14" i="2941"/>
  <c r="AT14" i="2941" s="1"/>
  <c r="AS13" i="2941"/>
  <c r="AS12" i="2941"/>
  <c r="AT12" i="2941" s="1"/>
  <c r="AS11" i="2941"/>
  <c r="AS10" i="2941"/>
  <c r="AT10" i="2941" s="1"/>
  <c r="AS9" i="2941"/>
  <c r="AS8" i="2941"/>
  <c r="AT8" i="2941" s="1"/>
  <c r="AS7" i="2941"/>
  <c r="AO21" i="2941"/>
  <c r="AO19" i="2941"/>
  <c r="AO17" i="2941"/>
  <c r="AO15" i="2941"/>
  <c r="AO13" i="2941"/>
  <c r="AO11" i="2941"/>
  <c r="AO9" i="2941"/>
  <c r="AO7" i="2941"/>
  <c r="AQ4" i="2941" s="1"/>
  <c r="AQ3" i="2941"/>
  <c r="AN22" i="2941"/>
  <c r="AO22" i="2941" s="1"/>
  <c r="AN21" i="2941"/>
  <c r="AN20" i="2941"/>
  <c r="AO20" i="2941" s="1"/>
  <c r="T32" i="2941" s="1"/>
  <c r="AN19" i="2941"/>
  <c r="AN18" i="2941"/>
  <c r="AO18" i="2941" s="1"/>
  <c r="AN17" i="2941"/>
  <c r="AN16" i="2941"/>
  <c r="AO16" i="2941" s="1"/>
  <c r="AN15" i="2941"/>
  <c r="AN14" i="2941"/>
  <c r="AO14" i="2941" s="1"/>
  <c r="AN13" i="2941"/>
  <c r="AN12" i="2941"/>
  <c r="AO12" i="2941" s="1"/>
  <c r="AN11" i="2941"/>
  <c r="AN10" i="2941"/>
  <c r="AO10" i="2941" s="1"/>
  <c r="AN9" i="2941"/>
  <c r="AN8" i="2941"/>
  <c r="AO8" i="2941" s="1"/>
  <c r="AN7" i="2941"/>
  <c r="AJ21" i="2941"/>
  <c r="AJ19" i="2941"/>
  <c r="AJ17" i="2941"/>
  <c r="AJ15" i="2941"/>
  <c r="AJ13" i="2941"/>
  <c r="AJ11" i="2941"/>
  <c r="AJ9" i="2941"/>
  <c r="AJ7" i="2941"/>
  <c r="AL3" i="2941"/>
  <c r="AI22" i="2941"/>
  <c r="AJ22" i="2941" s="1"/>
  <c r="AI21" i="2941"/>
  <c r="AI20" i="2941"/>
  <c r="AJ20" i="2941" s="1"/>
  <c r="S32" i="2941" s="1"/>
  <c r="AI19" i="2941"/>
  <c r="AI18" i="2941"/>
  <c r="AJ18" i="2941" s="1"/>
  <c r="AI17" i="2941"/>
  <c r="AI16" i="2941"/>
  <c r="AJ16" i="2941" s="1"/>
  <c r="AI15" i="2941"/>
  <c r="AI14" i="2941"/>
  <c r="AJ14" i="2941" s="1"/>
  <c r="AI13" i="2941"/>
  <c r="AI12" i="2941"/>
  <c r="AJ12" i="2941" s="1"/>
  <c r="AI11" i="2941"/>
  <c r="AI10" i="2941"/>
  <c r="AJ10" i="2941" s="1"/>
  <c r="AI9" i="2941"/>
  <c r="AI8" i="2941"/>
  <c r="AJ8" i="2941" s="1"/>
  <c r="AI7" i="2941"/>
  <c r="AE21" i="2941"/>
  <c r="AE19" i="2941"/>
  <c r="AE17" i="2941"/>
  <c r="AE15" i="2941"/>
  <c r="AE14" i="2941"/>
  <c r="AE13" i="2941"/>
  <c r="AE9" i="2941"/>
  <c r="AE7" i="2941"/>
  <c r="AG3" i="2941"/>
  <c r="AD22" i="2941"/>
  <c r="AE22" i="2941" s="1"/>
  <c r="AD21" i="2941"/>
  <c r="AD20" i="2941"/>
  <c r="AE20" i="2941" s="1"/>
  <c r="R32" i="2941" s="1"/>
  <c r="AD19" i="2941"/>
  <c r="AD18" i="2941"/>
  <c r="AE18" i="2941" s="1"/>
  <c r="AD17" i="2941"/>
  <c r="AD16" i="2941"/>
  <c r="AE16" i="2941" s="1"/>
  <c r="AD15" i="2941"/>
  <c r="AD14" i="2941"/>
  <c r="AD13" i="2941"/>
  <c r="AD12" i="2941"/>
  <c r="AE12" i="2941" s="1"/>
  <c r="AD11" i="2941"/>
  <c r="AE11" i="2941" s="1"/>
  <c r="AD10" i="2941"/>
  <c r="AE10" i="2941" s="1"/>
  <c r="AD9" i="2941"/>
  <c r="AD8" i="2941"/>
  <c r="AE8" i="2941" s="1"/>
  <c r="AD7" i="2941"/>
  <c r="Z22" i="2941"/>
  <c r="Z21" i="2941"/>
  <c r="Z19" i="2941"/>
  <c r="Z18" i="2941"/>
  <c r="Z17" i="2941"/>
  <c r="Z14" i="2941"/>
  <c r="Z13" i="2941"/>
  <c r="Z9" i="2941"/>
  <c r="Z7" i="2941"/>
  <c r="AB3" i="2941"/>
  <c r="Y22" i="2941"/>
  <c r="Y21" i="2941"/>
  <c r="Y20" i="2941"/>
  <c r="Z20" i="2941" s="1"/>
  <c r="Q32" i="2941" s="1"/>
  <c r="Y19" i="2941"/>
  <c r="Y18" i="2941"/>
  <c r="Y17" i="2941"/>
  <c r="Y16" i="2941"/>
  <c r="Z16" i="2941" s="1"/>
  <c r="Y15" i="2941"/>
  <c r="Z15" i="2941" s="1"/>
  <c r="Y14" i="2941"/>
  <c r="Y13" i="2941"/>
  <c r="Y12" i="2941"/>
  <c r="Z12" i="2941" s="1"/>
  <c r="Y11" i="2941"/>
  <c r="Z11" i="2941" s="1"/>
  <c r="Y10" i="2941"/>
  <c r="Z10" i="2941" s="1"/>
  <c r="Y9" i="2941"/>
  <c r="Y8" i="2941"/>
  <c r="Z8" i="2941" s="1"/>
  <c r="Y7" i="2941"/>
  <c r="U22" i="2941"/>
  <c r="U21" i="2941"/>
  <c r="U17" i="2941"/>
  <c r="U13" i="2941"/>
  <c r="U11" i="2941"/>
  <c r="U9" i="2941"/>
  <c r="U7" i="2941"/>
  <c r="W3" i="2941"/>
  <c r="T22" i="2941"/>
  <c r="T21" i="2941"/>
  <c r="T20" i="2941"/>
  <c r="U20" i="2941" s="1"/>
  <c r="P32" i="2941" s="1"/>
  <c r="T19" i="2941"/>
  <c r="U19" i="2941" s="1"/>
  <c r="T18" i="2941"/>
  <c r="U18" i="2941" s="1"/>
  <c r="T17" i="2941"/>
  <c r="T16" i="2941"/>
  <c r="U16" i="2941" s="1"/>
  <c r="T15" i="2941"/>
  <c r="U15" i="2941" s="1"/>
  <c r="T14" i="2941"/>
  <c r="U14" i="2941" s="1"/>
  <c r="T13" i="2941"/>
  <c r="T12" i="2941"/>
  <c r="U12" i="2941" s="1"/>
  <c r="T11" i="2941"/>
  <c r="T10" i="2941"/>
  <c r="U10" i="2941" s="1"/>
  <c r="T9" i="2941"/>
  <c r="T8" i="2941"/>
  <c r="U8" i="2941" s="1"/>
  <c r="T7" i="2941"/>
  <c r="U31" i="2941"/>
  <c r="R31" i="2941"/>
  <c r="Q31" i="2941"/>
  <c r="N28" i="2941"/>
  <c r="O22" i="2941"/>
  <c r="O21" i="2941"/>
  <c r="O20" i="2941"/>
  <c r="O19" i="2941"/>
  <c r="O18" i="2941"/>
  <c r="O17" i="2941"/>
  <c r="O16" i="2941"/>
  <c r="O15" i="2941"/>
  <c r="O14" i="2941"/>
  <c r="O13" i="2941"/>
  <c r="O12" i="2941"/>
  <c r="O11" i="2941"/>
  <c r="O10" i="2941"/>
  <c r="O9" i="2941"/>
  <c r="O8" i="2941"/>
  <c r="O7" i="2941"/>
  <c r="Q3" i="2941"/>
  <c r="G3" i="2941"/>
  <c r="U36" i="2940"/>
  <c r="T36" i="2940"/>
  <c r="S36" i="2940"/>
  <c r="R36" i="2940"/>
  <c r="Q36" i="2940"/>
  <c r="P36" i="2940"/>
  <c r="AT21" i="2940"/>
  <c r="AT19" i="2940"/>
  <c r="AT18" i="2940"/>
  <c r="AT17" i="2940"/>
  <c r="AT14" i="2940"/>
  <c r="AT13" i="2940"/>
  <c r="AT9" i="2940"/>
  <c r="AT7" i="2940"/>
  <c r="AV3" i="2940"/>
  <c r="AS22" i="2940"/>
  <c r="AT22" i="2940" s="1"/>
  <c r="AS21" i="2940"/>
  <c r="AS20" i="2940"/>
  <c r="AT20" i="2940" s="1"/>
  <c r="U32" i="2940" s="1"/>
  <c r="AS19" i="2940"/>
  <c r="AS18" i="2940"/>
  <c r="AS17" i="2940"/>
  <c r="AS16" i="2940"/>
  <c r="AT16" i="2940" s="1"/>
  <c r="AS15" i="2940"/>
  <c r="AT15" i="2940" s="1"/>
  <c r="AS14" i="2940"/>
  <c r="AS13" i="2940"/>
  <c r="AS12" i="2940"/>
  <c r="AT12" i="2940" s="1"/>
  <c r="AS11" i="2940"/>
  <c r="AT11" i="2940" s="1"/>
  <c r="AS10" i="2940"/>
  <c r="AT10" i="2940" s="1"/>
  <c r="AS9" i="2940"/>
  <c r="AS8" i="2940"/>
  <c r="AT8" i="2940" s="1"/>
  <c r="AS7" i="2940"/>
  <c r="AO22" i="2940"/>
  <c r="AO21" i="2940"/>
  <c r="AO18" i="2940"/>
  <c r="AO17" i="2940"/>
  <c r="AO13" i="2940"/>
  <c r="AO7" i="2940"/>
  <c r="AQ3" i="2940"/>
  <c r="AN22" i="2940"/>
  <c r="AN21" i="2940"/>
  <c r="AN20" i="2940"/>
  <c r="AO20" i="2940" s="1"/>
  <c r="T32" i="2940" s="1"/>
  <c r="AN19" i="2940"/>
  <c r="AO19" i="2940" s="1"/>
  <c r="AN18" i="2940"/>
  <c r="AN17" i="2940"/>
  <c r="AN16" i="2940"/>
  <c r="AO16" i="2940" s="1"/>
  <c r="AN15" i="2940"/>
  <c r="AO15" i="2940" s="1"/>
  <c r="AN14" i="2940"/>
  <c r="AO14" i="2940" s="1"/>
  <c r="AN13" i="2940"/>
  <c r="AN12" i="2940"/>
  <c r="AO12" i="2940" s="1"/>
  <c r="AN11" i="2940"/>
  <c r="AO11" i="2940" s="1"/>
  <c r="AN10" i="2940"/>
  <c r="AO10" i="2940" s="1"/>
  <c r="AN9" i="2940"/>
  <c r="AO9" i="2940" s="1"/>
  <c r="AN8" i="2940"/>
  <c r="AO8" i="2940" s="1"/>
  <c r="AN7" i="2940"/>
  <c r="AJ22" i="2940"/>
  <c r="AJ19" i="2940"/>
  <c r="AJ18" i="2940"/>
  <c r="AJ14" i="2940"/>
  <c r="AJ11" i="2940"/>
  <c r="AJ10" i="2940"/>
  <c r="AL3" i="2940"/>
  <c r="AI22" i="2940"/>
  <c r="AI21" i="2940"/>
  <c r="AJ21" i="2940" s="1"/>
  <c r="AI20" i="2940"/>
  <c r="AJ20" i="2940" s="1"/>
  <c r="S32" i="2940" s="1"/>
  <c r="AI19" i="2940"/>
  <c r="AI18" i="2940"/>
  <c r="AI17" i="2940"/>
  <c r="AJ17" i="2940" s="1"/>
  <c r="AI16" i="2940"/>
  <c r="AJ16" i="2940" s="1"/>
  <c r="AI15" i="2940"/>
  <c r="AJ15" i="2940" s="1"/>
  <c r="AI14" i="2940"/>
  <c r="AI13" i="2940"/>
  <c r="AJ13" i="2940" s="1"/>
  <c r="AI12" i="2940"/>
  <c r="AJ12" i="2940" s="1"/>
  <c r="AI11" i="2940"/>
  <c r="AI10" i="2940"/>
  <c r="AI9" i="2940"/>
  <c r="AJ9" i="2940" s="1"/>
  <c r="AI8" i="2940"/>
  <c r="AJ8" i="2940" s="1"/>
  <c r="AI7" i="2940"/>
  <c r="AJ7" i="2940" s="1"/>
  <c r="AE22" i="2940"/>
  <c r="AE18" i="2940"/>
  <c r="AE14" i="2940"/>
  <c r="AE10" i="2940"/>
  <c r="AE7" i="2940"/>
  <c r="AG3" i="2940"/>
  <c r="AD22" i="2940"/>
  <c r="AD21" i="2940"/>
  <c r="AE21" i="2940" s="1"/>
  <c r="AD20" i="2940"/>
  <c r="AE20" i="2940" s="1"/>
  <c r="R32" i="2940" s="1"/>
  <c r="AD19" i="2940"/>
  <c r="AE19" i="2940" s="1"/>
  <c r="AD18" i="2940"/>
  <c r="AD17" i="2940"/>
  <c r="AE17" i="2940" s="1"/>
  <c r="AD16" i="2940"/>
  <c r="AE16" i="2940" s="1"/>
  <c r="AD15" i="2940"/>
  <c r="AE15" i="2940" s="1"/>
  <c r="AD14" i="2940"/>
  <c r="AD13" i="2940"/>
  <c r="AE13" i="2940" s="1"/>
  <c r="AD12" i="2940"/>
  <c r="AE12" i="2940" s="1"/>
  <c r="AD11" i="2940"/>
  <c r="AE11" i="2940" s="1"/>
  <c r="AD10" i="2940"/>
  <c r="AD9" i="2940"/>
  <c r="AE9" i="2940" s="1"/>
  <c r="AD8" i="2940"/>
  <c r="AE8" i="2940" s="1"/>
  <c r="AD7" i="2940"/>
  <c r="Z22" i="2940"/>
  <c r="Z19" i="2940"/>
  <c r="Z18" i="2940"/>
  <c r="Z14" i="2940"/>
  <c r="Z11" i="2940"/>
  <c r="Z10" i="2940"/>
  <c r="AB3" i="2940"/>
  <c r="Y22" i="2940"/>
  <c r="Y21" i="2940"/>
  <c r="Z21" i="2940" s="1"/>
  <c r="Y20" i="2940"/>
  <c r="Z20" i="2940" s="1"/>
  <c r="Q32" i="2940" s="1"/>
  <c r="Y19" i="2940"/>
  <c r="Y18" i="2940"/>
  <c r="Y17" i="2940"/>
  <c r="Z17" i="2940" s="1"/>
  <c r="Y16" i="2940"/>
  <c r="Z16" i="2940" s="1"/>
  <c r="Y15" i="2940"/>
  <c r="Z15" i="2940" s="1"/>
  <c r="Y14" i="2940"/>
  <c r="Y13" i="2940"/>
  <c r="Z13" i="2940" s="1"/>
  <c r="Y12" i="2940"/>
  <c r="Z12" i="2940" s="1"/>
  <c r="Y11" i="2940"/>
  <c r="Y10" i="2940"/>
  <c r="Y9" i="2940"/>
  <c r="Z9" i="2940" s="1"/>
  <c r="Y8" i="2940"/>
  <c r="Z8" i="2940" s="1"/>
  <c r="Y7" i="2940"/>
  <c r="Z7" i="2940" s="1"/>
  <c r="U22" i="2940"/>
  <c r="U18" i="2940"/>
  <c r="U14" i="2940"/>
  <c r="U10" i="2940"/>
  <c r="U7" i="2940"/>
  <c r="W3" i="2940"/>
  <c r="T22" i="2940"/>
  <c r="T21" i="2940"/>
  <c r="U21" i="2940" s="1"/>
  <c r="T20" i="2940"/>
  <c r="U20" i="2940" s="1"/>
  <c r="P32" i="2940" s="1"/>
  <c r="T19" i="2940"/>
  <c r="U19" i="2940" s="1"/>
  <c r="T18" i="2940"/>
  <c r="T17" i="2940"/>
  <c r="U17" i="2940" s="1"/>
  <c r="T16" i="2940"/>
  <c r="U16" i="2940" s="1"/>
  <c r="T15" i="2940"/>
  <c r="U15" i="2940" s="1"/>
  <c r="T14" i="2940"/>
  <c r="T13" i="2940"/>
  <c r="U13" i="2940" s="1"/>
  <c r="T12" i="2940"/>
  <c r="U12" i="2940" s="1"/>
  <c r="T11" i="2940"/>
  <c r="U11" i="2940" s="1"/>
  <c r="T10" i="2940"/>
  <c r="T9" i="2940"/>
  <c r="U9" i="2940" s="1"/>
  <c r="T8" i="2940"/>
  <c r="U8" i="2940" s="1"/>
  <c r="T7" i="2940"/>
  <c r="S31" i="2940"/>
  <c r="R31" i="2940"/>
  <c r="N28" i="2940"/>
  <c r="O22" i="2940"/>
  <c r="O21" i="2940"/>
  <c r="O20" i="2940"/>
  <c r="O19" i="2940"/>
  <c r="O18" i="2940"/>
  <c r="O17" i="2940"/>
  <c r="O16" i="2940"/>
  <c r="O15" i="2940"/>
  <c r="O14" i="2940"/>
  <c r="O13" i="2940"/>
  <c r="O12" i="2940"/>
  <c r="O11" i="2940"/>
  <c r="O10" i="2940"/>
  <c r="O9" i="2940"/>
  <c r="O8" i="2940"/>
  <c r="O7" i="2940"/>
  <c r="Q3" i="2940"/>
  <c r="G3" i="2940"/>
  <c r="U31" i="2940" s="1"/>
  <c r="U36" i="2939"/>
  <c r="T36" i="2939"/>
  <c r="S36" i="2939"/>
  <c r="R36" i="2939"/>
  <c r="Q36" i="2939"/>
  <c r="P36" i="2939"/>
  <c r="AT21" i="2939"/>
  <c r="AT17" i="2939"/>
  <c r="AT13" i="2939"/>
  <c r="AT9" i="2939"/>
  <c r="AV3" i="2939"/>
  <c r="AS22" i="2939"/>
  <c r="AT22" i="2939" s="1"/>
  <c r="AS21" i="2939"/>
  <c r="AS20" i="2939"/>
  <c r="AT20" i="2939" s="1"/>
  <c r="U32" i="2939" s="1"/>
  <c r="AS19" i="2939"/>
  <c r="AT19" i="2939" s="1"/>
  <c r="AS18" i="2939"/>
  <c r="AT18" i="2939" s="1"/>
  <c r="AS17" i="2939"/>
  <c r="AS16" i="2939"/>
  <c r="AT16" i="2939" s="1"/>
  <c r="AS15" i="2939"/>
  <c r="AT15" i="2939" s="1"/>
  <c r="AS14" i="2939"/>
  <c r="AT14" i="2939" s="1"/>
  <c r="AS13" i="2939"/>
  <c r="AS12" i="2939"/>
  <c r="AT12" i="2939" s="1"/>
  <c r="AS11" i="2939"/>
  <c r="AT11" i="2939" s="1"/>
  <c r="AS10" i="2939"/>
  <c r="AT10" i="2939" s="1"/>
  <c r="AS9" i="2939"/>
  <c r="AS8" i="2939"/>
  <c r="AT8" i="2939" s="1"/>
  <c r="AS7" i="2939"/>
  <c r="AT7" i="2939" s="1"/>
  <c r="AO21" i="2939"/>
  <c r="AO18" i="2939"/>
  <c r="AO17" i="2939"/>
  <c r="AO13" i="2939"/>
  <c r="AO10" i="2939"/>
  <c r="AO9" i="2939"/>
  <c r="AQ3" i="2939"/>
  <c r="AN22" i="2939"/>
  <c r="AO22" i="2939" s="1"/>
  <c r="AN21" i="2939"/>
  <c r="AN20" i="2939"/>
  <c r="AO20" i="2939" s="1"/>
  <c r="T32" i="2939" s="1"/>
  <c r="AN19" i="2939"/>
  <c r="AO19" i="2939" s="1"/>
  <c r="AN18" i="2939"/>
  <c r="AN17" i="2939"/>
  <c r="AN16" i="2939"/>
  <c r="AO16" i="2939" s="1"/>
  <c r="AN15" i="2939"/>
  <c r="AO15" i="2939" s="1"/>
  <c r="AN14" i="2939"/>
  <c r="AO14" i="2939" s="1"/>
  <c r="AN13" i="2939"/>
  <c r="AN12" i="2939"/>
  <c r="AO12" i="2939" s="1"/>
  <c r="AN11" i="2939"/>
  <c r="AO11" i="2939" s="1"/>
  <c r="AN10" i="2939"/>
  <c r="AN9" i="2939"/>
  <c r="AN8" i="2939"/>
  <c r="AO8" i="2939" s="1"/>
  <c r="AN7" i="2939"/>
  <c r="AO7" i="2939" s="1"/>
  <c r="AJ22" i="2939"/>
  <c r="AJ17" i="2939"/>
  <c r="AJ15" i="2939"/>
  <c r="AJ11" i="2939"/>
  <c r="AJ8" i="2939"/>
  <c r="AJ7" i="2939"/>
  <c r="AL3" i="2939"/>
  <c r="AI22" i="2939"/>
  <c r="AI21" i="2939"/>
  <c r="AJ21" i="2939" s="1"/>
  <c r="AI20" i="2939"/>
  <c r="AJ20" i="2939" s="1"/>
  <c r="S32" i="2939" s="1"/>
  <c r="AI19" i="2939"/>
  <c r="AJ19" i="2939" s="1"/>
  <c r="AI18" i="2939"/>
  <c r="AJ18" i="2939" s="1"/>
  <c r="AI17" i="2939"/>
  <c r="AI16" i="2939"/>
  <c r="AJ16" i="2939" s="1"/>
  <c r="AI15" i="2939"/>
  <c r="AI14" i="2939"/>
  <c r="AJ14" i="2939" s="1"/>
  <c r="AI13" i="2939"/>
  <c r="AJ13" i="2939" s="1"/>
  <c r="AI12" i="2939"/>
  <c r="AJ12" i="2939" s="1"/>
  <c r="AI11" i="2939"/>
  <c r="AI10" i="2939"/>
  <c r="AJ10" i="2939" s="1"/>
  <c r="AI9" i="2939"/>
  <c r="AJ9" i="2939" s="1"/>
  <c r="AI8" i="2939"/>
  <c r="AI7" i="2939"/>
  <c r="AE19" i="2939"/>
  <c r="AE15" i="2939"/>
  <c r="AE11" i="2939"/>
  <c r="AE8" i="2939"/>
  <c r="AE7" i="2939"/>
  <c r="AG3" i="2939"/>
  <c r="AD22" i="2939"/>
  <c r="AE22" i="2939" s="1"/>
  <c r="AD21" i="2939"/>
  <c r="AE21" i="2939" s="1"/>
  <c r="AD20" i="2939"/>
  <c r="AE20" i="2939" s="1"/>
  <c r="R32" i="2939" s="1"/>
  <c r="AD19" i="2939"/>
  <c r="AD18" i="2939"/>
  <c r="AE18" i="2939" s="1"/>
  <c r="AD17" i="2939"/>
  <c r="AE17" i="2939" s="1"/>
  <c r="AD16" i="2939"/>
  <c r="AE16" i="2939" s="1"/>
  <c r="AD15" i="2939"/>
  <c r="AD14" i="2939"/>
  <c r="AE14" i="2939" s="1"/>
  <c r="AD13" i="2939"/>
  <c r="AE13" i="2939" s="1"/>
  <c r="AD12" i="2939"/>
  <c r="AE12" i="2939" s="1"/>
  <c r="AD11" i="2939"/>
  <c r="AD10" i="2939"/>
  <c r="AE10" i="2939" s="1"/>
  <c r="AD9" i="2939"/>
  <c r="AE9" i="2939" s="1"/>
  <c r="AD8" i="2939"/>
  <c r="AD7" i="2939"/>
  <c r="Z19" i="2939"/>
  <c r="Z15" i="2939"/>
  <c r="Z11" i="2939"/>
  <c r="Z7" i="2939"/>
  <c r="AB3" i="2939"/>
  <c r="Y22" i="2939"/>
  <c r="Z22" i="2939" s="1"/>
  <c r="Y21" i="2939"/>
  <c r="Z21" i="2939" s="1"/>
  <c r="Y20" i="2939"/>
  <c r="Z20" i="2939" s="1"/>
  <c r="Q32" i="2939" s="1"/>
  <c r="Y19" i="2939"/>
  <c r="Y18" i="2939"/>
  <c r="Z18" i="2939" s="1"/>
  <c r="Y17" i="2939"/>
  <c r="Z17" i="2939" s="1"/>
  <c r="Y16" i="2939"/>
  <c r="Z16" i="2939" s="1"/>
  <c r="Y15" i="2939"/>
  <c r="Y14" i="2939"/>
  <c r="Z14" i="2939" s="1"/>
  <c r="Y13" i="2939"/>
  <c r="Z13" i="2939" s="1"/>
  <c r="Y12" i="2939"/>
  <c r="Z12" i="2939" s="1"/>
  <c r="Y11" i="2939"/>
  <c r="Y10" i="2939"/>
  <c r="Z10" i="2939" s="1"/>
  <c r="Y9" i="2939"/>
  <c r="Z9" i="2939" s="1"/>
  <c r="Y8" i="2939"/>
  <c r="Z8" i="2939" s="1"/>
  <c r="Y7" i="2939"/>
  <c r="U20" i="2939"/>
  <c r="P32" i="2939" s="1"/>
  <c r="U19" i="2939"/>
  <c r="U15" i="2939"/>
  <c r="U12" i="2939"/>
  <c r="U11" i="2939"/>
  <c r="U7" i="2939"/>
  <c r="W3" i="2939"/>
  <c r="T22" i="2939"/>
  <c r="U22" i="2939" s="1"/>
  <c r="T21" i="2939"/>
  <c r="U21" i="2939" s="1"/>
  <c r="T20" i="2939"/>
  <c r="T19" i="2939"/>
  <c r="T18" i="2939"/>
  <c r="U18" i="2939" s="1"/>
  <c r="T17" i="2939"/>
  <c r="U17" i="2939" s="1"/>
  <c r="T16" i="2939"/>
  <c r="U16" i="2939" s="1"/>
  <c r="T15" i="2939"/>
  <c r="T14" i="2939"/>
  <c r="U14" i="2939" s="1"/>
  <c r="T13" i="2939"/>
  <c r="U13" i="2939" s="1"/>
  <c r="T12" i="2939"/>
  <c r="T11" i="2939"/>
  <c r="T10" i="2939"/>
  <c r="U10" i="2939" s="1"/>
  <c r="T9" i="2939"/>
  <c r="U9" i="2939" s="1"/>
  <c r="T8" i="2939"/>
  <c r="U8" i="2939" s="1"/>
  <c r="T7" i="2939"/>
  <c r="T31" i="2939"/>
  <c r="N28" i="2939"/>
  <c r="O22" i="2939"/>
  <c r="O21" i="2939"/>
  <c r="O20" i="2939"/>
  <c r="O19" i="2939"/>
  <c r="O18" i="2939"/>
  <c r="O17" i="2939"/>
  <c r="O16" i="2939"/>
  <c r="O15" i="2939"/>
  <c r="O14" i="2939"/>
  <c r="O13" i="2939"/>
  <c r="O12" i="2939"/>
  <c r="O11" i="2939"/>
  <c r="O10" i="2939"/>
  <c r="O9" i="2939"/>
  <c r="O8" i="2939"/>
  <c r="O7" i="2939"/>
  <c r="Q3" i="2939"/>
  <c r="G3" i="2939"/>
  <c r="P31" i="2939" s="1"/>
  <c r="U36" i="2938"/>
  <c r="T36" i="2938"/>
  <c r="S36" i="2938"/>
  <c r="R36" i="2938"/>
  <c r="Q36" i="2938"/>
  <c r="P36" i="2938"/>
  <c r="U32" i="2938"/>
  <c r="AT22" i="2938"/>
  <c r="AT20" i="2938"/>
  <c r="AT19" i="2938"/>
  <c r="AT18" i="2938"/>
  <c r="AT16" i="2938"/>
  <c r="AT15" i="2938"/>
  <c r="AT14" i="2938"/>
  <c r="AT10" i="2938"/>
  <c r="AT8" i="2938"/>
  <c r="AV3" i="2938"/>
  <c r="AS22" i="2938"/>
  <c r="AS21" i="2938"/>
  <c r="AT21" i="2938" s="1"/>
  <c r="AS20" i="2938"/>
  <c r="AS19" i="2938"/>
  <c r="AS18" i="2938"/>
  <c r="AS17" i="2938"/>
  <c r="AT17" i="2938" s="1"/>
  <c r="AS16" i="2938"/>
  <c r="AS15" i="2938"/>
  <c r="AS14" i="2938"/>
  <c r="AS13" i="2938"/>
  <c r="AT13" i="2938" s="1"/>
  <c r="AS12" i="2938"/>
  <c r="AT12" i="2938" s="1"/>
  <c r="AS11" i="2938"/>
  <c r="AT11" i="2938" s="1"/>
  <c r="AS10" i="2938"/>
  <c r="AS9" i="2938"/>
  <c r="AT9" i="2938" s="1"/>
  <c r="AS8" i="2938"/>
  <c r="AS7" i="2938"/>
  <c r="AT7" i="2938" s="1"/>
  <c r="T32" i="2938"/>
  <c r="AO20" i="2938"/>
  <c r="AO19" i="2938"/>
  <c r="AO18" i="2938"/>
  <c r="AO14" i="2938"/>
  <c r="AO12" i="2938"/>
  <c r="AO8" i="2938"/>
  <c r="AQ3" i="2938"/>
  <c r="AN22" i="2938"/>
  <c r="AO22" i="2938" s="1"/>
  <c r="AN21" i="2938"/>
  <c r="AO21" i="2938" s="1"/>
  <c r="AN20" i="2938"/>
  <c r="AN19" i="2938"/>
  <c r="AN18" i="2938"/>
  <c r="AN17" i="2938"/>
  <c r="AO17" i="2938" s="1"/>
  <c r="AN16" i="2938"/>
  <c r="AO16" i="2938" s="1"/>
  <c r="AP16" i="2938" s="1"/>
  <c r="AQ16" i="2938" s="1"/>
  <c r="AN15" i="2938"/>
  <c r="AO15" i="2938" s="1"/>
  <c r="AN14" i="2938"/>
  <c r="AN13" i="2938"/>
  <c r="AO13" i="2938" s="1"/>
  <c r="AN12" i="2938"/>
  <c r="AN11" i="2938"/>
  <c r="AO11" i="2938" s="1"/>
  <c r="AN10" i="2938"/>
  <c r="AO10" i="2938" s="1"/>
  <c r="AN9" i="2938"/>
  <c r="AO9" i="2938" s="1"/>
  <c r="AN8" i="2938"/>
  <c r="AN7" i="2938"/>
  <c r="AO7" i="2938" s="1"/>
  <c r="AQ4" i="2938" s="1"/>
  <c r="AJ21" i="2938"/>
  <c r="AJ20" i="2938"/>
  <c r="S32" i="2938" s="1"/>
  <c r="AJ16" i="2938"/>
  <c r="AJ13" i="2938"/>
  <c r="AJ12" i="2938"/>
  <c r="AJ8" i="2938"/>
  <c r="AL3" i="2938"/>
  <c r="AI22" i="2938"/>
  <c r="AJ22" i="2938" s="1"/>
  <c r="AI21" i="2938"/>
  <c r="AI20" i="2938"/>
  <c r="AI19" i="2938"/>
  <c r="AJ19" i="2938" s="1"/>
  <c r="AI18" i="2938"/>
  <c r="AJ18" i="2938" s="1"/>
  <c r="AI17" i="2938"/>
  <c r="AJ17" i="2938" s="1"/>
  <c r="AI16" i="2938"/>
  <c r="AI15" i="2938"/>
  <c r="AJ15" i="2938" s="1"/>
  <c r="AI14" i="2938"/>
  <c r="AJ14" i="2938" s="1"/>
  <c r="AI13" i="2938"/>
  <c r="AI12" i="2938"/>
  <c r="AI11" i="2938"/>
  <c r="AJ11" i="2938" s="1"/>
  <c r="AI10" i="2938"/>
  <c r="AJ10" i="2938" s="1"/>
  <c r="AI9" i="2938"/>
  <c r="AJ9" i="2938" s="1"/>
  <c r="AI8" i="2938"/>
  <c r="AI7" i="2938"/>
  <c r="AJ7" i="2938" s="1"/>
  <c r="AE20" i="2938"/>
  <c r="R32" i="2938" s="1"/>
  <c r="AE16" i="2938"/>
  <c r="AE12" i="2938"/>
  <c r="AE8" i="2938"/>
  <c r="AG3" i="2938"/>
  <c r="AD22" i="2938"/>
  <c r="AE22" i="2938" s="1"/>
  <c r="AD21" i="2938"/>
  <c r="AE21" i="2938" s="1"/>
  <c r="AD20" i="2938"/>
  <c r="AD19" i="2938"/>
  <c r="AE19" i="2938" s="1"/>
  <c r="AD18" i="2938"/>
  <c r="AE18" i="2938" s="1"/>
  <c r="AD17" i="2938"/>
  <c r="AE17" i="2938" s="1"/>
  <c r="AD16" i="2938"/>
  <c r="AD15" i="2938"/>
  <c r="AE15" i="2938" s="1"/>
  <c r="AD14" i="2938"/>
  <c r="AE14" i="2938" s="1"/>
  <c r="AD13" i="2938"/>
  <c r="AE13" i="2938" s="1"/>
  <c r="AD12" i="2938"/>
  <c r="AD11" i="2938"/>
  <c r="AE11" i="2938" s="1"/>
  <c r="AD10" i="2938"/>
  <c r="AE10" i="2938" s="1"/>
  <c r="AD9" i="2938"/>
  <c r="AE9" i="2938" s="1"/>
  <c r="AD8" i="2938"/>
  <c r="AD7" i="2938"/>
  <c r="AE7" i="2938" s="1"/>
  <c r="Q32" i="2938"/>
  <c r="Z20" i="2938"/>
  <c r="Z16" i="2938"/>
  <c r="Z12" i="2938"/>
  <c r="Z8" i="2938"/>
  <c r="AB3" i="2938"/>
  <c r="Y22" i="2938"/>
  <c r="Z22" i="2938" s="1"/>
  <c r="Y21" i="2938"/>
  <c r="Z21" i="2938" s="1"/>
  <c r="Y20" i="2938"/>
  <c r="Y19" i="2938"/>
  <c r="Z19" i="2938" s="1"/>
  <c r="Y18" i="2938"/>
  <c r="Z18" i="2938" s="1"/>
  <c r="Y17" i="2938"/>
  <c r="Z17" i="2938" s="1"/>
  <c r="Y16" i="2938"/>
  <c r="Y15" i="2938"/>
  <c r="Z15" i="2938" s="1"/>
  <c r="Y14" i="2938"/>
  <c r="Z14" i="2938" s="1"/>
  <c r="Y13" i="2938"/>
  <c r="Z13" i="2938" s="1"/>
  <c r="Y12" i="2938"/>
  <c r="Y11" i="2938"/>
  <c r="Z11" i="2938" s="1"/>
  <c r="Y10" i="2938"/>
  <c r="Z10" i="2938" s="1"/>
  <c r="Y9" i="2938"/>
  <c r="Z9" i="2938" s="1"/>
  <c r="Y8" i="2938"/>
  <c r="Y7" i="2938"/>
  <c r="Z7" i="2938" s="1"/>
  <c r="P32" i="2938"/>
  <c r="U21" i="2938"/>
  <c r="U20" i="2938"/>
  <c r="U16" i="2938"/>
  <c r="U13" i="2938"/>
  <c r="U12" i="2938"/>
  <c r="U8" i="2938"/>
  <c r="W3" i="2938"/>
  <c r="T22" i="2938"/>
  <c r="U22" i="2938" s="1"/>
  <c r="T21" i="2938"/>
  <c r="T20" i="2938"/>
  <c r="T19" i="2938"/>
  <c r="U19" i="2938" s="1"/>
  <c r="T18" i="2938"/>
  <c r="U18" i="2938" s="1"/>
  <c r="T17" i="2938"/>
  <c r="U17" i="2938" s="1"/>
  <c r="T16" i="2938"/>
  <c r="T15" i="2938"/>
  <c r="U15" i="2938" s="1"/>
  <c r="T14" i="2938"/>
  <c r="U14" i="2938" s="1"/>
  <c r="T13" i="2938"/>
  <c r="T12" i="2938"/>
  <c r="T11" i="2938"/>
  <c r="U11" i="2938" s="1"/>
  <c r="T10" i="2938"/>
  <c r="U10" i="2938" s="1"/>
  <c r="T9" i="2938"/>
  <c r="U9" i="2938" s="1"/>
  <c r="T8" i="2938"/>
  <c r="T7" i="2938"/>
  <c r="U7" i="2938" s="1"/>
  <c r="Q31" i="2938"/>
  <c r="O22" i="2938"/>
  <c r="O21" i="2938"/>
  <c r="O20" i="2938"/>
  <c r="O19" i="2938"/>
  <c r="O18" i="2938"/>
  <c r="O17" i="2938"/>
  <c r="O16" i="2938"/>
  <c r="O15" i="2938"/>
  <c r="O14" i="2938"/>
  <c r="O13" i="2938"/>
  <c r="O12" i="2938"/>
  <c r="O11" i="2938"/>
  <c r="O10" i="2938"/>
  <c r="O9" i="2938"/>
  <c r="O8" i="2938"/>
  <c r="O7" i="2938"/>
  <c r="Q3" i="2938"/>
  <c r="G3" i="2938"/>
  <c r="U36" i="2937"/>
  <c r="T36" i="2937"/>
  <c r="S36" i="2937"/>
  <c r="R36" i="2937"/>
  <c r="Q36" i="2937"/>
  <c r="P36" i="2937"/>
  <c r="AT19" i="2937"/>
  <c r="AT15" i="2937"/>
  <c r="AT11" i="2937"/>
  <c r="AT8" i="2937"/>
  <c r="AT7" i="2937"/>
  <c r="AV3" i="2937"/>
  <c r="AS22" i="2937"/>
  <c r="AT22" i="2937" s="1"/>
  <c r="AS21" i="2937"/>
  <c r="AT21" i="2937" s="1"/>
  <c r="AS20" i="2937"/>
  <c r="AT20" i="2937" s="1"/>
  <c r="U32" i="2937" s="1"/>
  <c r="AS19" i="2937"/>
  <c r="AS18" i="2937"/>
  <c r="AT18" i="2937" s="1"/>
  <c r="AS17" i="2937"/>
  <c r="AT17" i="2937" s="1"/>
  <c r="AS16" i="2937"/>
  <c r="AT16" i="2937" s="1"/>
  <c r="AS15" i="2937"/>
  <c r="AS14" i="2937"/>
  <c r="AT14" i="2937" s="1"/>
  <c r="AS13" i="2937"/>
  <c r="AT13" i="2937" s="1"/>
  <c r="AS12" i="2937"/>
  <c r="AT12" i="2937" s="1"/>
  <c r="AS11" i="2937"/>
  <c r="AS10" i="2937"/>
  <c r="AT10" i="2937" s="1"/>
  <c r="AS9" i="2937"/>
  <c r="AT9" i="2937" s="1"/>
  <c r="AS8" i="2937"/>
  <c r="AS7" i="2937"/>
  <c r="AO20" i="2937"/>
  <c r="T32" i="2937" s="1"/>
  <c r="AO19" i="2937"/>
  <c r="AO15" i="2937"/>
  <c r="AO12" i="2937"/>
  <c r="AO11" i="2937"/>
  <c r="AO7" i="2937"/>
  <c r="AQ3" i="2937"/>
  <c r="AN22" i="2937"/>
  <c r="AO22" i="2937" s="1"/>
  <c r="AN21" i="2937"/>
  <c r="AO21" i="2937" s="1"/>
  <c r="AN20" i="2937"/>
  <c r="AN19" i="2937"/>
  <c r="AN18" i="2937"/>
  <c r="AO18" i="2937" s="1"/>
  <c r="AN17" i="2937"/>
  <c r="AO17" i="2937" s="1"/>
  <c r="AN16" i="2937"/>
  <c r="AO16" i="2937" s="1"/>
  <c r="AN15" i="2937"/>
  <c r="AN14" i="2937"/>
  <c r="AO14" i="2937" s="1"/>
  <c r="AN13" i="2937"/>
  <c r="AO13" i="2937" s="1"/>
  <c r="AN12" i="2937"/>
  <c r="AN11" i="2937"/>
  <c r="AN10" i="2937"/>
  <c r="AO10" i="2937" s="1"/>
  <c r="AN9" i="2937"/>
  <c r="AO9" i="2937" s="1"/>
  <c r="AN8" i="2937"/>
  <c r="AO8" i="2937" s="1"/>
  <c r="AN7" i="2937"/>
  <c r="AJ20" i="2937"/>
  <c r="S32" i="2937" s="1"/>
  <c r="AJ19" i="2937"/>
  <c r="AJ15" i="2937"/>
  <c r="AJ12" i="2937"/>
  <c r="AJ11" i="2937"/>
  <c r="AJ7" i="2937"/>
  <c r="AL3" i="2937"/>
  <c r="AI22" i="2937"/>
  <c r="AJ22" i="2937" s="1"/>
  <c r="AI21" i="2937"/>
  <c r="AJ21" i="2937" s="1"/>
  <c r="AI20" i="2937"/>
  <c r="AI19" i="2937"/>
  <c r="AI18" i="2937"/>
  <c r="AJ18" i="2937" s="1"/>
  <c r="AI17" i="2937"/>
  <c r="AJ17" i="2937" s="1"/>
  <c r="AI16" i="2937"/>
  <c r="AJ16" i="2937" s="1"/>
  <c r="AI15" i="2937"/>
  <c r="AI14" i="2937"/>
  <c r="AJ14" i="2937" s="1"/>
  <c r="AI13" i="2937"/>
  <c r="AJ13" i="2937" s="1"/>
  <c r="AI12" i="2937"/>
  <c r="AI11" i="2937"/>
  <c r="AI10" i="2937"/>
  <c r="AJ10" i="2937" s="1"/>
  <c r="AI9" i="2937"/>
  <c r="AJ9" i="2937" s="1"/>
  <c r="AI8" i="2937"/>
  <c r="AJ8" i="2937" s="1"/>
  <c r="AI7" i="2937"/>
  <c r="R32" i="2937"/>
  <c r="AE20" i="2937"/>
  <c r="AE19" i="2937"/>
  <c r="AE16" i="2937"/>
  <c r="AE15" i="2937"/>
  <c r="AE12" i="2937"/>
  <c r="AE11" i="2937"/>
  <c r="AE8" i="2937"/>
  <c r="AE7" i="2937"/>
  <c r="AG3" i="2937"/>
  <c r="AD22" i="2937"/>
  <c r="AE22" i="2937" s="1"/>
  <c r="AD21" i="2937"/>
  <c r="AE21" i="2937" s="1"/>
  <c r="AD20" i="2937"/>
  <c r="AD19" i="2937"/>
  <c r="AD18" i="2937"/>
  <c r="AE18" i="2937" s="1"/>
  <c r="AD17" i="2937"/>
  <c r="AE17" i="2937" s="1"/>
  <c r="AD16" i="2937"/>
  <c r="AD15" i="2937"/>
  <c r="AD14" i="2937"/>
  <c r="AE14" i="2937" s="1"/>
  <c r="AD13" i="2937"/>
  <c r="AE13" i="2937" s="1"/>
  <c r="AD12" i="2937"/>
  <c r="AD11" i="2937"/>
  <c r="AD10" i="2937"/>
  <c r="AE10" i="2937" s="1"/>
  <c r="AD9" i="2937"/>
  <c r="AE9" i="2937" s="1"/>
  <c r="AD8" i="2937"/>
  <c r="AD7" i="2937"/>
  <c r="Z19" i="2937"/>
  <c r="Z15" i="2937"/>
  <c r="Z11" i="2937"/>
  <c r="Z8" i="2937"/>
  <c r="Z7" i="2937"/>
  <c r="AB3" i="2937"/>
  <c r="Y22" i="2937"/>
  <c r="Z22" i="2937" s="1"/>
  <c r="Y21" i="2937"/>
  <c r="Z21" i="2937" s="1"/>
  <c r="Y20" i="2937"/>
  <c r="Z20" i="2937" s="1"/>
  <c r="Q32" i="2937" s="1"/>
  <c r="Y19" i="2937"/>
  <c r="Y18" i="2937"/>
  <c r="Z18" i="2937" s="1"/>
  <c r="Y17" i="2937"/>
  <c r="Z17" i="2937" s="1"/>
  <c r="Y16" i="2937"/>
  <c r="Z16" i="2937" s="1"/>
  <c r="Y15" i="2937"/>
  <c r="Y14" i="2937"/>
  <c r="Z14" i="2937" s="1"/>
  <c r="Y13" i="2937"/>
  <c r="Z13" i="2937" s="1"/>
  <c r="Y12" i="2937"/>
  <c r="Z12" i="2937" s="1"/>
  <c r="Y11" i="2937"/>
  <c r="Y10" i="2937"/>
  <c r="Z10" i="2937" s="1"/>
  <c r="Y9" i="2937"/>
  <c r="Z9" i="2937" s="1"/>
  <c r="Y8" i="2937"/>
  <c r="Y7" i="2937"/>
  <c r="U20" i="2937"/>
  <c r="P32" i="2937" s="1"/>
  <c r="U19" i="2937"/>
  <c r="U15" i="2937"/>
  <c r="U12" i="2937"/>
  <c r="U11" i="2937"/>
  <c r="U7" i="2937"/>
  <c r="W3" i="2937"/>
  <c r="T22" i="2937"/>
  <c r="U22" i="2937" s="1"/>
  <c r="T21" i="2937"/>
  <c r="U21" i="2937" s="1"/>
  <c r="T20" i="2937"/>
  <c r="T19" i="2937"/>
  <c r="T18" i="2937"/>
  <c r="U18" i="2937" s="1"/>
  <c r="T17" i="2937"/>
  <c r="U17" i="2937" s="1"/>
  <c r="T16" i="2937"/>
  <c r="U16" i="2937" s="1"/>
  <c r="T15" i="2937"/>
  <c r="T14" i="2937"/>
  <c r="U14" i="2937" s="1"/>
  <c r="T13" i="2937"/>
  <c r="U13" i="2937" s="1"/>
  <c r="T12" i="2937"/>
  <c r="T11" i="2937"/>
  <c r="T10" i="2937"/>
  <c r="U10" i="2937" s="1"/>
  <c r="T9" i="2937"/>
  <c r="U9" i="2937" s="1"/>
  <c r="T8" i="2937"/>
  <c r="U8" i="2937" s="1"/>
  <c r="T7" i="2937"/>
  <c r="T31" i="2937"/>
  <c r="S31" i="2937"/>
  <c r="P31" i="2937"/>
  <c r="N28" i="2937"/>
  <c r="O22" i="2937"/>
  <c r="O21" i="2937"/>
  <c r="O20" i="2937"/>
  <c r="O19" i="2937"/>
  <c r="O18" i="2937"/>
  <c r="O17" i="2937"/>
  <c r="O16" i="2937"/>
  <c r="O15" i="2937"/>
  <c r="O14" i="2937"/>
  <c r="O13" i="2937"/>
  <c r="O12" i="2937"/>
  <c r="O11" i="2937"/>
  <c r="O10" i="2937"/>
  <c r="O9" i="2937"/>
  <c r="O8" i="2937"/>
  <c r="O7" i="2937"/>
  <c r="Q3" i="2937"/>
  <c r="G3" i="2937"/>
  <c r="R31" i="2937" s="1"/>
  <c r="U36" i="2936"/>
  <c r="T36" i="2936"/>
  <c r="S36" i="2936"/>
  <c r="R36" i="2936"/>
  <c r="Q36" i="2936"/>
  <c r="P36" i="2936"/>
  <c r="AT22" i="2936"/>
  <c r="AT18" i="2936"/>
  <c r="AT14" i="2936"/>
  <c r="AT10" i="2936"/>
  <c r="AT7" i="2936"/>
  <c r="AV3" i="2936"/>
  <c r="AS22" i="2936"/>
  <c r="AS21" i="2936"/>
  <c r="AT21" i="2936" s="1"/>
  <c r="AS20" i="2936"/>
  <c r="AT20" i="2936" s="1"/>
  <c r="U32" i="2936" s="1"/>
  <c r="AS19" i="2936"/>
  <c r="AT19" i="2936" s="1"/>
  <c r="AS18" i="2936"/>
  <c r="AS17" i="2936"/>
  <c r="AT17" i="2936" s="1"/>
  <c r="AS16" i="2936"/>
  <c r="AT16" i="2936" s="1"/>
  <c r="AS15" i="2936"/>
  <c r="AT15" i="2936" s="1"/>
  <c r="AS14" i="2936"/>
  <c r="AS13" i="2936"/>
  <c r="AT13" i="2936" s="1"/>
  <c r="AS12" i="2936"/>
  <c r="AT12" i="2936" s="1"/>
  <c r="AS11" i="2936"/>
  <c r="AT11" i="2936" s="1"/>
  <c r="AS10" i="2936"/>
  <c r="AS9" i="2936"/>
  <c r="AT9" i="2936" s="1"/>
  <c r="AS8" i="2936"/>
  <c r="AT8" i="2936" s="1"/>
  <c r="AS7" i="2936"/>
  <c r="AO22" i="2936"/>
  <c r="AO18" i="2936"/>
  <c r="AO14" i="2936"/>
  <c r="AO10" i="2936"/>
  <c r="AQ3" i="2936"/>
  <c r="AN22" i="2936"/>
  <c r="AN21" i="2936"/>
  <c r="AO21" i="2936" s="1"/>
  <c r="AN20" i="2936"/>
  <c r="AO20" i="2936" s="1"/>
  <c r="T32" i="2936" s="1"/>
  <c r="AN19" i="2936"/>
  <c r="AO19" i="2936" s="1"/>
  <c r="AN18" i="2936"/>
  <c r="AN17" i="2936"/>
  <c r="AO17" i="2936" s="1"/>
  <c r="AN16" i="2936"/>
  <c r="AO16" i="2936" s="1"/>
  <c r="AN15" i="2936"/>
  <c r="AO15" i="2936" s="1"/>
  <c r="AN14" i="2936"/>
  <c r="AN13" i="2936"/>
  <c r="AO13" i="2936" s="1"/>
  <c r="AN12" i="2936"/>
  <c r="AO12" i="2936" s="1"/>
  <c r="AN11" i="2936"/>
  <c r="AO11" i="2936" s="1"/>
  <c r="AN10" i="2936"/>
  <c r="AN9" i="2936"/>
  <c r="AO9" i="2936" s="1"/>
  <c r="AN8" i="2936"/>
  <c r="AO8" i="2936" s="1"/>
  <c r="AN7" i="2936"/>
  <c r="AO7" i="2936" s="1"/>
  <c r="AJ22" i="2936"/>
  <c r="AJ18" i="2936"/>
  <c r="AJ14" i="2936"/>
  <c r="AJ10" i="2936"/>
  <c r="AJ7" i="2936"/>
  <c r="AL3" i="2936"/>
  <c r="AI22" i="2936"/>
  <c r="AI21" i="2936"/>
  <c r="AJ21" i="2936" s="1"/>
  <c r="AI20" i="2936"/>
  <c r="AJ20" i="2936" s="1"/>
  <c r="S32" i="2936" s="1"/>
  <c r="AI19" i="2936"/>
  <c r="AJ19" i="2936" s="1"/>
  <c r="AI18" i="2936"/>
  <c r="AI17" i="2936"/>
  <c r="AJ17" i="2936" s="1"/>
  <c r="AI16" i="2936"/>
  <c r="AJ16" i="2936" s="1"/>
  <c r="AI15" i="2936"/>
  <c r="AJ15" i="2936" s="1"/>
  <c r="AI14" i="2936"/>
  <c r="AI13" i="2936"/>
  <c r="AJ13" i="2936" s="1"/>
  <c r="AI12" i="2936"/>
  <c r="AJ12" i="2936" s="1"/>
  <c r="AI11" i="2936"/>
  <c r="AJ11" i="2936" s="1"/>
  <c r="AI10" i="2936"/>
  <c r="AI9" i="2936"/>
  <c r="AJ9" i="2936" s="1"/>
  <c r="AI8" i="2936"/>
  <c r="AJ8" i="2936" s="1"/>
  <c r="AI7" i="2936"/>
  <c r="AE22" i="2936"/>
  <c r="AE18" i="2936"/>
  <c r="AE14" i="2936"/>
  <c r="AE10" i="2936"/>
  <c r="AG3" i="2936"/>
  <c r="AD22" i="2936"/>
  <c r="AD21" i="2936"/>
  <c r="AE21" i="2936" s="1"/>
  <c r="AD20" i="2936"/>
  <c r="AE20" i="2936" s="1"/>
  <c r="R32" i="2936" s="1"/>
  <c r="AD19" i="2936"/>
  <c r="AE19" i="2936" s="1"/>
  <c r="AD18" i="2936"/>
  <c r="AD17" i="2936"/>
  <c r="AE17" i="2936" s="1"/>
  <c r="AD16" i="2936"/>
  <c r="AE16" i="2936" s="1"/>
  <c r="AD15" i="2936"/>
  <c r="AE15" i="2936" s="1"/>
  <c r="AD14" i="2936"/>
  <c r="AD13" i="2936"/>
  <c r="AE13" i="2936" s="1"/>
  <c r="AD12" i="2936"/>
  <c r="AE12" i="2936" s="1"/>
  <c r="AD11" i="2936"/>
  <c r="AE11" i="2936" s="1"/>
  <c r="AD10" i="2936"/>
  <c r="AD9" i="2936"/>
  <c r="AE9" i="2936" s="1"/>
  <c r="AD8" i="2936"/>
  <c r="AE8" i="2936" s="1"/>
  <c r="AD7" i="2936"/>
  <c r="AE7" i="2936" s="1"/>
  <c r="Z22" i="2936"/>
  <c r="Z19" i="2936"/>
  <c r="Z18" i="2936"/>
  <c r="Z15" i="2936"/>
  <c r="Z14" i="2936"/>
  <c r="Z11" i="2936"/>
  <c r="Z10" i="2936"/>
  <c r="Z7" i="2936"/>
  <c r="AB3" i="2936"/>
  <c r="Y22" i="2936"/>
  <c r="Y21" i="2936"/>
  <c r="Z21" i="2936" s="1"/>
  <c r="Y20" i="2936"/>
  <c r="Z20" i="2936" s="1"/>
  <c r="Q32" i="2936" s="1"/>
  <c r="Y19" i="2936"/>
  <c r="Y18" i="2936"/>
  <c r="Y17" i="2936"/>
  <c r="Z17" i="2936" s="1"/>
  <c r="Y16" i="2936"/>
  <c r="Z16" i="2936" s="1"/>
  <c r="Y15" i="2936"/>
  <c r="Y14" i="2936"/>
  <c r="Y13" i="2936"/>
  <c r="Z13" i="2936" s="1"/>
  <c r="Y12" i="2936"/>
  <c r="Z12" i="2936" s="1"/>
  <c r="Y11" i="2936"/>
  <c r="Y10" i="2936"/>
  <c r="Y9" i="2936"/>
  <c r="Z9" i="2936" s="1"/>
  <c r="Y8" i="2936"/>
  <c r="Z8" i="2936" s="1"/>
  <c r="Y7" i="2936"/>
  <c r="U22" i="2936"/>
  <c r="U19" i="2936"/>
  <c r="U18" i="2936"/>
  <c r="U14" i="2936"/>
  <c r="U11" i="2936"/>
  <c r="U10" i="2936"/>
  <c r="W3" i="2936"/>
  <c r="T22" i="2936"/>
  <c r="T21" i="2936"/>
  <c r="U21" i="2936" s="1"/>
  <c r="T20" i="2936"/>
  <c r="U20" i="2936" s="1"/>
  <c r="P32" i="2936" s="1"/>
  <c r="T19" i="2936"/>
  <c r="T18" i="2936"/>
  <c r="T17" i="2936"/>
  <c r="U17" i="2936" s="1"/>
  <c r="T16" i="2936"/>
  <c r="U16" i="2936" s="1"/>
  <c r="T15" i="2936"/>
  <c r="U15" i="2936" s="1"/>
  <c r="T14" i="2936"/>
  <c r="T13" i="2936"/>
  <c r="U13" i="2936" s="1"/>
  <c r="T12" i="2936"/>
  <c r="U12" i="2936" s="1"/>
  <c r="T11" i="2936"/>
  <c r="T10" i="2936"/>
  <c r="T9" i="2936"/>
  <c r="U9" i="2936" s="1"/>
  <c r="T8" i="2936"/>
  <c r="U8" i="2936" s="1"/>
  <c r="T7" i="2936"/>
  <c r="U7" i="2936" s="1"/>
  <c r="S31" i="2936"/>
  <c r="R31" i="2936"/>
  <c r="N28" i="2936"/>
  <c r="O22" i="2936"/>
  <c r="O21" i="2936"/>
  <c r="O20" i="2936"/>
  <c r="O19" i="2936"/>
  <c r="O18" i="2936"/>
  <c r="O17" i="2936"/>
  <c r="O16" i="2936"/>
  <c r="O15" i="2936"/>
  <c r="O14" i="2936"/>
  <c r="O13" i="2936"/>
  <c r="O12" i="2936"/>
  <c r="O11" i="2936"/>
  <c r="O10" i="2936"/>
  <c r="O9" i="2936"/>
  <c r="O8" i="2936"/>
  <c r="O7" i="2936"/>
  <c r="Q3" i="2936"/>
  <c r="G3" i="2936"/>
  <c r="U31" i="2936" s="1"/>
  <c r="U36" i="2935"/>
  <c r="T36" i="2935"/>
  <c r="S36" i="2935"/>
  <c r="R36" i="2935"/>
  <c r="Q36" i="2935"/>
  <c r="P36" i="2935"/>
  <c r="AT19" i="2935"/>
  <c r="AT14" i="2935"/>
  <c r="AT11" i="2935"/>
  <c r="AT8" i="2935"/>
  <c r="AT7" i="2935"/>
  <c r="AV3" i="2935"/>
  <c r="AS22" i="2935"/>
  <c r="AT22" i="2935" s="1"/>
  <c r="AS21" i="2935"/>
  <c r="AT21" i="2935" s="1"/>
  <c r="AS20" i="2935"/>
  <c r="AT20" i="2935" s="1"/>
  <c r="U32" i="2935" s="1"/>
  <c r="AS19" i="2935"/>
  <c r="AS18" i="2935"/>
  <c r="AT18" i="2935" s="1"/>
  <c r="AS17" i="2935"/>
  <c r="AT17" i="2935" s="1"/>
  <c r="AS16" i="2935"/>
  <c r="AT16" i="2935" s="1"/>
  <c r="AS15" i="2935"/>
  <c r="AT15" i="2935" s="1"/>
  <c r="AS14" i="2935"/>
  <c r="AS13" i="2935"/>
  <c r="AT13" i="2935" s="1"/>
  <c r="AS12" i="2935"/>
  <c r="AT12" i="2935" s="1"/>
  <c r="AS11" i="2935"/>
  <c r="AS10" i="2935"/>
  <c r="AT10" i="2935" s="1"/>
  <c r="AS9" i="2935"/>
  <c r="AT9" i="2935" s="1"/>
  <c r="AS8" i="2935"/>
  <c r="AS7" i="2935"/>
  <c r="T32" i="2935"/>
  <c r="AO21" i="2935"/>
  <c r="AO20" i="2935"/>
  <c r="AO19" i="2935"/>
  <c r="AO17" i="2935"/>
  <c r="AO16" i="2935"/>
  <c r="AO15" i="2935"/>
  <c r="AO12" i="2935"/>
  <c r="AO11" i="2935"/>
  <c r="AO9" i="2935"/>
  <c r="AO8" i="2935"/>
  <c r="AO7" i="2935"/>
  <c r="AQ3" i="2935"/>
  <c r="AN22" i="2935"/>
  <c r="AO22" i="2935" s="1"/>
  <c r="AN21" i="2935"/>
  <c r="AN20" i="2935"/>
  <c r="AN19" i="2935"/>
  <c r="AN18" i="2935"/>
  <c r="AO18" i="2935" s="1"/>
  <c r="AN17" i="2935"/>
  <c r="AN16" i="2935"/>
  <c r="AN15" i="2935"/>
  <c r="AN14" i="2935"/>
  <c r="AO14" i="2935" s="1"/>
  <c r="AN13" i="2935"/>
  <c r="AO13" i="2935" s="1"/>
  <c r="AN12" i="2935"/>
  <c r="AN11" i="2935"/>
  <c r="AN10" i="2935"/>
  <c r="AO10" i="2935" s="1"/>
  <c r="AN9" i="2935"/>
  <c r="AN8" i="2935"/>
  <c r="AN7" i="2935"/>
  <c r="AJ21" i="2935"/>
  <c r="AJ20" i="2935"/>
  <c r="S32" i="2935" s="1"/>
  <c r="AJ19" i="2935"/>
  <c r="AJ16" i="2935"/>
  <c r="AJ15" i="2935"/>
  <c r="AJ12" i="2935"/>
  <c r="AJ11" i="2935"/>
  <c r="AJ9" i="2935"/>
  <c r="AJ8" i="2935"/>
  <c r="AJ7" i="2935"/>
  <c r="AL3" i="2935"/>
  <c r="AI22" i="2935"/>
  <c r="AJ22" i="2935" s="1"/>
  <c r="AI21" i="2935"/>
  <c r="AI20" i="2935"/>
  <c r="AI19" i="2935"/>
  <c r="AI18" i="2935"/>
  <c r="AJ18" i="2935" s="1"/>
  <c r="AI17" i="2935"/>
  <c r="AJ17" i="2935" s="1"/>
  <c r="AI16" i="2935"/>
  <c r="AI15" i="2935"/>
  <c r="AI14" i="2935"/>
  <c r="AJ14" i="2935" s="1"/>
  <c r="AI13" i="2935"/>
  <c r="AJ13" i="2935" s="1"/>
  <c r="AI12" i="2935"/>
  <c r="AI11" i="2935"/>
  <c r="AI10" i="2935"/>
  <c r="AJ10" i="2935" s="1"/>
  <c r="AI9" i="2935"/>
  <c r="AI8" i="2935"/>
  <c r="AI7" i="2935"/>
  <c r="AE20" i="2935"/>
  <c r="R32" i="2935" s="1"/>
  <c r="AE19" i="2935"/>
  <c r="AE16" i="2935"/>
  <c r="AE15" i="2935"/>
  <c r="AE12" i="2935"/>
  <c r="AE11" i="2935"/>
  <c r="AE8" i="2935"/>
  <c r="AE7" i="2935"/>
  <c r="AG3" i="2935"/>
  <c r="AD22" i="2935"/>
  <c r="AE22" i="2935" s="1"/>
  <c r="AD21" i="2935"/>
  <c r="AE21" i="2935" s="1"/>
  <c r="AD20" i="2935"/>
  <c r="AD19" i="2935"/>
  <c r="AD18" i="2935"/>
  <c r="AE18" i="2935" s="1"/>
  <c r="AD17" i="2935"/>
  <c r="AE17" i="2935" s="1"/>
  <c r="AD16" i="2935"/>
  <c r="AD15" i="2935"/>
  <c r="AD14" i="2935"/>
  <c r="AE14" i="2935" s="1"/>
  <c r="AD13" i="2935"/>
  <c r="AE13" i="2935" s="1"/>
  <c r="AD12" i="2935"/>
  <c r="AD11" i="2935"/>
  <c r="AD10" i="2935"/>
  <c r="AE10" i="2935" s="1"/>
  <c r="AD9" i="2935"/>
  <c r="AE9" i="2935" s="1"/>
  <c r="AD8" i="2935"/>
  <c r="AD7" i="2935"/>
  <c r="Q32" i="2935"/>
  <c r="Z20" i="2935"/>
  <c r="Z19" i="2935"/>
  <c r="Z17" i="2935"/>
  <c r="Z16" i="2935"/>
  <c r="Z15" i="2935"/>
  <c r="Z13" i="2935"/>
  <c r="Z12" i="2935"/>
  <c r="Z11" i="2935"/>
  <c r="Z8" i="2935"/>
  <c r="Z7" i="2935"/>
  <c r="AB3" i="2935"/>
  <c r="Y22" i="2935"/>
  <c r="Z22" i="2935" s="1"/>
  <c r="Y21" i="2935"/>
  <c r="Z21" i="2935" s="1"/>
  <c r="Y20" i="2935"/>
  <c r="Y19" i="2935"/>
  <c r="Y18" i="2935"/>
  <c r="Z18" i="2935" s="1"/>
  <c r="Y17" i="2935"/>
  <c r="Y16" i="2935"/>
  <c r="Y15" i="2935"/>
  <c r="Y14" i="2935"/>
  <c r="Z14" i="2935" s="1"/>
  <c r="Y13" i="2935"/>
  <c r="Y12" i="2935"/>
  <c r="Y11" i="2935"/>
  <c r="Y10" i="2935"/>
  <c r="Z10" i="2935" s="1"/>
  <c r="Y9" i="2935"/>
  <c r="Z9" i="2935" s="1"/>
  <c r="Y8" i="2935"/>
  <c r="Y7" i="2935"/>
  <c r="P32" i="2935"/>
  <c r="U21" i="2935"/>
  <c r="U20" i="2935"/>
  <c r="U19" i="2935"/>
  <c r="U17" i="2935"/>
  <c r="U16" i="2935"/>
  <c r="U15" i="2935"/>
  <c r="U12" i="2935"/>
  <c r="U11" i="2935"/>
  <c r="U9" i="2935"/>
  <c r="U8" i="2935"/>
  <c r="U7" i="2935"/>
  <c r="W3" i="2935"/>
  <c r="T22" i="2935"/>
  <c r="U22" i="2935" s="1"/>
  <c r="T21" i="2935"/>
  <c r="T20" i="2935"/>
  <c r="T19" i="2935"/>
  <c r="T18" i="2935"/>
  <c r="U18" i="2935" s="1"/>
  <c r="T17" i="2935"/>
  <c r="T16" i="2935"/>
  <c r="T15" i="2935"/>
  <c r="T14" i="2935"/>
  <c r="U14" i="2935" s="1"/>
  <c r="T13" i="2935"/>
  <c r="U13" i="2935" s="1"/>
  <c r="T12" i="2935"/>
  <c r="T11" i="2935"/>
  <c r="T10" i="2935"/>
  <c r="U10" i="2935" s="1"/>
  <c r="T9" i="2935"/>
  <c r="T8" i="2935"/>
  <c r="T7" i="2935"/>
  <c r="O22" i="2935"/>
  <c r="O21" i="2935"/>
  <c r="O20" i="2935"/>
  <c r="O19" i="2935"/>
  <c r="O18" i="2935"/>
  <c r="O17" i="2935"/>
  <c r="O16" i="2935"/>
  <c r="O15" i="2935"/>
  <c r="O14" i="2935"/>
  <c r="O13" i="2935"/>
  <c r="O12" i="2935"/>
  <c r="O11" i="2935"/>
  <c r="O10" i="2935"/>
  <c r="O9" i="2935"/>
  <c r="O8" i="2935"/>
  <c r="O7" i="2935"/>
  <c r="Q3" i="2935"/>
  <c r="G3" i="2935"/>
  <c r="U36" i="2934"/>
  <c r="T36" i="2934"/>
  <c r="S36" i="2934"/>
  <c r="R36" i="2934"/>
  <c r="Q36" i="2934"/>
  <c r="P36" i="2934"/>
  <c r="U32" i="2934"/>
  <c r="AT22" i="2934"/>
  <c r="AT19" i="2934"/>
  <c r="AT18" i="2934"/>
  <c r="AT15" i="2934"/>
  <c r="AT14" i="2934"/>
  <c r="AT11" i="2934"/>
  <c r="AT10" i="2934"/>
  <c r="AT7" i="2934"/>
  <c r="AV3" i="2934"/>
  <c r="AS22" i="2934"/>
  <c r="AS21" i="2934"/>
  <c r="AT21" i="2934" s="1"/>
  <c r="AS20" i="2934"/>
  <c r="AT20" i="2934" s="1"/>
  <c r="AS19" i="2934"/>
  <c r="AS18" i="2934"/>
  <c r="AS17" i="2934"/>
  <c r="AT17" i="2934" s="1"/>
  <c r="AS16" i="2934"/>
  <c r="AT16" i="2934" s="1"/>
  <c r="AS15" i="2934"/>
  <c r="AS14" i="2934"/>
  <c r="AS13" i="2934"/>
  <c r="AT13" i="2934" s="1"/>
  <c r="AS12" i="2934"/>
  <c r="AT12" i="2934" s="1"/>
  <c r="AS11" i="2934"/>
  <c r="AS10" i="2934"/>
  <c r="AS9" i="2934"/>
  <c r="AT9" i="2934" s="1"/>
  <c r="AS8" i="2934"/>
  <c r="AT8" i="2934" s="1"/>
  <c r="AS7" i="2934"/>
  <c r="AO22" i="2934"/>
  <c r="AO18" i="2934"/>
  <c r="AO14" i="2934"/>
  <c r="AO11" i="2934"/>
  <c r="AO10" i="2934"/>
  <c r="AO7" i="2934"/>
  <c r="AQ3" i="2934"/>
  <c r="AN22" i="2934"/>
  <c r="AN21" i="2934"/>
  <c r="AO21" i="2934" s="1"/>
  <c r="AN20" i="2934"/>
  <c r="AO20" i="2934" s="1"/>
  <c r="T32" i="2934" s="1"/>
  <c r="AN19" i="2934"/>
  <c r="AO19" i="2934" s="1"/>
  <c r="AN18" i="2934"/>
  <c r="AN17" i="2934"/>
  <c r="AO17" i="2934" s="1"/>
  <c r="AN16" i="2934"/>
  <c r="AO16" i="2934" s="1"/>
  <c r="AN15" i="2934"/>
  <c r="AO15" i="2934" s="1"/>
  <c r="AN14" i="2934"/>
  <c r="AN13" i="2934"/>
  <c r="AO13" i="2934" s="1"/>
  <c r="AN12" i="2934"/>
  <c r="AO12" i="2934" s="1"/>
  <c r="AN11" i="2934"/>
  <c r="AN10" i="2934"/>
  <c r="AN9" i="2934"/>
  <c r="AO9" i="2934" s="1"/>
  <c r="AN8" i="2934"/>
  <c r="AO8" i="2934" s="1"/>
  <c r="AN7" i="2934"/>
  <c r="AJ22" i="2934"/>
  <c r="AJ20" i="2934"/>
  <c r="S32" i="2934" s="1"/>
  <c r="AJ18" i="2934"/>
  <c r="AJ16" i="2934"/>
  <c r="AJ14" i="2934"/>
  <c r="AJ11" i="2934"/>
  <c r="AJ10" i="2934"/>
  <c r="AL3" i="2934"/>
  <c r="AI22" i="2934"/>
  <c r="AI21" i="2934"/>
  <c r="AJ21" i="2934" s="1"/>
  <c r="AI20" i="2934"/>
  <c r="AI19" i="2934"/>
  <c r="AJ19" i="2934" s="1"/>
  <c r="AI18" i="2934"/>
  <c r="AI17" i="2934"/>
  <c r="AJ17" i="2934" s="1"/>
  <c r="AI16" i="2934"/>
  <c r="AI15" i="2934"/>
  <c r="AJ15" i="2934" s="1"/>
  <c r="AI14" i="2934"/>
  <c r="AI13" i="2934"/>
  <c r="AJ13" i="2934" s="1"/>
  <c r="AI12" i="2934"/>
  <c r="AJ12" i="2934" s="1"/>
  <c r="AI11" i="2934"/>
  <c r="AI10" i="2934"/>
  <c r="AI9" i="2934"/>
  <c r="AJ9" i="2934" s="1"/>
  <c r="AI8" i="2934"/>
  <c r="AJ8" i="2934" s="1"/>
  <c r="AI7" i="2934"/>
  <c r="AJ7" i="2934" s="1"/>
  <c r="R32" i="2934"/>
  <c r="AE22" i="2934"/>
  <c r="AE20" i="2934"/>
  <c r="AE19" i="2934"/>
  <c r="AE18" i="2934"/>
  <c r="AE16" i="2934"/>
  <c r="AE15" i="2934"/>
  <c r="AE14" i="2934"/>
  <c r="AE10" i="2934"/>
  <c r="AE8" i="2934"/>
  <c r="AG3" i="2934"/>
  <c r="AD22" i="2934"/>
  <c r="AD21" i="2934"/>
  <c r="AE21" i="2934" s="1"/>
  <c r="AD20" i="2934"/>
  <c r="AD19" i="2934"/>
  <c r="AD18" i="2934"/>
  <c r="AD17" i="2934"/>
  <c r="AE17" i="2934" s="1"/>
  <c r="AD16" i="2934"/>
  <c r="AD15" i="2934"/>
  <c r="AD14" i="2934"/>
  <c r="AD13" i="2934"/>
  <c r="AE13" i="2934" s="1"/>
  <c r="AD12" i="2934"/>
  <c r="AE12" i="2934" s="1"/>
  <c r="AD11" i="2934"/>
  <c r="AE11" i="2934" s="1"/>
  <c r="AD10" i="2934"/>
  <c r="AD9" i="2934"/>
  <c r="AE9" i="2934" s="1"/>
  <c r="AD8" i="2934"/>
  <c r="AD7" i="2934"/>
  <c r="AE7" i="2934" s="1"/>
  <c r="Z22" i="2934"/>
  <c r="Z19" i="2934"/>
  <c r="Z18" i="2934"/>
  <c r="Z15" i="2934"/>
  <c r="Z14" i="2934"/>
  <c r="Z10" i="2934"/>
  <c r="Z7" i="2934"/>
  <c r="AB3" i="2934"/>
  <c r="Y22" i="2934"/>
  <c r="Y21" i="2934"/>
  <c r="Z21" i="2934" s="1"/>
  <c r="Y20" i="2934"/>
  <c r="Z20" i="2934" s="1"/>
  <c r="Q32" i="2934" s="1"/>
  <c r="Y19" i="2934"/>
  <c r="Y18" i="2934"/>
  <c r="Y17" i="2934"/>
  <c r="Z17" i="2934" s="1"/>
  <c r="Y16" i="2934"/>
  <c r="Z16" i="2934" s="1"/>
  <c r="Y15" i="2934"/>
  <c r="Y14" i="2934"/>
  <c r="Y13" i="2934"/>
  <c r="Z13" i="2934" s="1"/>
  <c r="Y12" i="2934"/>
  <c r="Z12" i="2934" s="1"/>
  <c r="Y11" i="2934"/>
  <c r="Z11" i="2934" s="1"/>
  <c r="Y10" i="2934"/>
  <c r="Y9" i="2934"/>
  <c r="Z9" i="2934" s="1"/>
  <c r="Y8" i="2934"/>
  <c r="Z8" i="2934" s="1"/>
  <c r="Y7" i="2934"/>
  <c r="U22" i="2934"/>
  <c r="U18" i="2934"/>
  <c r="U14" i="2934"/>
  <c r="U12" i="2934"/>
  <c r="U11" i="2934"/>
  <c r="U10" i="2934"/>
  <c r="W3" i="2934"/>
  <c r="T22" i="2934"/>
  <c r="T21" i="2934"/>
  <c r="U21" i="2934" s="1"/>
  <c r="T20" i="2934"/>
  <c r="U20" i="2934" s="1"/>
  <c r="P32" i="2934" s="1"/>
  <c r="T19" i="2934"/>
  <c r="U19" i="2934" s="1"/>
  <c r="T18" i="2934"/>
  <c r="T17" i="2934"/>
  <c r="U17" i="2934" s="1"/>
  <c r="T16" i="2934"/>
  <c r="U16" i="2934" s="1"/>
  <c r="T15" i="2934"/>
  <c r="U15" i="2934" s="1"/>
  <c r="T14" i="2934"/>
  <c r="T13" i="2934"/>
  <c r="U13" i="2934" s="1"/>
  <c r="T12" i="2934"/>
  <c r="T11" i="2934"/>
  <c r="T10" i="2934"/>
  <c r="T9" i="2934"/>
  <c r="U9" i="2934" s="1"/>
  <c r="T8" i="2934"/>
  <c r="U8" i="2934" s="1"/>
  <c r="T7" i="2934"/>
  <c r="U7" i="2934" s="1"/>
  <c r="T31" i="2934"/>
  <c r="S31" i="2934"/>
  <c r="R31" i="2934"/>
  <c r="P31" i="2934"/>
  <c r="N28" i="2934"/>
  <c r="O22" i="2934"/>
  <c r="O21" i="2934"/>
  <c r="O20" i="2934"/>
  <c r="O19" i="2934"/>
  <c r="O18" i="2934"/>
  <c r="O17" i="2934"/>
  <c r="O16" i="2934"/>
  <c r="O15" i="2934"/>
  <c r="O14" i="2934"/>
  <c r="O13" i="2934"/>
  <c r="O12" i="2934"/>
  <c r="O11" i="2934"/>
  <c r="O10" i="2934"/>
  <c r="O9" i="2934"/>
  <c r="O8" i="2934"/>
  <c r="O7" i="2934"/>
  <c r="Q3" i="2934"/>
  <c r="G3" i="2934"/>
  <c r="U31" i="2934" s="1"/>
  <c r="U36" i="2933"/>
  <c r="T36" i="2933"/>
  <c r="S36" i="2933"/>
  <c r="R36" i="2933"/>
  <c r="Q36" i="2933"/>
  <c r="P36" i="2933"/>
  <c r="AT22" i="2933"/>
  <c r="AT21" i="2933"/>
  <c r="AT17" i="2933"/>
  <c r="AT13" i="2933"/>
  <c r="AT11" i="2933"/>
  <c r="AT9" i="2933"/>
  <c r="AV3" i="2933"/>
  <c r="AS22" i="2933"/>
  <c r="AS21" i="2933"/>
  <c r="AS20" i="2933"/>
  <c r="AT20" i="2933" s="1"/>
  <c r="U32" i="2933" s="1"/>
  <c r="AS19" i="2933"/>
  <c r="AT19" i="2933" s="1"/>
  <c r="AS18" i="2933"/>
  <c r="AT18" i="2933" s="1"/>
  <c r="AS17" i="2933"/>
  <c r="AS16" i="2933"/>
  <c r="AT16" i="2933" s="1"/>
  <c r="AS15" i="2933"/>
  <c r="AT15" i="2933" s="1"/>
  <c r="AS14" i="2933"/>
  <c r="AT14" i="2933" s="1"/>
  <c r="AS13" i="2933"/>
  <c r="AS12" i="2933"/>
  <c r="AT12" i="2933" s="1"/>
  <c r="AS11" i="2933"/>
  <c r="AS10" i="2933"/>
  <c r="AT10" i="2933" s="1"/>
  <c r="AS9" i="2933"/>
  <c r="AS8" i="2933"/>
  <c r="AT8" i="2933" s="1"/>
  <c r="AS7" i="2933"/>
  <c r="AT7" i="2933" s="1"/>
  <c r="AO21" i="2933"/>
  <c r="AO19" i="2933"/>
  <c r="AO17" i="2933"/>
  <c r="AO15" i="2933"/>
  <c r="AO13" i="2933"/>
  <c r="AO9" i="2933"/>
  <c r="AO7" i="2933"/>
  <c r="AQ3" i="2933"/>
  <c r="AN22" i="2933"/>
  <c r="AO22" i="2933" s="1"/>
  <c r="AN21" i="2933"/>
  <c r="AN20" i="2933"/>
  <c r="AO20" i="2933" s="1"/>
  <c r="T32" i="2933" s="1"/>
  <c r="AN19" i="2933"/>
  <c r="AN18" i="2933"/>
  <c r="AO18" i="2933" s="1"/>
  <c r="AN17" i="2933"/>
  <c r="AN16" i="2933"/>
  <c r="AO16" i="2933" s="1"/>
  <c r="AN15" i="2933"/>
  <c r="AN14" i="2933"/>
  <c r="AO14" i="2933" s="1"/>
  <c r="AN13" i="2933"/>
  <c r="AN12" i="2933"/>
  <c r="AO12" i="2933" s="1"/>
  <c r="AN11" i="2933"/>
  <c r="AO11" i="2933" s="1"/>
  <c r="AN10" i="2933"/>
  <c r="AO10" i="2933" s="1"/>
  <c r="AN9" i="2933"/>
  <c r="AN8" i="2933"/>
  <c r="AO8" i="2933" s="1"/>
  <c r="AN7" i="2933"/>
  <c r="AJ22" i="2933"/>
  <c r="AJ21" i="2933"/>
  <c r="AJ19" i="2933"/>
  <c r="AJ18" i="2933"/>
  <c r="AJ17" i="2933"/>
  <c r="AJ14" i="2933"/>
  <c r="AJ13" i="2933"/>
  <c r="AJ9" i="2933"/>
  <c r="AJ7" i="2933"/>
  <c r="AL3" i="2933"/>
  <c r="AI22" i="2933"/>
  <c r="AI21" i="2933"/>
  <c r="AI20" i="2933"/>
  <c r="AJ20" i="2933" s="1"/>
  <c r="S32" i="2933" s="1"/>
  <c r="AI19" i="2933"/>
  <c r="AI18" i="2933"/>
  <c r="AI17" i="2933"/>
  <c r="AI16" i="2933"/>
  <c r="AJ16" i="2933" s="1"/>
  <c r="AI15" i="2933"/>
  <c r="AJ15" i="2933" s="1"/>
  <c r="AI14" i="2933"/>
  <c r="AI13" i="2933"/>
  <c r="AI12" i="2933"/>
  <c r="AJ12" i="2933" s="1"/>
  <c r="AI11" i="2933"/>
  <c r="AJ11" i="2933" s="1"/>
  <c r="AI10" i="2933"/>
  <c r="AJ10" i="2933" s="1"/>
  <c r="AI9" i="2933"/>
  <c r="AI8" i="2933"/>
  <c r="AJ8" i="2933" s="1"/>
  <c r="AI7" i="2933"/>
  <c r="AE21" i="2933"/>
  <c r="AE20" i="2933"/>
  <c r="R32" i="2933" s="1"/>
  <c r="AE18" i="2933"/>
  <c r="AE17" i="2933"/>
  <c r="AE16" i="2933"/>
  <c r="AE14" i="2933"/>
  <c r="AE13" i="2933"/>
  <c r="AE12" i="2933"/>
  <c r="AE9" i="2933"/>
  <c r="AE8" i="2933"/>
  <c r="AG3" i="2933"/>
  <c r="AD22" i="2933"/>
  <c r="AE22" i="2933" s="1"/>
  <c r="AD21" i="2933"/>
  <c r="AD20" i="2933"/>
  <c r="AD19" i="2933"/>
  <c r="AE19" i="2933" s="1"/>
  <c r="AD18" i="2933"/>
  <c r="AD17" i="2933"/>
  <c r="AD16" i="2933"/>
  <c r="AD15" i="2933"/>
  <c r="AE15" i="2933" s="1"/>
  <c r="AD14" i="2933"/>
  <c r="AD13" i="2933"/>
  <c r="AD12" i="2933"/>
  <c r="AD11" i="2933"/>
  <c r="AE11" i="2933" s="1"/>
  <c r="AD10" i="2933"/>
  <c r="AE10" i="2933" s="1"/>
  <c r="AD9" i="2933"/>
  <c r="AD8" i="2933"/>
  <c r="AD7" i="2933"/>
  <c r="AE7" i="2933" s="1"/>
  <c r="Z22" i="2933"/>
  <c r="Z21" i="2933"/>
  <c r="Z20" i="2933"/>
  <c r="Q32" i="2933" s="1"/>
  <c r="Z17" i="2933"/>
  <c r="Z16" i="2933"/>
  <c r="Z13" i="2933"/>
  <c r="Z12" i="2933"/>
  <c r="Z9" i="2933"/>
  <c r="Z8" i="2933"/>
  <c r="AB3" i="2933"/>
  <c r="Y22" i="2933"/>
  <c r="Y21" i="2933"/>
  <c r="Y20" i="2933"/>
  <c r="Y19" i="2933"/>
  <c r="Z19" i="2933" s="1"/>
  <c r="Y18" i="2933"/>
  <c r="Z18" i="2933" s="1"/>
  <c r="Y17" i="2933"/>
  <c r="Y16" i="2933"/>
  <c r="Y15" i="2933"/>
  <c r="Z15" i="2933" s="1"/>
  <c r="Y14" i="2933"/>
  <c r="Z14" i="2933" s="1"/>
  <c r="Y13" i="2933"/>
  <c r="Y12" i="2933"/>
  <c r="Y11" i="2933"/>
  <c r="Z11" i="2933" s="1"/>
  <c r="Y10" i="2933"/>
  <c r="Z10" i="2933" s="1"/>
  <c r="Y9" i="2933"/>
  <c r="Y8" i="2933"/>
  <c r="Y7" i="2933"/>
  <c r="Z7" i="2933" s="1"/>
  <c r="U21" i="2933"/>
  <c r="U20" i="2933"/>
  <c r="P32" i="2933" s="1"/>
  <c r="U18" i="2933"/>
  <c r="U17" i="2933"/>
  <c r="U16" i="2933"/>
  <c r="U14" i="2933"/>
  <c r="U13" i="2933"/>
  <c r="U12" i="2933"/>
  <c r="U9" i="2933"/>
  <c r="U8" i="2933"/>
  <c r="W3" i="2933"/>
  <c r="T22" i="2933"/>
  <c r="U22" i="2933" s="1"/>
  <c r="T21" i="2933"/>
  <c r="T20" i="2933"/>
  <c r="T19" i="2933"/>
  <c r="U19" i="2933" s="1"/>
  <c r="T18" i="2933"/>
  <c r="T17" i="2933"/>
  <c r="T16" i="2933"/>
  <c r="T15" i="2933"/>
  <c r="U15" i="2933" s="1"/>
  <c r="T14" i="2933"/>
  <c r="T13" i="2933"/>
  <c r="T12" i="2933"/>
  <c r="T11" i="2933"/>
  <c r="U11" i="2933" s="1"/>
  <c r="T10" i="2933"/>
  <c r="U10" i="2933" s="1"/>
  <c r="T9" i="2933"/>
  <c r="T8" i="2933"/>
  <c r="T7" i="2933"/>
  <c r="U7" i="2933" s="1"/>
  <c r="R31" i="2933"/>
  <c r="Q31" i="2933"/>
  <c r="O22" i="2933"/>
  <c r="O21" i="2933"/>
  <c r="O20" i="2933"/>
  <c r="O19" i="2933"/>
  <c r="O18" i="2933"/>
  <c r="O17" i="2933"/>
  <c r="O16" i="2933"/>
  <c r="O15" i="2933"/>
  <c r="O14" i="2933"/>
  <c r="O13" i="2933"/>
  <c r="O12" i="2933"/>
  <c r="O11" i="2933"/>
  <c r="O10" i="2933"/>
  <c r="O9" i="2933"/>
  <c r="O8" i="2933"/>
  <c r="O7" i="2933"/>
  <c r="Q3" i="2933"/>
  <c r="G3" i="2933"/>
  <c r="U36" i="2932"/>
  <c r="T36" i="2932"/>
  <c r="S36" i="2932"/>
  <c r="R36" i="2932"/>
  <c r="Q36" i="2932"/>
  <c r="P36" i="2932"/>
  <c r="AU15" i="2932"/>
  <c r="AV15" i="2932" s="1"/>
  <c r="AU14" i="2932"/>
  <c r="AV14" i="2932" s="1"/>
  <c r="U32" i="2932"/>
  <c r="AT20" i="2932"/>
  <c r="AT19" i="2932"/>
  <c r="AT16" i="2932"/>
  <c r="AT15" i="2932"/>
  <c r="AT13" i="2932"/>
  <c r="AT12" i="2932"/>
  <c r="AT11" i="2932"/>
  <c r="AT8" i="2932"/>
  <c r="AT7" i="2932"/>
  <c r="AV4" i="2932" s="1"/>
  <c r="AV3" i="2932"/>
  <c r="AS22" i="2932"/>
  <c r="AT22" i="2932" s="1"/>
  <c r="AS21" i="2932"/>
  <c r="AT21" i="2932" s="1"/>
  <c r="AS20" i="2932"/>
  <c r="AS19" i="2932"/>
  <c r="AS18" i="2932"/>
  <c r="AT18" i="2932" s="1"/>
  <c r="AS17" i="2932"/>
  <c r="AT17" i="2932" s="1"/>
  <c r="AS16" i="2932"/>
  <c r="AS15" i="2932"/>
  <c r="AS14" i="2932"/>
  <c r="AT14" i="2932" s="1"/>
  <c r="AS13" i="2932"/>
  <c r="AS12" i="2932"/>
  <c r="AS11" i="2932"/>
  <c r="AS10" i="2932"/>
  <c r="AT10" i="2932" s="1"/>
  <c r="AS9" i="2932"/>
  <c r="AT9" i="2932" s="1"/>
  <c r="AS8" i="2932"/>
  <c r="AS7" i="2932"/>
  <c r="T32" i="2932"/>
  <c r="AO21" i="2932"/>
  <c r="AO20" i="2932"/>
  <c r="AO19" i="2932"/>
  <c r="AO17" i="2932"/>
  <c r="AO16" i="2932"/>
  <c r="AO15" i="2932"/>
  <c r="AO12" i="2932"/>
  <c r="AO11" i="2932"/>
  <c r="AO9" i="2932"/>
  <c r="AO8" i="2932"/>
  <c r="AO7" i="2932"/>
  <c r="AQ3" i="2932"/>
  <c r="AN22" i="2932"/>
  <c r="AO22" i="2932" s="1"/>
  <c r="AN21" i="2932"/>
  <c r="AN20" i="2932"/>
  <c r="AN19" i="2932"/>
  <c r="AN18" i="2932"/>
  <c r="AO18" i="2932" s="1"/>
  <c r="AN17" i="2932"/>
  <c r="AN16" i="2932"/>
  <c r="AN15" i="2932"/>
  <c r="AN14" i="2932"/>
  <c r="AO14" i="2932" s="1"/>
  <c r="AN13" i="2932"/>
  <c r="AO13" i="2932" s="1"/>
  <c r="AN12" i="2932"/>
  <c r="AN11" i="2932"/>
  <c r="AN10" i="2932"/>
  <c r="AO10" i="2932" s="1"/>
  <c r="AN9" i="2932"/>
  <c r="AN8" i="2932"/>
  <c r="AN7" i="2932"/>
  <c r="AJ21" i="2932"/>
  <c r="AJ20" i="2932"/>
  <c r="S32" i="2932" s="1"/>
  <c r="AJ19" i="2932"/>
  <c r="AJ16" i="2932"/>
  <c r="AJ15" i="2932"/>
  <c r="AJ12" i="2932"/>
  <c r="AJ11" i="2932"/>
  <c r="AJ9" i="2932"/>
  <c r="AJ8" i="2932"/>
  <c r="AJ7" i="2932"/>
  <c r="AL3" i="2932"/>
  <c r="AI22" i="2932"/>
  <c r="AJ22" i="2932" s="1"/>
  <c r="AI21" i="2932"/>
  <c r="AI20" i="2932"/>
  <c r="AI19" i="2932"/>
  <c r="AI18" i="2932"/>
  <c r="AJ18" i="2932" s="1"/>
  <c r="AI17" i="2932"/>
  <c r="AJ17" i="2932" s="1"/>
  <c r="AI16" i="2932"/>
  <c r="AI15" i="2932"/>
  <c r="AI14" i="2932"/>
  <c r="AJ14" i="2932" s="1"/>
  <c r="AI13" i="2932"/>
  <c r="AJ13" i="2932" s="1"/>
  <c r="AI12" i="2932"/>
  <c r="AI11" i="2932"/>
  <c r="AI10" i="2932"/>
  <c r="AJ10" i="2932" s="1"/>
  <c r="AI9" i="2932"/>
  <c r="AI8" i="2932"/>
  <c r="AI7" i="2932"/>
  <c r="AE20" i="2932"/>
  <c r="R32" i="2932" s="1"/>
  <c r="AE19" i="2932"/>
  <c r="AE16" i="2932"/>
  <c r="AE15" i="2932"/>
  <c r="AE13" i="2932"/>
  <c r="AE12" i="2932"/>
  <c r="AE11" i="2932"/>
  <c r="AE8" i="2932"/>
  <c r="AE7" i="2932"/>
  <c r="AG3" i="2932"/>
  <c r="AD22" i="2932"/>
  <c r="AE22" i="2932" s="1"/>
  <c r="AD21" i="2932"/>
  <c r="AE21" i="2932" s="1"/>
  <c r="AD20" i="2932"/>
  <c r="AD19" i="2932"/>
  <c r="AD18" i="2932"/>
  <c r="AE18" i="2932" s="1"/>
  <c r="AD17" i="2932"/>
  <c r="AE17" i="2932" s="1"/>
  <c r="AD16" i="2932"/>
  <c r="AD15" i="2932"/>
  <c r="AD14" i="2932"/>
  <c r="AE14" i="2932" s="1"/>
  <c r="AD13" i="2932"/>
  <c r="AD12" i="2932"/>
  <c r="AD11" i="2932"/>
  <c r="AD10" i="2932"/>
  <c r="AE10" i="2932" s="1"/>
  <c r="AD9" i="2932"/>
  <c r="AE9" i="2932" s="1"/>
  <c r="AD8" i="2932"/>
  <c r="AD7" i="2932"/>
  <c r="Q32" i="2932"/>
  <c r="Z20" i="2932"/>
  <c r="Z19" i="2932"/>
  <c r="Z16" i="2932"/>
  <c r="Z15" i="2932"/>
  <c r="Z12" i="2932"/>
  <c r="Z11" i="2932"/>
  <c r="Z8" i="2932"/>
  <c r="Z7" i="2932"/>
  <c r="AB3" i="2932"/>
  <c r="Y22" i="2932"/>
  <c r="Z22" i="2932" s="1"/>
  <c r="Y21" i="2932"/>
  <c r="Z21" i="2932" s="1"/>
  <c r="Y20" i="2932"/>
  <c r="Y19" i="2932"/>
  <c r="Y18" i="2932"/>
  <c r="Z18" i="2932" s="1"/>
  <c r="Y17" i="2932"/>
  <c r="Z17" i="2932" s="1"/>
  <c r="Y16" i="2932"/>
  <c r="Y15" i="2932"/>
  <c r="Y14" i="2932"/>
  <c r="Z14" i="2932" s="1"/>
  <c r="Y13" i="2932"/>
  <c r="Z13" i="2932" s="1"/>
  <c r="Y12" i="2932"/>
  <c r="Y11" i="2932"/>
  <c r="Y10" i="2932"/>
  <c r="Z10" i="2932" s="1"/>
  <c r="Y9" i="2932"/>
  <c r="Z9" i="2932" s="1"/>
  <c r="Y8" i="2932"/>
  <c r="Y7" i="2932"/>
  <c r="P32" i="2932"/>
  <c r="U21" i="2932"/>
  <c r="U20" i="2932"/>
  <c r="U19" i="2932"/>
  <c r="U17" i="2932"/>
  <c r="U16" i="2932"/>
  <c r="U15" i="2932"/>
  <c r="U12" i="2932"/>
  <c r="U11" i="2932"/>
  <c r="U9" i="2932"/>
  <c r="U8" i="2932"/>
  <c r="U7" i="2932"/>
  <c r="W3" i="2932"/>
  <c r="T22" i="2932"/>
  <c r="U22" i="2932" s="1"/>
  <c r="T21" i="2932"/>
  <c r="T20" i="2932"/>
  <c r="T19" i="2932"/>
  <c r="T18" i="2932"/>
  <c r="U18" i="2932" s="1"/>
  <c r="T17" i="2932"/>
  <c r="T16" i="2932"/>
  <c r="T15" i="2932"/>
  <c r="T14" i="2932"/>
  <c r="U14" i="2932" s="1"/>
  <c r="T13" i="2932"/>
  <c r="U13" i="2932" s="1"/>
  <c r="T12" i="2932"/>
  <c r="T11" i="2932"/>
  <c r="T10" i="2932"/>
  <c r="U10" i="2932" s="1"/>
  <c r="T9" i="2932"/>
  <c r="T8" i="2932"/>
  <c r="T7" i="2932"/>
  <c r="O22" i="2932"/>
  <c r="O21" i="2932"/>
  <c r="O20" i="2932"/>
  <c r="O19" i="2932"/>
  <c r="O18" i="2932"/>
  <c r="O17" i="2932"/>
  <c r="O16" i="2932"/>
  <c r="O15" i="2932"/>
  <c r="O14" i="2932"/>
  <c r="O13" i="2932"/>
  <c r="O12" i="2932"/>
  <c r="O11" i="2932"/>
  <c r="O10" i="2932"/>
  <c r="O9" i="2932"/>
  <c r="O8" i="2932"/>
  <c r="O7" i="2932"/>
  <c r="Q3" i="2932"/>
  <c r="G3" i="2932"/>
  <c r="U36" i="2931"/>
  <c r="T36" i="2931"/>
  <c r="S36" i="2931"/>
  <c r="R36" i="2931"/>
  <c r="Q36" i="2931"/>
  <c r="P36" i="2931"/>
  <c r="U32" i="2931"/>
  <c r="AT22" i="2931"/>
  <c r="AT19" i="2931"/>
  <c r="AT18" i="2931"/>
  <c r="AT15" i="2931"/>
  <c r="AT14" i="2931"/>
  <c r="AT11" i="2931"/>
  <c r="AT10" i="2931"/>
  <c r="AT8" i="2931"/>
  <c r="AT7" i="2931"/>
  <c r="AV3" i="2931"/>
  <c r="AS22" i="2931"/>
  <c r="AS21" i="2931"/>
  <c r="AT21" i="2931" s="1"/>
  <c r="AS20" i="2931"/>
  <c r="AT20" i="2931" s="1"/>
  <c r="AS19" i="2931"/>
  <c r="AS18" i="2931"/>
  <c r="AS17" i="2931"/>
  <c r="AT17" i="2931" s="1"/>
  <c r="AS16" i="2931"/>
  <c r="AT16" i="2931" s="1"/>
  <c r="AS15" i="2931"/>
  <c r="AS14" i="2931"/>
  <c r="AS13" i="2931"/>
  <c r="AT13" i="2931" s="1"/>
  <c r="AS12" i="2931"/>
  <c r="AT12" i="2931" s="1"/>
  <c r="AS11" i="2931"/>
  <c r="AS10" i="2931"/>
  <c r="AS9" i="2931"/>
  <c r="AT9" i="2931" s="1"/>
  <c r="AS8" i="2931"/>
  <c r="AS7" i="2931"/>
  <c r="AO22" i="2931"/>
  <c r="AO19" i="2931"/>
  <c r="AO18" i="2931"/>
  <c r="AO16" i="2931"/>
  <c r="AO15" i="2931"/>
  <c r="AO14" i="2931"/>
  <c r="AO12" i="2931"/>
  <c r="AO11" i="2931"/>
  <c r="AO10" i="2931"/>
  <c r="AO7" i="2931"/>
  <c r="AQ3" i="2931"/>
  <c r="AN22" i="2931"/>
  <c r="AN21" i="2931"/>
  <c r="AO21" i="2931" s="1"/>
  <c r="AN20" i="2931"/>
  <c r="AO20" i="2931" s="1"/>
  <c r="T32" i="2931" s="1"/>
  <c r="AN19" i="2931"/>
  <c r="AN18" i="2931"/>
  <c r="AN17" i="2931"/>
  <c r="AO17" i="2931" s="1"/>
  <c r="AN16" i="2931"/>
  <c r="AN15" i="2931"/>
  <c r="AN14" i="2931"/>
  <c r="AN13" i="2931"/>
  <c r="AO13" i="2931" s="1"/>
  <c r="AN12" i="2931"/>
  <c r="AN11" i="2931"/>
  <c r="AN10" i="2931"/>
  <c r="AN9" i="2931"/>
  <c r="AO9" i="2931" s="1"/>
  <c r="AN8" i="2931"/>
  <c r="AO8" i="2931" s="1"/>
  <c r="AN7" i="2931"/>
  <c r="AJ22" i="2931"/>
  <c r="AJ20" i="2931"/>
  <c r="S32" i="2931" s="1"/>
  <c r="AJ19" i="2931"/>
  <c r="AJ18" i="2931"/>
  <c r="AJ16" i="2931"/>
  <c r="AJ15" i="2931"/>
  <c r="AJ14" i="2931"/>
  <c r="AJ11" i="2931"/>
  <c r="AJ10" i="2931"/>
  <c r="AJ7" i="2931"/>
  <c r="AL3" i="2931"/>
  <c r="AI22" i="2931"/>
  <c r="AI21" i="2931"/>
  <c r="AJ21" i="2931" s="1"/>
  <c r="AI20" i="2931"/>
  <c r="AI19" i="2931"/>
  <c r="AI18" i="2931"/>
  <c r="AI17" i="2931"/>
  <c r="AJ17" i="2931" s="1"/>
  <c r="AI16" i="2931"/>
  <c r="AI15" i="2931"/>
  <c r="AI14" i="2931"/>
  <c r="AI13" i="2931"/>
  <c r="AJ13" i="2931" s="1"/>
  <c r="AI12" i="2931"/>
  <c r="AJ12" i="2931" s="1"/>
  <c r="AI11" i="2931"/>
  <c r="AI10" i="2931"/>
  <c r="AI9" i="2931"/>
  <c r="AJ9" i="2931" s="1"/>
  <c r="AI8" i="2931"/>
  <c r="AJ8" i="2931" s="1"/>
  <c r="AI7" i="2931"/>
  <c r="AE22" i="2931"/>
  <c r="AE20" i="2931"/>
  <c r="R32" i="2931" s="1"/>
  <c r="AE19" i="2931"/>
  <c r="AE18" i="2931"/>
  <c r="AE15" i="2931"/>
  <c r="AE14" i="2931"/>
  <c r="AE11" i="2931"/>
  <c r="AE10" i="2931"/>
  <c r="AE8" i="2931"/>
  <c r="AE7" i="2931"/>
  <c r="AG3" i="2931"/>
  <c r="AD22" i="2931"/>
  <c r="AD21" i="2931"/>
  <c r="AE21" i="2931" s="1"/>
  <c r="AD20" i="2931"/>
  <c r="AD19" i="2931"/>
  <c r="AD18" i="2931"/>
  <c r="AD17" i="2931"/>
  <c r="AE17" i="2931" s="1"/>
  <c r="AD16" i="2931"/>
  <c r="AE16" i="2931" s="1"/>
  <c r="AD15" i="2931"/>
  <c r="AD14" i="2931"/>
  <c r="AD13" i="2931"/>
  <c r="AE13" i="2931" s="1"/>
  <c r="AD12" i="2931"/>
  <c r="AE12" i="2931" s="1"/>
  <c r="AD11" i="2931"/>
  <c r="AD10" i="2931"/>
  <c r="AD9" i="2931"/>
  <c r="AE9" i="2931" s="1"/>
  <c r="AD8" i="2931"/>
  <c r="AD7" i="2931"/>
  <c r="Q32" i="2931"/>
  <c r="Z22" i="2931"/>
  <c r="Z19" i="2931"/>
  <c r="Z18" i="2931"/>
  <c r="Z15" i="2931"/>
  <c r="Z14" i="2931"/>
  <c r="Z11" i="2931"/>
  <c r="Z10" i="2931"/>
  <c r="Z8" i="2931"/>
  <c r="Z7" i="2931"/>
  <c r="AB3" i="2931"/>
  <c r="Y22" i="2931"/>
  <c r="Y21" i="2931"/>
  <c r="Z21" i="2931" s="1"/>
  <c r="Y20" i="2931"/>
  <c r="Z20" i="2931" s="1"/>
  <c r="Y19" i="2931"/>
  <c r="Y18" i="2931"/>
  <c r="Y17" i="2931"/>
  <c r="Z17" i="2931" s="1"/>
  <c r="Y16" i="2931"/>
  <c r="Z16" i="2931" s="1"/>
  <c r="Y15" i="2931"/>
  <c r="Y14" i="2931"/>
  <c r="Y13" i="2931"/>
  <c r="Z13" i="2931" s="1"/>
  <c r="Y12" i="2931"/>
  <c r="Z12" i="2931" s="1"/>
  <c r="Y11" i="2931"/>
  <c r="Y10" i="2931"/>
  <c r="Y9" i="2931"/>
  <c r="Z9" i="2931" s="1"/>
  <c r="Y8" i="2931"/>
  <c r="Y7" i="2931"/>
  <c r="U22" i="2931"/>
  <c r="U19" i="2931"/>
  <c r="U18" i="2931"/>
  <c r="U16" i="2931"/>
  <c r="U15" i="2931"/>
  <c r="U14" i="2931"/>
  <c r="U12" i="2931"/>
  <c r="U11" i="2931"/>
  <c r="U10" i="2931"/>
  <c r="U7" i="2931"/>
  <c r="W3" i="2931"/>
  <c r="T22" i="2931"/>
  <c r="T21" i="2931"/>
  <c r="U21" i="2931" s="1"/>
  <c r="T20" i="2931"/>
  <c r="U20" i="2931" s="1"/>
  <c r="P32" i="2931" s="1"/>
  <c r="T19" i="2931"/>
  <c r="T18" i="2931"/>
  <c r="T17" i="2931"/>
  <c r="U17" i="2931" s="1"/>
  <c r="T16" i="2931"/>
  <c r="T15" i="2931"/>
  <c r="T14" i="2931"/>
  <c r="T13" i="2931"/>
  <c r="U13" i="2931" s="1"/>
  <c r="T12" i="2931"/>
  <c r="T11" i="2931"/>
  <c r="T10" i="2931"/>
  <c r="T9" i="2931"/>
  <c r="U9" i="2931" s="1"/>
  <c r="T8" i="2931"/>
  <c r="U8" i="2931" s="1"/>
  <c r="T7" i="2931"/>
  <c r="T31" i="2931"/>
  <c r="S31" i="2931"/>
  <c r="R31" i="2931"/>
  <c r="P31" i="2931"/>
  <c r="N28" i="2931"/>
  <c r="O22" i="2931"/>
  <c r="O21" i="2931"/>
  <c r="P20" i="2931"/>
  <c r="Q20" i="2931" s="1"/>
  <c r="O20" i="2931"/>
  <c r="O19" i="2931"/>
  <c r="O18" i="2931"/>
  <c r="O17" i="2931"/>
  <c r="O16" i="2931"/>
  <c r="O15" i="2931"/>
  <c r="O14" i="2931"/>
  <c r="O13" i="2931"/>
  <c r="P12" i="2931"/>
  <c r="Q12" i="2931" s="1"/>
  <c r="O12" i="2931"/>
  <c r="O11" i="2931"/>
  <c r="O10" i="2931"/>
  <c r="O9" i="2931"/>
  <c r="O8" i="2931"/>
  <c r="O7" i="2931"/>
  <c r="Q4" i="2931"/>
  <c r="Q3" i="2931"/>
  <c r="G3" i="2931"/>
  <c r="U31" i="2931" s="1"/>
  <c r="U36" i="2930"/>
  <c r="T36" i="2930"/>
  <c r="S36" i="2930"/>
  <c r="R36" i="2930"/>
  <c r="Q36" i="2930"/>
  <c r="P36" i="2930"/>
  <c r="AT22" i="2930"/>
  <c r="AT21" i="2930"/>
  <c r="AT19" i="2930"/>
  <c r="AT18" i="2930"/>
  <c r="AT17" i="2930"/>
  <c r="AT14" i="2930"/>
  <c r="AT13" i="2930"/>
  <c r="AT10" i="2930"/>
  <c r="AT9" i="2930"/>
  <c r="AT7" i="2930"/>
  <c r="AV3" i="2930"/>
  <c r="AS22" i="2930"/>
  <c r="AS21" i="2930"/>
  <c r="AS20" i="2930"/>
  <c r="AT20" i="2930" s="1"/>
  <c r="U32" i="2930" s="1"/>
  <c r="AS19" i="2930"/>
  <c r="AS18" i="2930"/>
  <c r="AS17" i="2930"/>
  <c r="AS16" i="2930"/>
  <c r="AT16" i="2930" s="1"/>
  <c r="AS15" i="2930"/>
  <c r="AT15" i="2930" s="1"/>
  <c r="AS14" i="2930"/>
  <c r="AS13" i="2930"/>
  <c r="AS12" i="2930"/>
  <c r="AT12" i="2930" s="1"/>
  <c r="AS11" i="2930"/>
  <c r="AT11" i="2930" s="1"/>
  <c r="AS10" i="2930"/>
  <c r="AS9" i="2930"/>
  <c r="AS8" i="2930"/>
  <c r="AT8" i="2930" s="1"/>
  <c r="AS7" i="2930"/>
  <c r="AO22" i="2930"/>
  <c r="AO21" i="2930"/>
  <c r="AO18" i="2930"/>
  <c r="AO17" i="2930"/>
  <c r="AO14" i="2930"/>
  <c r="AO13" i="2930"/>
  <c r="AO11" i="2930"/>
  <c r="AO10" i="2930"/>
  <c r="AO9" i="2930"/>
  <c r="AQ3" i="2930"/>
  <c r="AN22" i="2930"/>
  <c r="AN21" i="2930"/>
  <c r="AN20" i="2930"/>
  <c r="AO20" i="2930" s="1"/>
  <c r="T32" i="2930" s="1"/>
  <c r="AN19" i="2930"/>
  <c r="AO19" i="2930" s="1"/>
  <c r="AN18" i="2930"/>
  <c r="AN17" i="2930"/>
  <c r="AN16" i="2930"/>
  <c r="AO16" i="2930" s="1"/>
  <c r="AN15" i="2930"/>
  <c r="AO15" i="2930" s="1"/>
  <c r="AN14" i="2930"/>
  <c r="AN13" i="2930"/>
  <c r="AN12" i="2930"/>
  <c r="AO12" i="2930" s="1"/>
  <c r="AN11" i="2930"/>
  <c r="AN10" i="2930"/>
  <c r="AN9" i="2930"/>
  <c r="AN8" i="2930"/>
  <c r="AO8" i="2930" s="1"/>
  <c r="AN7" i="2930"/>
  <c r="AO7" i="2930" s="1"/>
  <c r="AJ22" i="2930"/>
  <c r="AJ21" i="2930"/>
  <c r="AJ19" i="2930"/>
  <c r="AJ18" i="2930"/>
  <c r="AJ17" i="2930"/>
  <c r="AJ14" i="2930"/>
  <c r="AJ13" i="2930"/>
  <c r="AJ10" i="2930"/>
  <c r="AJ9" i="2930"/>
  <c r="AJ7" i="2930"/>
  <c r="AL3" i="2930"/>
  <c r="AI22" i="2930"/>
  <c r="AI21" i="2930"/>
  <c r="AI20" i="2930"/>
  <c r="AJ20" i="2930" s="1"/>
  <c r="S32" i="2930" s="1"/>
  <c r="AI19" i="2930"/>
  <c r="AI18" i="2930"/>
  <c r="AI17" i="2930"/>
  <c r="AI16" i="2930"/>
  <c r="AJ16" i="2930" s="1"/>
  <c r="AI15" i="2930"/>
  <c r="AJ15" i="2930" s="1"/>
  <c r="AI14" i="2930"/>
  <c r="AI13" i="2930"/>
  <c r="AI12" i="2930"/>
  <c r="AJ12" i="2930" s="1"/>
  <c r="AI11" i="2930"/>
  <c r="AJ11" i="2930" s="1"/>
  <c r="AI10" i="2930"/>
  <c r="AI9" i="2930"/>
  <c r="AI8" i="2930"/>
  <c r="AJ8" i="2930" s="1"/>
  <c r="AI7" i="2930"/>
  <c r="AE22" i="2930"/>
  <c r="AE21" i="2930"/>
  <c r="AE17" i="2930"/>
  <c r="AE13" i="2930"/>
  <c r="AE10" i="2930"/>
  <c r="AE9" i="2930"/>
  <c r="AG3" i="2930"/>
  <c r="AD22" i="2930"/>
  <c r="AD21" i="2930"/>
  <c r="AD20" i="2930"/>
  <c r="AE20" i="2930" s="1"/>
  <c r="R32" i="2930" s="1"/>
  <c r="AD19" i="2930"/>
  <c r="AE19" i="2930" s="1"/>
  <c r="AD18" i="2930"/>
  <c r="AE18" i="2930" s="1"/>
  <c r="AD17" i="2930"/>
  <c r="AD16" i="2930"/>
  <c r="AE16" i="2930" s="1"/>
  <c r="AD15" i="2930"/>
  <c r="AE15" i="2930" s="1"/>
  <c r="AD14" i="2930"/>
  <c r="AE14" i="2930" s="1"/>
  <c r="AD13" i="2930"/>
  <c r="AD12" i="2930"/>
  <c r="AE12" i="2930" s="1"/>
  <c r="AD11" i="2930"/>
  <c r="AE11" i="2930" s="1"/>
  <c r="AD10" i="2930"/>
  <c r="AD9" i="2930"/>
  <c r="AD8" i="2930"/>
  <c r="AE8" i="2930" s="1"/>
  <c r="AD7" i="2930"/>
  <c r="AE7" i="2930" s="1"/>
  <c r="Z21" i="2930"/>
  <c r="Z19" i="2930"/>
  <c r="Z17" i="2930"/>
  <c r="Z15" i="2930"/>
  <c r="Z13" i="2930"/>
  <c r="Z10" i="2930"/>
  <c r="Z9" i="2930"/>
  <c r="AB3" i="2930"/>
  <c r="Y22" i="2930"/>
  <c r="Z22" i="2930" s="1"/>
  <c r="Y21" i="2930"/>
  <c r="Y20" i="2930"/>
  <c r="Z20" i="2930" s="1"/>
  <c r="Q32" i="2930" s="1"/>
  <c r="Y19" i="2930"/>
  <c r="Y18" i="2930"/>
  <c r="Z18" i="2930" s="1"/>
  <c r="Y17" i="2930"/>
  <c r="Y16" i="2930"/>
  <c r="Z16" i="2930" s="1"/>
  <c r="Y15" i="2930"/>
  <c r="Y14" i="2930"/>
  <c r="Z14" i="2930" s="1"/>
  <c r="Y13" i="2930"/>
  <c r="Y12" i="2930"/>
  <c r="Z12" i="2930" s="1"/>
  <c r="Y11" i="2930"/>
  <c r="Z11" i="2930" s="1"/>
  <c r="Y10" i="2930"/>
  <c r="Y9" i="2930"/>
  <c r="Y8" i="2930"/>
  <c r="Z8" i="2930" s="1"/>
  <c r="Y7" i="2930"/>
  <c r="Z7" i="2930" s="1"/>
  <c r="U21" i="2930"/>
  <c r="U19" i="2930"/>
  <c r="U18" i="2930"/>
  <c r="U17" i="2930"/>
  <c r="U14" i="2930"/>
  <c r="U13" i="2930"/>
  <c r="U9" i="2930"/>
  <c r="U7" i="2930"/>
  <c r="W3" i="2930"/>
  <c r="T22" i="2930"/>
  <c r="U22" i="2930" s="1"/>
  <c r="T21" i="2930"/>
  <c r="T20" i="2930"/>
  <c r="U20" i="2930" s="1"/>
  <c r="P32" i="2930" s="1"/>
  <c r="T19" i="2930"/>
  <c r="T18" i="2930"/>
  <c r="T17" i="2930"/>
  <c r="T16" i="2930"/>
  <c r="U16" i="2930" s="1"/>
  <c r="T15" i="2930"/>
  <c r="U15" i="2930" s="1"/>
  <c r="T14" i="2930"/>
  <c r="T13" i="2930"/>
  <c r="T12" i="2930"/>
  <c r="U12" i="2930" s="1"/>
  <c r="T11" i="2930"/>
  <c r="U11" i="2930" s="1"/>
  <c r="T10" i="2930"/>
  <c r="U10" i="2930" s="1"/>
  <c r="T9" i="2930"/>
  <c r="T8" i="2930"/>
  <c r="U8" i="2930" s="1"/>
  <c r="T7" i="2930"/>
  <c r="O22" i="2930"/>
  <c r="O21" i="2930"/>
  <c r="O20" i="2930"/>
  <c r="O19" i="2930"/>
  <c r="O18" i="2930"/>
  <c r="O17" i="2930"/>
  <c r="O16" i="2930"/>
  <c r="O15" i="2930"/>
  <c r="O14" i="2930"/>
  <c r="O13" i="2930"/>
  <c r="O12" i="2930"/>
  <c r="O11" i="2930"/>
  <c r="O10" i="2930"/>
  <c r="O9" i="2930"/>
  <c r="O8" i="2930"/>
  <c r="O7" i="2930"/>
  <c r="Q3" i="2930"/>
  <c r="G3" i="2930"/>
  <c r="U36" i="2929"/>
  <c r="T36" i="2929"/>
  <c r="S36" i="2929"/>
  <c r="R36" i="2929"/>
  <c r="Q36" i="2929"/>
  <c r="P36" i="2929"/>
  <c r="U32" i="2929"/>
  <c r="AT22" i="2929"/>
  <c r="AT21" i="2929"/>
  <c r="AT20" i="2929"/>
  <c r="AT18" i="2929"/>
  <c r="AT17" i="2929"/>
  <c r="AT16" i="2929"/>
  <c r="AT13" i="2929"/>
  <c r="AT12" i="2929"/>
  <c r="AT8" i="2929"/>
  <c r="AV3" i="2929"/>
  <c r="AS22" i="2929"/>
  <c r="AS21" i="2929"/>
  <c r="AS20" i="2929"/>
  <c r="AS19" i="2929"/>
  <c r="AT19" i="2929" s="1"/>
  <c r="AS18" i="2929"/>
  <c r="AS17" i="2929"/>
  <c r="AS16" i="2929"/>
  <c r="AS15" i="2929"/>
  <c r="AT15" i="2929" s="1"/>
  <c r="AS14" i="2929"/>
  <c r="AT14" i="2929" s="1"/>
  <c r="AS13" i="2929"/>
  <c r="AS12" i="2929"/>
  <c r="AS11" i="2929"/>
  <c r="AT11" i="2929" s="1"/>
  <c r="AS10" i="2929"/>
  <c r="AT10" i="2929" s="1"/>
  <c r="AS9" i="2929"/>
  <c r="AT9" i="2929" s="1"/>
  <c r="AS8" i="2929"/>
  <c r="AS7" i="2929"/>
  <c r="AT7" i="2929" s="1"/>
  <c r="AO21" i="2929"/>
  <c r="AO20" i="2929"/>
  <c r="T32" i="2929" s="1"/>
  <c r="AO17" i="2929"/>
  <c r="AO16" i="2929"/>
  <c r="AO12" i="2929"/>
  <c r="AO10" i="2929"/>
  <c r="AO8" i="2929"/>
  <c r="AQ3" i="2929"/>
  <c r="AN22" i="2929"/>
  <c r="AO22" i="2929" s="1"/>
  <c r="AN21" i="2929"/>
  <c r="AN20" i="2929"/>
  <c r="AN19" i="2929"/>
  <c r="AO19" i="2929" s="1"/>
  <c r="AN18" i="2929"/>
  <c r="AO18" i="2929" s="1"/>
  <c r="AN17" i="2929"/>
  <c r="AN16" i="2929"/>
  <c r="AN15" i="2929"/>
  <c r="AO15" i="2929" s="1"/>
  <c r="AN14" i="2929"/>
  <c r="AO14" i="2929" s="1"/>
  <c r="AN13" i="2929"/>
  <c r="AO13" i="2929" s="1"/>
  <c r="AN12" i="2929"/>
  <c r="AN11" i="2929"/>
  <c r="AO11" i="2929" s="1"/>
  <c r="AN10" i="2929"/>
  <c r="AN9" i="2929"/>
  <c r="AO9" i="2929" s="1"/>
  <c r="AN8" i="2929"/>
  <c r="AN7" i="2929"/>
  <c r="AO7" i="2929" s="1"/>
  <c r="AJ21" i="2929"/>
  <c r="AJ20" i="2929"/>
  <c r="S32" i="2929" s="1"/>
  <c r="AJ16" i="2929"/>
  <c r="AJ12" i="2929"/>
  <c r="AJ10" i="2929"/>
  <c r="AJ8" i="2929"/>
  <c r="AL3" i="2929"/>
  <c r="AI22" i="2929"/>
  <c r="AJ22" i="2929" s="1"/>
  <c r="AI21" i="2929"/>
  <c r="AI20" i="2929"/>
  <c r="AI19" i="2929"/>
  <c r="AJ19" i="2929" s="1"/>
  <c r="AI18" i="2929"/>
  <c r="AJ18" i="2929" s="1"/>
  <c r="AI17" i="2929"/>
  <c r="AJ17" i="2929" s="1"/>
  <c r="AI16" i="2929"/>
  <c r="AI15" i="2929"/>
  <c r="AJ15" i="2929" s="1"/>
  <c r="AI14" i="2929"/>
  <c r="AJ14" i="2929" s="1"/>
  <c r="AI13" i="2929"/>
  <c r="AJ13" i="2929" s="1"/>
  <c r="AI12" i="2929"/>
  <c r="AI11" i="2929"/>
  <c r="AJ11" i="2929" s="1"/>
  <c r="AI10" i="2929"/>
  <c r="AI9" i="2929"/>
  <c r="AJ9" i="2929" s="1"/>
  <c r="AI8" i="2929"/>
  <c r="AI7" i="2929"/>
  <c r="AJ7" i="2929" s="1"/>
  <c r="AE22" i="2929"/>
  <c r="AE20" i="2929"/>
  <c r="R32" i="2929" s="1"/>
  <c r="AE18" i="2929"/>
  <c r="AE16" i="2929"/>
  <c r="AE14" i="2929"/>
  <c r="AE13" i="2929"/>
  <c r="AE12" i="2929"/>
  <c r="AE8" i="2929"/>
  <c r="AG3" i="2929"/>
  <c r="AD22" i="2929"/>
  <c r="AD21" i="2929"/>
  <c r="AE21" i="2929" s="1"/>
  <c r="AD20" i="2929"/>
  <c r="AD19" i="2929"/>
  <c r="AE19" i="2929" s="1"/>
  <c r="AD18" i="2929"/>
  <c r="AD17" i="2929"/>
  <c r="AE17" i="2929" s="1"/>
  <c r="AD16" i="2929"/>
  <c r="AD15" i="2929"/>
  <c r="AE15" i="2929" s="1"/>
  <c r="AD14" i="2929"/>
  <c r="AD13" i="2929"/>
  <c r="AD12" i="2929"/>
  <c r="AD11" i="2929"/>
  <c r="AE11" i="2929" s="1"/>
  <c r="AD10" i="2929"/>
  <c r="AE10" i="2929" s="1"/>
  <c r="AD9" i="2929"/>
  <c r="AE9" i="2929" s="1"/>
  <c r="AD8" i="2929"/>
  <c r="AD7" i="2929"/>
  <c r="AE7" i="2929" s="1"/>
  <c r="Q32" i="2929"/>
  <c r="Z22" i="2929"/>
  <c r="Z21" i="2929"/>
  <c r="Z20" i="2929"/>
  <c r="Z18" i="2929"/>
  <c r="Z17" i="2929"/>
  <c r="Z16" i="2929"/>
  <c r="Z13" i="2929"/>
  <c r="Z12" i="2929"/>
  <c r="Z8" i="2929"/>
  <c r="AB3" i="2929"/>
  <c r="Y22" i="2929"/>
  <c r="Y21" i="2929"/>
  <c r="Y20" i="2929"/>
  <c r="Y19" i="2929"/>
  <c r="Z19" i="2929" s="1"/>
  <c r="Y18" i="2929"/>
  <c r="Y17" i="2929"/>
  <c r="Y16" i="2929"/>
  <c r="Y15" i="2929"/>
  <c r="Z15" i="2929" s="1"/>
  <c r="Y14" i="2929"/>
  <c r="Z14" i="2929" s="1"/>
  <c r="Y13" i="2929"/>
  <c r="Y12" i="2929"/>
  <c r="Y11" i="2929"/>
  <c r="Z11" i="2929" s="1"/>
  <c r="Y10" i="2929"/>
  <c r="Z10" i="2929" s="1"/>
  <c r="Y9" i="2929"/>
  <c r="Z9" i="2929" s="1"/>
  <c r="Y8" i="2929"/>
  <c r="Y7" i="2929"/>
  <c r="Z7" i="2929" s="1"/>
  <c r="U21" i="2929"/>
  <c r="U20" i="2929"/>
  <c r="P32" i="2929" s="1"/>
  <c r="U17" i="2929"/>
  <c r="U16" i="2929"/>
  <c r="U12" i="2929"/>
  <c r="U8" i="2929"/>
  <c r="W3" i="2929"/>
  <c r="T22" i="2929"/>
  <c r="U22" i="2929" s="1"/>
  <c r="T21" i="2929"/>
  <c r="T20" i="2929"/>
  <c r="T19" i="2929"/>
  <c r="U19" i="2929" s="1"/>
  <c r="T18" i="2929"/>
  <c r="U18" i="2929" s="1"/>
  <c r="T17" i="2929"/>
  <c r="T16" i="2929"/>
  <c r="T15" i="2929"/>
  <c r="U15" i="2929" s="1"/>
  <c r="T14" i="2929"/>
  <c r="U14" i="2929" s="1"/>
  <c r="T13" i="2929"/>
  <c r="U13" i="2929" s="1"/>
  <c r="T12" i="2929"/>
  <c r="T11" i="2929"/>
  <c r="U11" i="2929" s="1"/>
  <c r="T10" i="2929"/>
  <c r="U10" i="2929" s="1"/>
  <c r="T9" i="2929"/>
  <c r="U9" i="2929" s="1"/>
  <c r="T8" i="2929"/>
  <c r="T7" i="2929"/>
  <c r="U7" i="2929" s="1"/>
  <c r="U31" i="2929"/>
  <c r="Q31" i="2929"/>
  <c r="P31" i="2929"/>
  <c r="O22" i="2929"/>
  <c r="O21" i="2929"/>
  <c r="O20" i="2929"/>
  <c r="O19" i="2929"/>
  <c r="O18" i="2929"/>
  <c r="O17" i="2929"/>
  <c r="O16" i="2929"/>
  <c r="O15" i="2929"/>
  <c r="O14" i="2929"/>
  <c r="O13" i="2929"/>
  <c r="O12" i="2929"/>
  <c r="O11" i="2929"/>
  <c r="O10" i="2929"/>
  <c r="O9" i="2929"/>
  <c r="O8" i="2929"/>
  <c r="O7" i="2929"/>
  <c r="Q3" i="2929"/>
  <c r="G3" i="2929"/>
  <c r="U36" i="2928"/>
  <c r="T36" i="2928"/>
  <c r="S36" i="2928"/>
  <c r="R36" i="2928"/>
  <c r="Q36" i="2928"/>
  <c r="P36" i="2928"/>
  <c r="AT21" i="2928"/>
  <c r="AT20" i="2928"/>
  <c r="U32" i="2928" s="1"/>
  <c r="AT19" i="2928"/>
  <c r="AT16" i="2928"/>
  <c r="AT15" i="2928"/>
  <c r="AT11" i="2928"/>
  <c r="AT9" i="2928"/>
  <c r="AT8" i="2928"/>
  <c r="AT7" i="2928"/>
  <c r="AV3" i="2928"/>
  <c r="AS22" i="2928"/>
  <c r="AT22" i="2928" s="1"/>
  <c r="AS21" i="2928"/>
  <c r="AS20" i="2928"/>
  <c r="AS19" i="2928"/>
  <c r="AS18" i="2928"/>
  <c r="AT18" i="2928" s="1"/>
  <c r="AS17" i="2928"/>
  <c r="AT17" i="2928" s="1"/>
  <c r="AS16" i="2928"/>
  <c r="AS15" i="2928"/>
  <c r="AS14" i="2928"/>
  <c r="AT14" i="2928" s="1"/>
  <c r="AS13" i="2928"/>
  <c r="AT13" i="2928" s="1"/>
  <c r="AS12" i="2928"/>
  <c r="AT12" i="2928" s="1"/>
  <c r="AS11" i="2928"/>
  <c r="AS10" i="2928"/>
  <c r="AT10" i="2928" s="1"/>
  <c r="AS9" i="2928"/>
  <c r="AS8" i="2928"/>
  <c r="AS7" i="2928"/>
  <c r="T32" i="2928"/>
  <c r="AO20" i="2928"/>
  <c r="AO19" i="2928"/>
  <c r="AO16" i="2928"/>
  <c r="AO15" i="2928"/>
  <c r="AO11" i="2928"/>
  <c r="AO8" i="2928"/>
  <c r="AO7" i="2928"/>
  <c r="AQ3" i="2928"/>
  <c r="AN22" i="2928"/>
  <c r="AO22" i="2928" s="1"/>
  <c r="AN21" i="2928"/>
  <c r="AO21" i="2928" s="1"/>
  <c r="AN20" i="2928"/>
  <c r="AN19" i="2928"/>
  <c r="AN18" i="2928"/>
  <c r="AO18" i="2928" s="1"/>
  <c r="AN17" i="2928"/>
  <c r="AO17" i="2928" s="1"/>
  <c r="AN16" i="2928"/>
  <c r="AN15" i="2928"/>
  <c r="AN14" i="2928"/>
  <c r="AO14" i="2928" s="1"/>
  <c r="AN13" i="2928"/>
  <c r="AO13" i="2928" s="1"/>
  <c r="AN12" i="2928"/>
  <c r="AO12" i="2928" s="1"/>
  <c r="AN11" i="2928"/>
  <c r="AN10" i="2928"/>
  <c r="AO10" i="2928" s="1"/>
  <c r="AN9" i="2928"/>
  <c r="AO9" i="2928" s="1"/>
  <c r="AN8" i="2928"/>
  <c r="AN7" i="2928"/>
  <c r="AJ20" i="2928"/>
  <c r="S32" i="2928" s="1"/>
  <c r="AJ19" i="2928"/>
  <c r="AJ16" i="2928"/>
  <c r="AJ15" i="2928"/>
  <c r="AJ11" i="2928"/>
  <c r="AJ8" i="2928"/>
  <c r="AJ7" i="2928"/>
  <c r="AL3" i="2928"/>
  <c r="AI22" i="2928"/>
  <c r="AJ22" i="2928" s="1"/>
  <c r="AI21" i="2928"/>
  <c r="AJ21" i="2928" s="1"/>
  <c r="AI20" i="2928"/>
  <c r="AI19" i="2928"/>
  <c r="AI18" i="2928"/>
  <c r="AJ18" i="2928" s="1"/>
  <c r="AI17" i="2928"/>
  <c r="AJ17" i="2928" s="1"/>
  <c r="AI16" i="2928"/>
  <c r="AI15" i="2928"/>
  <c r="AI14" i="2928"/>
  <c r="AJ14" i="2928" s="1"/>
  <c r="AI13" i="2928"/>
  <c r="AJ13" i="2928" s="1"/>
  <c r="AI12" i="2928"/>
  <c r="AJ12" i="2928" s="1"/>
  <c r="AI11" i="2928"/>
  <c r="AI10" i="2928"/>
  <c r="AJ10" i="2928" s="1"/>
  <c r="AI9" i="2928"/>
  <c r="AJ9" i="2928" s="1"/>
  <c r="AI8" i="2928"/>
  <c r="AI7" i="2928"/>
  <c r="AE20" i="2928"/>
  <c r="R32" i="2928" s="1"/>
  <c r="AE19" i="2928"/>
  <c r="AE16" i="2928"/>
  <c r="AE15" i="2928"/>
  <c r="AE13" i="2928"/>
  <c r="AE11" i="2928"/>
  <c r="AE8" i="2928"/>
  <c r="AE7" i="2928"/>
  <c r="AG3" i="2928"/>
  <c r="AD22" i="2928"/>
  <c r="AE22" i="2928" s="1"/>
  <c r="AD21" i="2928"/>
  <c r="AE21" i="2928" s="1"/>
  <c r="AD20" i="2928"/>
  <c r="AD19" i="2928"/>
  <c r="AD18" i="2928"/>
  <c r="AE18" i="2928" s="1"/>
  <c r="AD17" i="2928"/>
  <c r="AE17" i="2928" s="1"/>
  <c r="AD16" i="2928"/>
  <c r="AD15" i="2928"/>
  <c r="AD14" i="2928"/>
  <c r="AE14" i="2928" s="1"/>
  <c r="AD13" i="2928"/>
  <c r="AD12" i="2928"/>
  <c r="AE12" i="2928" s="1"/>
  <c r="AD11" i="2928"/>
  <c r="AD10" i="2928"/>
  <c r="AE10" i="2928" s="1"/>
  <c r="AD9" i="2928"/>
  <c r="AE9" i="2928" s="1"/>
  <c r="AD8" i="2928"/>
  <c r="AD7" i="2928"/>
  <c r="Q32" i="2928"/>
  <c r="Z20" i="2928"/>
  <c r="Z19" i="2928"/>
  <c r="Z16" i="2928"/>
  <c r="Z15" i="2928"/>
  <c r="Z13" i="2928"/>
  <c r="Z11" i="2928"/>
  <c r="Z9" i="2928"/>
  <c r="Z8" i="2928"/>
  <c r="Z7" i="2928"/>
  <c r="AB3" i="2928"/>
  <c r="Y22" i="2928"/>
  <c r="Z22" i="2928" s="1"/>
  <c r="Y21" i="2928"/>
  <c r="Z21" i="2928" s="1"/>
  <c r="Y20" i="2928"/>
  <c r="Y19" i="2928"/>
  <c r="Y18" i="2928"/>
  <c r="Z18" i="2928" s="1"/>
  <c r="Y17" i="2928"/>
  <c r="Z17" i="2928" s="1"/>
  <c r="Y16" i="2928"/>
  <c r="Y15" i="2928"/>
  <c r="Y14" i="2928"/>
  <c r="Z14" i="2928" s="1"/>
  <c r="Y13" i="2928"/>
  <c r="Y12" i="2928"/>
  <c r="Z12" i="2928" s="1"/>
  <c r="Y11" i="2928"/>
  <c r="Y10" i="2928"/>
  <c r="Z10" i="2928" s="1"/>
  <c r="Y9" i="2928"/>
  <c r="Y8" i="2928"/>
  <c r="Y7" i="2928"/>
  <c r="P32" i="2928"/>
  <c r="U21" i="2928"/>
  <c r="U20" i="2928"/>
  <c r="U19" i="2928"/>
  <c r="U16" i="2928"/>
  <c r="U15" i="2928"/>
  <c r="U11" i="2928"/>
  <c r="U8" i="2928"/>
  <c r="U7" i="2928"/>
  <c r="W3" i="2928"/>
  <c r="T22" i="2928"/>
  <c r="U22" i="2928" s="1"/>
  <c r="T21" i="2928"/>
  <c r="T20" i="2928"/>
  <c r="T19" i="2928"/>
  <c r="T18" i="2928"/>
  <c r="U18" i="2928" s="1"/>
  <c r="T17" i="2928"/>
  <c r="U17" i="2928" s="1"/>
  <c r="T16" i="2928"/>
  <c r="T15" i="2928"/>
  <c r="T14" i="2928"/>
  <c r="U14" i="2928" s="1"/>
  <c r="T13" i="2928"/>
  <c r="U13" i="2928" s="1"/>
  <c r="T12" i="2928"/>
  <c r="U12" i="2928" s="1"/>
  <c r="T11" i="2928"/>
  <c r="T10" i="2928"/>
  <c r="U10" i="2928" s="1"/>
  <c r="T9" i="2928"/>
  <c r="U9" i="2928" s="1"/>
  <c r="T8" i="2928"/>
  <c r="T7" i="2928"/>
  <c r="U31" i="2928"/>
  <c r="T31" i="2928"/>
  <c r="Q31" i="2928"/>
  <c r="P31" i="2928"/>
  <c r="N28" i="2928"/>
  <c r="O22" i="2928"/>
  <c r="O21" i="2928"/>
  <c r="O20" i="2928"/>
  <c r="O19" i="2928"/>
  <c r="O18" i="2928"/>
  <c r="O17" i="2928"/>
  <c r="O16" i="2928"/>
  <c r="O15" i="2928"/>
  <c r="O14" i="2928"/>
  <c r="O13" i="2928"/>
  <c r="O12" i="2928"/>
  <c r="O11" i="2928"/>
  <c r="O10" i="2928"/>
  <c r="O9" i="2928"/>
  <c r="O8" i="2928"/>
  <c r="O7" i="2928"/>
  <c r="Q3" i="2928"/>
  <c r="G3" i="2928"/>
  <c r="R31" i="2928" s="1"/>
  <c r="U36" i="2927"/>
  <c r="T36" i="2927"/>
  <c r="S36" i="2927"/>
  <c r="R36" i="2927"/>
  <c r="Q36" i="2927"/>
  <c r="P36" i="2927"/>
  <c r="U32" i="2927"/>
  <c r="AT22" i="2927"/>
  <c r="AT20" i="2927"/>
  <c r="AT18" i="2927"/>
  <c r="AT17" i="2927"/>
  <c r="AT16" i="2927"/>
  <c r="AT14" i="2927"/>
  <c r="AT13" i="2927"/>
  <c r="AT12" i="2927"/>
  <c r="AT8" i="2927"/>
  <c r="AV3" i="2927"/>
  <c r="AS22" i="2927"/>
  <c r="AS21" i="2927"/>
  <c r="AT21" i="2927" s="1"/>
  <c r="AS20" i="2927"/>
  <c r="AS19" i="2927"/>
  <c r="AT19" i="2927" s="1"/>
  <c r="AS18" i="2927"/>
  <c r="AS17" i="2927"/>
  <c r="AS16" i="2927"/>
  <c r="AS15" i="2927"/>
  <c r="AT15" i="2927" s="1"/>
  <c r="AS14" i="2927"/>
  <c r="AS13" i="2927"/>
  <c r="AS12" i="2927"/>
  <c r="AS11" i="2927"/>
  <c r="AT11" i="2927" s="1"/>
  <c r="AS10" i="2927"/>
  <c r="AT10" i="2927" s="1"/>
  <c r="AS9" i="2927"/>
  <c r="AT9" i="2927" s="1"/>
  <c r="AS8" i="2927"/>
  <c r="AS7" i="2927"/>
  <c r="AT7" i="2927" s="1"/>
  <c r="T32" i="2927"/>
  <c r="AO22" i="2927"/>
  <c r="AO21" i="2927"/>
  <c r="AO20" i="2927"/>
  <c r="AO17" i="2927"/>
  <c r="AO16" i="2927"/>
  <c r="AO13" i="2927"/>
  <c r="AO12" i="2927"/>
  <c r="AO10" i="2927"/>
  <c r="AO8" i="2927"/>
  <c r="AQ3" i="2927"/>
  <c r="AN22" i="2927"/>
  <c r="AN21" i="2927"/>
  <c r="AN20" i="2927"/>
  <c r="AN19" i="2927"/>
  <c r="AO19" i="2927" s="1"/>
  <c r="AN18" i="2927"/>
  <c r="AO18" i="2927" s="1"/>
  <c r="AN17" i="2927"/>
  <c r="AN16" i="2927"/>
  <c r="AN15" i="2927"/>
  <c r="AO15" i="2927" s="1"/>
  <c r="AN14" i="2927"/>
  <c r="AO14" i="2927" s="1"/>
  <c r="AN13" i="2927"/>
  <c r="AN12" i="2927"/>
  <c r="AN11" i="2927"/>
  <c r="AO11" i="2927" s="1"/>
  <c r="AN10" i="2927"/>
  <c r="AN9" i="2927"/>
  <c r="AO9" i="2927" s="1"/>
  <c r="AN8" i="2927"/>
  <c r="AN7" i="2927"/>
  <c r="AO7" i="2927" s="1"/>
  <c r="AJ21" i="2927"/>
  <c r="AJ20" i="2927"/>
  <c r="S32" i="2927" s="1"/>
  <c r="AJ16" i="2927"/>
  <c r="AJ12" i="2927"/>
  <c r="AJ8" i="2927"/>
  <c r="AL3" i="2927"/>
  <c r="AI22" i="2927"/>
  <c r="AJ22" i="2927" s="1"/>
  <c r="AI21" i="2927"/>
  <c r="AI20" i="2927"/>
  <c r="AI19" i="2927"/>
  <c r="AJ19" i="2927" s="1"/>
  <c r="AI18" i="2927"/>
  <c r="AJ18" i="2927" s="1"/>
  <c r="AI17" i="2927"/>
  <c r="AJ17" i="2927" s="1"/>
  <c r="AI16" i="2927"/>
  <c r="AI15" i="2927"/>
  <c r="AJ15" i="2927" s="1"/>
  <c r="AI14" i="2927"/>
  <c r="AJ14" i="2927" s="1"/>
  <c r="AI13" i="2927"/>
  <c r="AJ13" i="2927" s="1"/>
  <c r="AI12" i="2927"/>
  <c r="AI11" i="2927"/>
  <c r="AJ11" i="2927" s="1"/>
  <c r="AI10" i="2927"/>
  <c r="AJ10" i="2927" s="1"/>
  <c r="AI9" i="2927"/>
  <c r="AJ9" i="2927" s="1"/>
  <c r="AI8" i="2927"/>
  <c r="AI7" i="2927"/>
  <c r="AJ7" i="2927" s="1"/>
  <c r="AE20" i="2927"/>
  <c r="R32" i="2927" s="1"/>
  <c r="AE18" i="2927"/>
  <c r="AE16" i="2927"/>
  <c r="AE14" i="2927"/>
  <c r="AE12" i="2927"/>
  <c r="AE8" i="2927"/>
  <c r="AG3" i="2927"/>
  <c r="AD22" i="2927"/>
  <c r="AE22" i="2927" s="1"/>
  <c r="AD21" i="2927"/>
  <c r="AE21" i="2927" s="1"/>
  <c r="AD20" i="2927"/>
  <c r="AD19" i="2927"/>
  <c r="AE19" i="2927" s="1"/>
  <c r="AD18" i="2927"/>
  <c r="AD17" i="2927"/>
  <c r="AE17" i="2927" s="1"/>
  <c r="AD16" i="2927"/>
  <c r="AD15" i="2927"/>
  <c r="AE15" i="2927" s="1"/>
  <c r="AD14" i="2927"/>
  <c r="AD13" i="2927"/>
  <c r="AE13" i="2927" s="1"/>
  <c r="AD12" i="2927"/>
  <c r="AD11" i="2927"/>
  <c r="AE11" i="2927" s="1"/>
  <c r="AD10" i="2927"/>
  <c r="AE10" i="2927" s="1"/>
  <c r="AD9" i="2927"/>
  <c r="AE9" i="2927" s="1"/>
  <c r="AD8" i="2927"/>
  <c r="AD7" i="2927"/>
  <c r="AE7" i="2927" s="1"/>
  <c r="Q32" i="2927"/>
  <c r="Z22" i="2927"/>
  <c r="Z20" i="2927"/>
  <c r="Z18" i="2927"/>
  <c r="Z17" i="2927"/>
  <c r="Z16" i="2927"/>
  <c r="Z14" i="2927"/>
  <c r="Z13" i="2927"/>
  <c r="Z12" i="2927"/>
  <c r="Z8" i="2927"/>
  <c r="AB3" i="2927"/>
  <c r="Y22" i="2927"/>
  <c r="Y21" i="2927"/>
  <c r="Z21" i="2927" s="1"/>
  <c r="Y20" i="2927"/>
  <c r="Y19" i="2927"/>
  <c r="Z19" i="2927" s="1"/>
  <c r="Y18" i="2927"/>
  <c r="Y17" i="2927"/>
  <c r="Y16" i="2927"/>
  <c r="Y15" i="2927"/>
  <c r="Z15" i="2927" s="1"/>
  <c r="Y14" i="2927"/>
  <c r="Y13" i="2927"/>
  <c r="Y12" i="2927"/>
  <c r="Y11" i="2927"/>
  <c r="Z11" i="2927" s="1"/>
  <c r="Y10" i="2927"/>
  <c r="Z10" i="2927" s="1"/>
  <c r="Y9" i="2927"/>
  <c r="Z9" i="2927" s="1"/>
  <c r="Y8" i="2927"/>
  <c r="Y7" i="2927"/>
  <c r="Z7" i="2927" s="1"/>
  <c r="P32" i="2927"/>
  <c r="U22" i="2927"/>
  <c r="U21" i="2927"/>
  <c r="U20" i="2927"/>
  <c r="U17" i="2927"/>
  <c r="U16" i="2927"/>
  <c r="U13" i="2927"/>
  <c r="U12" i="2927"/>
  <c r="U10" i="2927"/>
  <c r="U8" i="2927"/>
  <c r="W3" i="2927"/>
  <c r="T22" i="2927"/>
  <c r="T21" i="2927"/>
  <c r="T20" i="2927"/>
  <c r="T19" i="2927"/>
  <c r="U19" i="2927" s="1"/>
  <c r="T18" i="2927"/>
  <c r="U18" i="2927" s="1"/>
  <c r="T17" i="2927"/>
  <c r="T16" i="2927"/>
  <c r="T15" i="2927"/>
  <c r="U15" i="2927" s="1"/>
  <c r="T14" i="2927"/>
  <c r="U14" i="2927" s="1"/>
  <c r="T13" i="2927"/>
  <c r="T12" i="2927"/>
  <c r="T11" i="2927"/>
  <c r="U11" i="2927" s="1"/>
  <c r="T10" i="2927"/>
  <c r="T9" i="2927"/>
  <c r="U9" i="2927" s="1"/>
  <c r="T8" i="2927"/>
  <c r="T7" i="2927"/>
  <c r="U7" i="2927" s="1"/>
  <c r="U31" i="2927"/>
  <c r="Q31" i="2927"/>
  <c r="P31" i="2927"/>
  <c r="O22" i="2927"/>
  <c r="O21" i="2927"/>
  <c r="O20" i="2927"/>
  <c r="O19" i="2927"/>
  <c r="O18" i="2927"/>
  <c r="O17" i="2927"/>
  <c r="O16" i="2927"/>
  <c r="O15" i="2927"/>
  <c r="O14" i="2927"/>
  <c r="O13" i="2927"/>
  <c r="O12" i="2927"/>
  <c r="O11" i="2927"/>
  <c r="O10" i="2927"/>
  <c r="O9" i="2927"/>
  <c r="O8" i="2927"/>
  <c r="O7" i="2927"/>
  <c r="Q3" i="2927"/>
  <c r="G3" i="2927"/>
  <c r="U36" i="2926"/>
  <c r="T36" i="2926"/>
  <c r="S36" i="2926"/>
  <c r="R36" i="2926"/>
  <c r="Q36" i="2926"/>
  <c r="P36" i="2926"/>
  <c r="AT22" i="2926"/>
  <c r="AT19" i="2926"/>
  <c r="AT18" i="2926"/>
  <c r="AT14" i="2926"/>
  <c r="AT11" i="2926"/>
  <c r="AT10" i="2926"/>
  <c r="AV3" i="2926"/>
  <c r="AS22" i="2926"/>
  <c r="AS21" i="2926"/>
  <c r="AT21" i="2926" s="1"/>
  <c r="AS20" i="2926"/>
  <c r="AT20" i="2926" s="1"/>
  <c r="U32" i="2926" s="1"/>
  <c r="AS19" i="2926"/>
  <c r="AS18" i="2926"/>
  <c r="AS17" i="2926"/>
  <c r="AT17" i="2926" s="1"/>
  <c r="AS16" i="2926"/>
  <c r="AT16" i="2926" s="1"/>
  <c r="AS15" i="2926"/>
  <c r="AT15" i="2926" s="1"/>
  <c r="AS14" i="2926"/>
  <c r="AS13" i="2926"/>
  <c r="AT13" i="2926" s="1"/>
  <c r="AS12" i="2926"/>
  <c r="AT12" i="2926" s="1"/>
  <c r="AS11" i="2926"/>
  <c r="AS10" i="2926"/>
  <c r="AS9" i="2926"/>
  <c r="AT9" i="2926" s="1"/>
  <c r="AS8" i="2926"/>
  <c r="AT8" i="2926" s="1"/>
  <c r="AS7" i="2926"/>
  <c r="AT7" i="2926" s="1"/>
  <c r="AO22" i="2926"/>
  <c r="AO19" i="2926"/>
  <c r="AO18" i="2926"/>
  <c r="AO15" i="2926"/>
  <c r="AO14" i="2926"/>
  <c r="AO11" i="2926"/>
  <c r="AO10" i="2926"/>
  <c r="AO7" i="2926"/>
  <c r="AQ3" i="2926"/>
  <c r="AN22" i="2926"/>
  <c r="AN21" i="2926"/>
  <c r="AO21" i="2926" s="1"/>
  <c r="AN20" i="2926"/>
  <c r="AO20" i="2926" s="1"/>
  <c r="T32" i="2926" s="1"/>
  <c r="AN19" i="2926"/>
  <c r="AN18" i="2926"/>
  <c r="AN17" i="2926"/>
  <c r="AO17" i="2926" s="1"/>
  <c r="AN16" i="2926"/>
  <c r="AO16" i="2926" s="1"/>
  <c r="AN15" i="2926"/>
  <c r="AN14" i="2926"/>
  <c r="AN13" i="2926"/>
  <c r="AO13" i="2926" s="1"/>
  <c r="AN12" i="2926"/>
  <c r="AO12" i="2926" s="1"/>
  <c r="AN11" i="2926"/>
  <c r="AN10" i="2926"/>
  <c r="AN9" i="2926"/>
  <c r="AO9" i="2926" s="1"/>
  <c r="AN8" i="2926"/>
  <c r="AO8" i="2926" s="1"/>
  <c r="AN7" i="2926"/>
  <c r="AJ22" i="2926"/>
  <c r="AJ19" i="2926"/>
  <c r="AJ18" i="2926"/>
  <c r="AJ14" i="2926"/>
  <c r="AJ11" i="2926"/>
  <c r="AJ10" i="2926"/>
  <c r="AL3" i="2926"/>
  <c r="AI22" i="2926"/>
  <c r="AI21" i="2926"/>
  <c r="AJ21" i="2926" s="1"/>
  <c r="AI20" i="2926"/>
  <c r="AJ20" i="2926" s="1"/>
  <c r="S32" i="2926" s="1"/>
  <c r="AI19" i="2926"/>
  <c r="AI18" i="2926"/>
  <c r="AI17" i="2926"/>
  <c r="AJ17" i="2926" s="1"/>
  <c r="AI16" i="2926"/>
  <c r="AJ16" i="2926" s="1"/>
  <c r="AI15" i="2926"/>
  <c r="AJ15" i="2926" s="1"/>
  <c r="AI14" i="2926"/>
  <c r="AI13" i="2926"/>
  <c r="AJ13" i="2926" s="1"/>
  <c r="AI12" i="2926"/>
  <c r="AJ12" i="2926" s="1"/>
  <c r="AI11" i="2926"/>
  <c r="AI10" i="2926"/>
  <c r="AI9" i="2926"/>
  <c r="AJ9" i="2926" s="1"/>
  <c r="AI8" i="2926"/>
  <c r="AJ8" i="2926" s="1"/>
  <c r="AI7" i="2926"/>
  <c r="AJ7" i="2926" s="1"/>
  <c r="AE22" i="2926"/>
  <c r="AE19" i="2926"/>
  <c r="AE18" i="2926"/>
  <c r="AE15" i="2926"/>
  <c r="AE14" i="2926"/>
  <c r="AE11" i="2926"/>
  <c r="AE10" i="2926"/>
  <c r="AE7" i="2926"/>
  <c r="AG4" i="2926" s="1"/>
  <c r="AG3" i="2926"/>
  <c r="AD22" i="2926"/>
  <c r="AD21" i="2926"/>
  <c r="AE21" i="2926" s="1"/>
  <c r="AD20" i="2926"/>
  <c r="AE20" i="2926" s="1"/>
  <c r="R32" i="2926" s="1"/>
  <c r="AD19" i="2926"/>
  <c r="AD18" i="2926"/>
  <c r="AD17" i="2926"/>
  <c r="AE17" i="2926" s="1"/>
  <c r="AD16" i="2926"/>
  <c r="AE16" i="2926" s="1"/>
  <c r="AD15" i="2926"/>
  <c r="AD14" i="2926"/>
  <c r="AD13" i="2926"/>
  <c r="AE13" i="2926" s="1"/>
  <c r="AD12" i="2926"/>
  <c r="AE12" i="2926" s="1"/>
  <c r="AD11" i="2926"/>
  <c r="AD10" i="2926"/>
  <c r="AD9" i="2926"/>
  <c r="AE9" i="2926" s="1"/>
  <c r="AD8" i="2926"/>
  <c r="AE8" i="2926" s="1"/>
  <c r="AF8" i="2926" s="1"/>
  <c r="AG8" i="2926" s="1"/>
  <c r="AD7" i="2926"/>
  <c r="Z22" i="2926"/>
  <c r="Z18" i="2926"/>
  <c r="Z14" i="2926"/>
  <c r="Z10" i="2926"/>
  <c r="AB3" i="2926"/>
  <c r="Y22" i="2926"/>
  <c r="Y21" i="2926"/>
  <c r="Z21" i="2926" s="1"/>
  <c r="Y20" i="2926"/>
  <c r="Z20" i="2926" s="1"/>
  <c r="Q32" i="2926" s="1"/>
  <c r="Y19" i="2926"/>
  <c r="Z19" i="2926" s="1"/>
  <c r="Y18" i="2926"/>
  <c r="Y17" i="2926"/>
  <c r="Z17" i="2926" s="1"/>
  <c r="Y16" i="2926"/>
  <c r="Z16" i="2926" s="1"/>
  <c r="Y15" i="2926"/>
  <c r="Z15" i="2926" s="1"/>
  <c r="Y14" i="2926"/>
  <c r="Y13" i="2926"/>
  <c r="Z13" i="2926" s="1"/>
  <c r="Y12" i="2926"/>
  <c r="Z12" i="2926" s="1"/>
  <c r="Y11" i="2926"/>
  <c r="Z11" i="2926" s="1"/>
  <c r="Y10" i="2926"/>
  <c r="Y9" i="2926"/>
  <c r="Z9" i="2926" s="1"/>
  <c r="Y8" i="2926"/>
  <c r="Z8" i="2926" s="1"/>
  <c r="Y7" i="2926"/>
  <c r="Z7" i="2926" s="1"/>
  <c r="U22" i="2926"/>
  <c r="U19" i="2926"/>
  <c r="U18" i="2926"/>
  <c r="U15" i="2926"/>
  <c r="U14" i="2926"/>
  <c r="U11" i="2926"/>
  <c r="U10" i="2926"/>
  <c r="U7" i="2926"/>
  <c r="W3" i="2926"/>
  <c r="T22" i="2926"/>
  <c r="T21" i="2926"/>
  <c r="U21" i="2926" s="1"/>
  <c r="T20" i="2926"/>
  <c r="U20" i="2926" s="1"/>
  <c r="P32" i="2926" s="1"/>
  <c r="T19" i="2926"/>
  <c r="T18" i="2926"/>
  <c r="T17" i="2926"/>
  <c r="U17" i="2926" s="1"/>
  <c r="T16" i="2926"/>
  <c r="U16" i="2926" s="1"/>
  <c r="T15" i="2926"/>
  <c r="T14" i="2926"/>
  <c r="T13" i="2926"/>
  <c r="U13" i="2926" s="1"/>
  <c r="T12" i="2926"/>
  <c r="U12" i="2926" s="1"/>
  <c r="T11" i="2926"/>
  <c r="T10" i="2926"/>
  <c r="T9" i="2926"/>
  <c r="U9" i="2926" s="1"/>
  <c r="T8" i="2926"/>
  <c r="U8" i="2926" s="1"/>
  <c r="T7" i="2926"/>
  <c r="S31" i="2926"/>
  <c r="R31" i="2926"/>
  <c r="N28" i="2926"/>
  <c r="O22" i="2926"/>
  <c r="O21" i="2926"/>
  <c r="O20" i="2926"/>
  <c r="O19" i="2926"/>
  <c r="O18" i="2926"/>
  <c r="O17" i="2926"/>
  <c r="O16" i="2926"/>
  <c r="O15" i="2926"/>
  <c r="O14" i="2926"/>
  <c r="O13" i="2926"/>
  <c r="O12" i="2926"/>
  <c r="O11" i="2926"/>
  <c r="O10" i="2926"/>
  <c r="O9" i="2926"/>
  <c r="O8" i="2926"/>
  <c r="O7" i="2926"/>
  <c r="Q3" i="2926"/>
  <c r="G3" i="2926"/>
  <c r="U31" i="2926" s="1"/>
  <c r="U36" i="2925"/>
  <c r="T36" i="2925"/>
  <c r="S36" i="2925"/>
  <c r="R36" i="2925"/>
  <c r="Q36" i="2925"/>
  <c r="P36" i="2925"/>
  <c r="AU15" i="2925"/>
  <c r="AV15" i="2925" s="1"/>
  <c r="AU12" i="2925"/>
  <c r="AV12" i="2925" s="1"/>
  <c r="AT22" i="2925"/>
  <c r="AT21" i="2925"/>
  <c r="AT18" i="2925"/>
  <c r="AT17" i="2925"/>
  <c r="AT14" i="2925"/>
  <c r="AT13" i="2925"/>
  <c r="AT10" i="2925"/>
  <c r="AT9" i="2925"/>
  <c r="AV3" i="2925"/>
  <c r="AS22" i="2925"/>
  <c r="AS21" i="2925"/>
  <c r="AS20" i="2925"/>
  <c r="AT20" i="2925" s="1"/>
  <c r="U32" i="2925" s="1"/>
  <c r="AS19" i="2925"/>
  <c r="AT19" i="2925" s="1"/>
  <c r="AS18" i="2925"/>
  <c r="AS17" i="2925"/>
  <c r="AS16" i="2925"/>
  <c r="AT16" i="2925" s="1"/>
  <c r="AS15" i="2925"/>
  <c r="AT15" i="2925" s="1"/>
  <c r="AS14" i="2925"/>
  <c r="AS13" i="2925"/>
  <c r="AS12" i="2925"/>
  <c r="AT12" i="2925" s="1"/>
  <c r="AS11" i="2925"/>
  <c r="AT11" i="2925" s="1"/>
  <c r="AS10" i="2925"/>
  <c r="AS9" i="2925"/>
  <c r="AS8" i="2925"/>
  <c r="AT8" i="2925" s="1"/>
  <c r="AS7" i="2925"/>
  <c r="AT7" i="2925" s="1"/>
  <c r="AV4" i="2925" s="1"/>
  <c r="AU21" i="2925" s="1"/>
  <c r="AV21" i="2925" s="1"/>
  <c r="AO21" i="2925"/>
  <c r="AO18" i="2925"/>
  <c r="AO17" i="2925"/>
  <c r="AO13" i="2925"/>
  <c r="AO10" i="2925"/>
  <c r="AO9" i="2925"/>
  <c r="AQ3" i="2925"/>
  <c r="AN22" i="2925"/>
  <c r="AO22" i="2925" s="1"/>
  <c r="AN21" i="2925"/>
  <c r="AN20" i="2925"/>
  <c r="AO20" i="2925" s="1"/>
  <c r="T32" i="2925" s="1"/>
  <c r="AN19" i="2925"/>
  <c r="AO19" i="2925" s="1"/>
  <c r="AN18" i="2925"/>
  <c r="AN17" i="2925"/>
  <c r="AN16" i="2925"/>
  <c r="AO16" i="2925" s="1"/>
  <c r="AN15" i="2925"/>
  <c r="AO15" i="2925" s="1"/>
  <c r="AN14" i="2925"/>
  <c r="AO14" i="2925" s="1"/>
  <c r="AN13" i="2925"/>
  <c r="AN12" i="2925"/>
  <c r="AO12" i="2925" s="1"/>
  <c r="AN11" i="2925"/>
  <c r="AO11" i="2925" s="1"/>
  <c r="AN10" i="2925"/>
  <c r="AN9" i="2925"/>
  <c r="AN8" i="2925"/>
  <c r="AO8" i="2925" s="1"/>
  <c r="AN7" i="2925"/>
  <c r="AO7" i="2925" s="1"/>
  <c r="AK15" i="2925"/>
  <c r="AL15" i="2925" s="1"/>
  <c r="AJ22" i="2925"/>
  <c r="AJ21" i="2925"/>
  <c r="AJ18" i="2925"/>
  <c r="AJ17" i="2925"/>
  <c r="AJ14" i="2925"/>
  <c r="AJ13" i="2925"/>
  <c r="AJ10" i="2925"/>
  <c r="AJ9" i="2925"/>
  <c r="AL3" i="2925"/>
  <c r="AI22" i="2925"/>
  <c r="AI21" i="2925"/>
  <c r="AI20" i="2925"/>
  <c r="AJ20" i="2925" s="1"/>
  <c r="S32" i="2925" s="1"/>
  <c r="AI19" i="2925"/>
  <c r="AJ19" i="2925" s="1"/>
  <c r="AI18" i="2925"/>
  <c r="AI17" i="2925"/>
  <c r="AI16" i="2925"/>
  <c r="AJ16" i="2925" s="1"/>
  <c r="AI15" i="2925"/>
  <c r="AJ15" i="2925" s="1"/>
  <c r="AI14" i="2925"/>
  <c r="AI13" i="2925"/>
  <c r="AI12" i="2925"/>
  <c r="AJ12" i="2925" s="1"/>
  <c r="AK12" i="2925" s="1"/>
  <c r="AL12" i="2925" s="1"/>
  <c r="AI11" i="2925"/>
  <c r="AJ11" i="2925" s="1"/>
  <c r="AI10" i="2925"/>
  <c r="AI9" i="2925"/>
  <c r="AI8" i="2925"/>
  <c r="AJ8" i="2925" s="1"/>
  <c r="AI7" i="2925"/>
  <c r="AJ7" i="2925" s="1"/>
  <c r="AL4" i="2925" s="1"/>
  <c r="AK21" i="2925" s="1"/>
  <c r="AL21" i="2925" s="1"/>
  <c r="AE21" i="2925"/>
  <c r="AE17" i="2925"/>
  <c r="AE13" i="2925"/>
  <c r="AE10" i="2925"/>
  <c r="AE9" i="2925"/>
  <c r="AG3" i="2925"/>
  <c r="AD22" i="2925"/>
  <c r="AE22" i="2925" s="1"/>
  <c r="AD21" i="2925"/>
  <c r="AD20" i="2925"/>
  <c r="AE20" i="2925" s="1"/>
  <c r="R32" i="2925" s="1"/>
  <c r="AD19" i="2925"/>
  <c r="AE19" i="2925" s="1"/>
  <c r="AD18" i="2925"/>
  <c r="AE18" i="2925" s="1"/>
  <c r="AD17" i="2925"/>
  <c r="AD16" i="2925"/>
  <c r="AE16" i="2925" s="1"/>
  <c r="AD15" i="2925"/>
  <c r="AE15" i="2925" s="1"/>
  <c r="AD14" i="2925"/>
  <c r="AE14" i="2925" s="1"/>
  <c r="AD13" i="2925"/>
  <c r="AD12" i="2925"/>
  <c r="AE12" i="2925" s="1"/>
  <c r="AD11" i="2925"/>
  <c r="AE11" i="2925" s="1"/>
  <c r="AD10" i="2925"/>
  <c r="AD9" i="2925"/>
  <c r="AD8" i="2925"/>
  <c r="AE8" i="2925" s="1"/>
  <c r="AD7" i="2925"/>
  <c r="AE7" i="2925" s="1"/>
  <c r="Z22" i="2925"/>
  <c r="Z21" i="2925"/>
  <c r="Z18" i="2925"/>
  <c r="Z17" i="2925"/>
  <c r="Z14" i="2925"/>
  <c r="Z13" i="2925"/>
  <c r="Z10" i="2925"/>
  <c r="Z9" i="2925"/>
  <c r="AB3" i="2925"/>
  <c r="Y22" i="2925"/>
  <c r="Y21" i="2925"/>
  <c r="Y20" i="2925"/>
  <c r="Z20" i="2925" s="1"/>
  <c r="Q32" i="2925" s="1"/>
  <c r="Y19" i="2925"/>
  <c r="Z19" i="2925" s="1"/>
  <c r="Y18" i="2925"/>
  <c r="Y17" i="2925"/>
  <c r="Y16" i="2925"/>
  <c r="Z16" i="2925" s="1"/>
  <c r="Y15" i="2925"/>
  <c r="Z15" i="2925" s="1"/>
  <c r="AA15" i="2925" s="1"/>
  <c r="AB15" i="2925" s="1"/>
  <c r="Y14" i="2925"/>
  <c r="Y13" i="2925"/>
  <c r="Y12" i="2925"/>
  <c r="Z12" i="2925" s="1"/>
  <c r="AA12" i="2925" s="1"/>
  <c r="AB12" i="2925" s="1"/>
  <c r="Y11" i="2925"/>
  <c r="Z11" i="2925" s="1"/>
  <c r="Y10" i="2925"/>
  <c r="Y9" i="2925"/>
  <c r="Y8" i="2925"/>
  <c r="Z8" i="2925" s="1"/>
  <c r="Y7" i="2925"/>
  <c r="Z7" i="2925" s="1"/>
  <c r="AB4" i="2925" s="1"/>
  <c r="AA21" i="2925" s="1"/>
  <c r="AB21" i="2925" s="1"/>
  <c r="U21" i="2925"/>
  <c r="U17" i="2925"/>
  <c r="U13" i="2925"/>
  <c r="U9" i="2925"/>
  <c r="W3" i="2925"/>
  <c r="T22" i="2925"/>
  <c r="U22" i="2925" s="1"/>
  <c r="T21" i="2925"/>
  <c r="T20" i="2925"/>
  <c r="U20" i="2925" s="1"/>
  <c r="P32" i="2925" s="1"/>
  <c r="T19" i="2925"/>
  <c r="U19" i="2925" s="1"/>
  <c r="T18" i="2925"/>
  <c r="U18" i="2925" s="1"/>
  <c r="T17" i="2925"/>
  <c r="T16" i="2925"/>
  <c r="U16" i="2925" s="1"/>
  <c r="T15" i="2925"/>
  <c r="U15" i="2925" s="1"/>
  <c r="T14" i="2925"/>
  <c r="U14" i="2925" s="1"/>
  <c r="T13" i="2925"/>
  <c r="T12" i="2925"/>
  <c r="U12" i="2925" s="1"/>
  <c r="T11" i="2925"/>
  <c r="U11" i="2925" s="1"/>
  <c r="T10" i="2925"/>
  <c r="U10" i="2925" s="1"/>
  <c r="T9" i="2925"/>
  <c r="T8" i="2925"/>
  <c r="U8" i="2925" s="1"/>
  <c r="T7" i="2925"/>
  <c r="U7" i="2925" s="1"/>
  <c r="U31" i="2925"/>
  <c r="R31" i="2925"/>
  <c r="O22" i="2925"/>
  <c r="O21" i="2925"/>
  <c r="O20" i="2925"/>
  <c r="O19" i="2925"/>
  <c r="O18" i="2925"/>
  <c r="O17" i="2925"/>
  <c r="O16" i="2925"/>
  <c r="O15" i="2925"/>
  <c r="O14" i="2925"/>
  <c r="O13" i="2925"/>
  <c r="O12" i="2925"/>
  <c r="O11" i="2925"/>
  <c r="O10" i="2925"/>
  <c r="O9" i="2925"/>
  <c r="O8" i="2925"/>
  <c r="O7" i="2925"/>
  <c r="Q3" i="2925"/>
  <c r="G3" i="2925"/>
  <c r="U36" i="2924"/>
  <c r="T36" i="2924"/>
  <c r="S36" i="2924"/>
  <c r="R36" i="2924"/>
  <c r="Q36" i="2924"/>
  <c r="P36" i="2924"/>
  <c r="AT20" i="2924"/>
  <c r="U32" i="2924" s="1"/>
  <c r="AT16" i="2924"/>
  <c r="AT12" i="2924"/>
  <c r="AT8" i="2924"/>
  <c r="AV3" i="2924"/>
  <c r="AS22" i="2924"/>
  <c r="AT22" i="2924" s="1"/>
  <c r="AS21" i="2924"/>
  <c r="AT21" i="2924" s="1"/>
  <c r="AS20" i="2924"/>
  <c r="AS19" i="2924"/>
  <c r="AT19" i="2924" s="1"/>
  <c r="AS18" i="2924"/>
  <c r="AT18" i="2924" s="1"/>
  <c r="AS17" i="2924"/>
  <c r="AT17" i="2924" s="1"/>
  <c r="AS16" i="2924"/>
  <c r="AS15" i="2924"/>
  <c r="AT15" i="2924" s="1"/>
  <c r="AS14" i="2924"/>
  <c r="AT14" i="2924" s="1"/>
  <c r="AS13" i="2924"/>
  <c r="AT13" i="2924" s="1"/>
  <c r="AS12" i="2924"/>
  <c r="AS11" i="2924"/>
  <c r="AT11" i="2924" s="1"/>
  <c r="AS10" i="2924"/>
  <c r="AT10" i="2924" s="1"/>
  <c r="AS9" i="2924"/>
  <c r="AT9" i="2924" s="1"/>
  <c r="AS8" i="2924"/>
  <c r="AS7" i="2924"/>
  <c r="AT7" i="2924" s="1"/>
  <c r="T32" i="2924"/>
  <c r="AO20" i="2924"/>
  <c r="AO17" i="2924"/>
  <c r="AO16" i="2924"/>
  <c r="AO12" i="2924"/>
  <c r="AO8" i="2924"/>
  <c r="AQ3" i="2924"/>
  <c r="AN22" i="2924"/>
  <c r="AO22" i="2924" s="1"/>
  <c r="AN21" i="2924"/>
  <c r="AO21" i="2924" s="1"/>
  <c r="AN20" i="2924"/>
  <c r="AN19" i="2924"/>
  <c r="AO19" i="2924" s="1"/>
  <c r="AN18" i="2924"/>
  <c r="AO18" i="2924" s="1"/>
  <c r="AN17" i="2924"/>
  <c r="AN16" i="2924"/>
  <c r="AN15" i="2924"/>
  <c r="AO15" i="2924" s="1"/>
  <c r="AN14" i="2924"/>
  <c r="AO14" i="2924" s="1"/>
  <c r="AN13" i="2924"/>
  <c r="AO13" i="2924" s="1"/>
  <c r="AN12" i="2924"/>
  <c r="AN11" i="2924"/>
  <c r="AO11" i="2924" s="1"/>
  <c r="AN10" i="2924"/>
  <c r="AO10" i="2924" s="1"/>
  <c r="AN9" i="2924"/>
  <c r="AO9" i="2924" s="1"/>
  <c r="AN8" i="2924"/>
  <c r="AN7" i="2924"/>
  <c r="AO7" i="2924" s="1"/>
  <c r="S32" i="2924"/>
  <c r="AJ21" i="2924"/>
  <c r="AJ20" i="2924"/>
  <c r="AJ16" i="2924"/>
  <c r="AJ13" i="2924"/>
  <c r="AJ12" i="2924"/>
  <c r="AJ8" i="2924"/>
  <c r="AL3" i="2924"/>
  <c r="AI22" i="2924"/>
  <c r="AJ22" i="2924" s="1"/>
  <c r="AI21" i="2924"/>
  <c r="AI20" i="2924"/>
  <c r="AI19" i="2924"/>
  <c r="AJ19" i="2924" s="1"/>
  <c r="AI18" i="2924"/>
  <c r="AJ18" i="2924" s="1"/>
  <c r="AI17" i="2924"/>
  <c r="AJ17" i="2924" s="1"/>
  <c r="AI16" i="2924"/>
  <c r="AI15" i="2924"/>
  <c r="AJ15" i="2924" s="1"/>
  <c r="AI14" i="2924"/>
  <c r="AJ14" i="2924" s="1"/>
  <c r="AI13" i="2924"/>
  <c r="AI12" i="2924"/>
  <c r="AI11" i="2924"/>
  <c r="AJ11" i="2924" s="1"/>
  <c r="AI10" i="2924"/>
  <c r="AJ10" i="2924" s="1"/>
  <c r="AI9" i="2924"/>
  <c r="AJ9" i="2924" s="1"/>
  <c r="AI8" i="2924"/>
  <c r="AI7" i="2924"/>
  <c r="AJ7" i="2924" s="1"/>
  <c r="AE21" i="2924"/>
  <c r="AE20" i="2924"/>
  <c r="R32" i="2924" s="1"/>
  <c r="AE16" i="2924"/>
  <c r="AE13" i="2924"/>
  <c r="AE12" i="2924"/>
  <c r="AE8" i="2924"/>
  <c r="AG3" i="2924"/>
  <c r="AD22" i="2924"/>
  <c r="AE22" i="2924" s="1"/>
  <c r="AD21" i="2924"/>
  <c r="AD20" i="2924"/>
  <c r="AD19" i="2924"/>
  <c r="AE19" i="2924" s="1"/>
  <c r="AD18" i="2924"/>
  <c r="AE18" i="2924" s="1"/>
  <c r="AD17" i="2924"/>
  <c r="AE17" i="2924" s="1"/>
  <c r="AD16" i="2924"/>
  <c r="AD15" i="2924"/>
  <c r="AE15" i="2924" s="1"/>
  <c r="AD14" i="2924"/>
  <c r="AE14" i="2924" s="1"/>
  <c r="AD13" i="2924"/>
  <c r="AD12" i="2924"/>
  <c r="AD11" i="2924"/>
  <c r="AE11" i="2924" s="1"/>
  <c r="AD10" i="2924"/>
  <c r="AE10" i="2924" s="1"/>
  <c r="AD9" i="2924"/>
  <c r="AE9" i="2924" s="1"/>
  <c r="AD8" i="2924"/>
  <c r="AD7" i="2924"/>
  <c r="AE7" i="2924" s="1"/>
  <c r="Z20" i="2924"/>
  <c r="Q32" i="2924" s="1"/>
  <c r="Z16" i="2924"/>
  <c r="Z12" i="2924"/>
  <c r="Z8" i="2924"/>
  <c r="AB3" i="2924"/>
  <c r="Y22" i="2924"/>
  <c r="Z22" i="2924" s="1"/>
  <c r="Y21" i="2924"/>
  <c r="Z21" i="2924" s="1"/>
  <c r="Y20" i="2924"/>
  <c r="Y19" i="2924"/>
  <c r="Z19" i="2924" s="1"/>
  <c r="Y18" i="2924"/>
  <c r="Z18" i="2924" s="1"/>
  <c r="Y17" i="2924"/>
  <c r="Z17" i="2924" s="1"/>
  <c r="Y16" i="2924"/>
  <c r="Y15" i="2924"/>
  <c r="Z15" i="2924" s="1"/>
  <c r="Y14" i="2924"/>
  <c r="Z14" i="2924" s="1"/>
  <c r="Y13" i="2924"/>
  <c r="Z13" i="2924" s="1"/>
  <c r="Y12" i="2924"/>
  <c r="Y11" i="2924"/>
  <c r="Z11" i="2924" s="1"/>
  <c r="Y10" i="2924"/>
  <c r="Z10" i="2924" s="1"/>
  <c r="Y9" i="2924"/>
  <c r="Z9" i="2924" s="1"/>
  <c r="Y8" i="2924"/>
  <c r="Y7" i="2924"/>
  <c r="Z7" i="2924" s="1"/>
  <c r="P32" i="2924"/>
  <c r="U20" i="2924"/>
  <c r="U17" i="2924"/>
  <c r="U16" i="2924"/>
  <c r="U12" i="2924"/>
  <c r="U8" i="2924"/>
  <c r="W3" i="2924"/>
  <c r="T22" i="2924"/>
  <c r="U22" i="2924" s="1"/>
  <c r="T21" i="2924"/>
  <c r="U21" i="2924" s="1"/>
  <c r="T20" i="2924"/>
  <c r="T19" i="2924"/>
  <c r="U19" i="2924" s="1"/>
  <c r="T18" i="2924"/>
  <c r="U18" i="2924" s="1"/>
  <c r="T17" i="2924"/>
  <c r="T16" i="2924"/>
  <c r="T15" i="2924"/>
  <c r="U15" i="2924" s="1"/>
  <c r="T14" i="2924"/>
  <c r="U14" i="2924" s="1"/>
  <c r="T13" i="2924"/>
  <c r="U13" i="2924" s="1"/>
  <c r="T12" i="2924"/>
  <c r="T11" i="2924"/>
  <c r="U11" i="2924" s="1"/>
  <c r="T10" i="2924"/>
  <c r="U10" i="2924" s="1"/>
  <c r="T9" i="2924"/>
  <c r="U9" i="2924" s="1"/>
  <c r="T8" i="2924"/>
  <c r="T7" i="2924"/>
  <c r="U7" i="2924" s="1"/>
  <c r="U31" i="2924"/>
  <c r="T31" i="2924"/>
  <c r="Q31" i="2924"/>
  <c r="O22" i="2924"/>
  <c r="O21" i="2924"/>
  <c r="O20" i="2924"/>
  <c r="O19" i="2924"/>
  <c r="O18" i="2924"/>
  <c r="O17" i="2924"/>
  <c r="O16" i="2924"/>
  <c r="O15" i="2924"/>
  <c r="O14" i="2924"/>
  <c r="O13" i="2924"/>
  <c r="O12" i="2924"/>
  <c r="O11" i="2924"/>
  <c r="O10" i="2924"/>
  <c r="O9" i="2924"/>
  <c r="O8" i="2924"/>
  <c r="O7" i="2924"/>
  <c r="Q3" i="2924"/>
  <c r="G3" i="2924"/>
  <c r="U36" i="2923"/>
  <c r="T36" i="2923"/>
  <c r="S36" i="2923"/>
  <c r="R36" i="2923"/>
  <c r="Q36" i="2923"/>
  <c r="P36" i="2923"/>
  <c r="U32" i="2923"/>
  <c r="AT20" i="2923"/>
  <c r="AT19" i="2923"/>
  <c r="AT16" i="2923"/>
  <c r="AT15" i="2923"/>
  <c r="AT12" i="2923"/>
  <c r="AT11" i="2923"/>
  <c r="AT8" i="2923"/>
  <c r="AT7" i="2923"/>
  <c r="AV3" i="2923"/>
  <c r="AS22" i="2923"/>
  <c r="AT22" i="2923" s="1"/>
  <c r="AS21" i="2923"/>
  <c r="AT21" i="2923" s="1"/>
  <c r="AS20" i="2923"/>
  <c r="AS19" i="2923"/>
  <c r="AS18" i="2923"/>
  <c r="AT18" i="2923" s="1"/>
  <c r="AS17" i="2923"/>
  <c r="AT17" i="2923" s="1"/>
  <c r="AS16" i="2923"/>
  <c r="AS15" i="2923"/>
  <c r="AS14" i="2923"/>
  <c r="AT14" i="2923" s="1"/>
  <c r="AS13" i="2923"/>
  <c r="AT13" i="2923" s="1"/>
  <c r="AS12" i="2923"/>
  <c r="AS11" i="2923"/>
  <c r="AS10" i="2923"/>
  <c r="AT10" i="2923" s="1"/>
  <c r="AS9" i="2923"/>
  <c r="AT9" i="2923" s="1"/>
  <c r="AS8" i="2923"/>
  <c r="AS7" i="2923"/>
  <c r="T32" i="2923"/>
  <c r="AO19" i="2923"/>
  <c r="AO15" i="2923"/>
  <c r="AO11" i="2923"/>
  <c r="AO8" i="2923"/>
  <c r="AO7" i="2923"/>
  <c r="AQ3" i="2923"/>
  <c r="AN22" i="2923"/>
  <c r="AO22" i="2923" s="1"/>
  <c r="AN21" i="2923"/>
  <c r="AO21" i="2923" s="1"/>
  <c r="AN20" i="2923"/>
  <c r="AO20" i="2923" s="1"/>
  <c r="AN19" i="2923"/>
  <c r="AN18" i="2923"/>
  <c r="AO18" i="2923" s="1"/>
  <c r="AN17" i="2923"/>
  <c r="AO17" i="2923" s="1"/>
  <c r="AN16" i="2923"/>
  <c r="AO16" i="2923" s="1"/>
  <c r="AN15" i="2923"/>
  <c r="AN14" i="2923"/>
  <c r="AO14" i="2923" s="1"/>
  <c r="AN13" i="2923"/>
  <c r="AO13" i="2923" s="1"/>
  <c r="AN12" i="2923"/>
  <c r="AO12" i="2923" s="1"/>
  <c r="AN11" i="2923"/>
  <c r="AN10" i="2923"/>
  <c r="AO10" i="2923" s="1"/>
  <c r="AN9" i="2923"/>
  <c r="AO9" i="2923" s="1"/>
  <c r="AN8" i="2923"/>
  <c r="AN7" i="2923"/>
  <c r="AJ20" i="2923"/>
  <c r="S32" i="2923" s="1"/>
  <c r="AJ19" i="2923"/>
  <c r="AJ15" i="2923"/>
  <c r="AJ12" i="2923"/>
  <c r="AJ11" i="2923"/>
  <c r="AJ7" i="2923"/>
  <c r="AL3" i="2923"/>
  <c r="AI22" i="2923"/>
  <c r="AJ22" i="2923" s="1"/>
  <c r="AI21" i="2923"/>
  <c r="AJ21" i="2923" s="1"/>
  <c r="AI20" i="2923"/>
  <c r="AI19" i="2923"/>
  <c r="AI18" i="2923"/>
  <c r="AJ18" i="2923" s="1"/>
  <c r="AI17" i="2923"/>
  <c r="AJ17" i="2923" s="1"/>
  <c r="AI16" i="2923"/>
  <c r="AJ16" i="2923" s="1"/>
  <c r="AI15" i="2923"/>
  <c r="AI14" i="2923"/>
  <c r="AJ14" i="2923" s="1"/>
  <c r="AI13" i="2923"/>
  <c r="AJ13" i="2923" s="1"/>
  <c r="AI12" i="2923"/>
  <c r="AI11" i="2923"/>
  <c r="AI10" i="2923"/>
  <c r="AJ10" i="2923" s="1"/>
  <c r="AI9" i="2923"/>
  <c r="AJ9" i="2923" s="1"/>
  <c r="AI8" i="2923"/>
  <c r="AJ8" i="2923" s="1"/>
  <c r="AI7" i="2923"/>
  <c r="AE20" i="2923"/>
  <c r="R32" i="2923" s="1"/>
  <c r="AE19" i="2923"/>
  <c r="AE15" i="2923"/>
  <c r="AE12" i="2923"/>
  <c r="AE11" i="2923"/>
  <c r="AE7" i="2923"/>
  <c r="AG3" i="2923"/>
  <c r="AD22" i="2923"/>
  <c r="AE22" i="2923" s="1"/>
  <c r="AD21" i="2923"/>
  <c r="AE21" i="2923" s="1"/>
  <c r="AD20" i="2923"/>
  <c r="AD19" i="2923"/>
  <c r="AD18" i="2923"/>
  <c r="AE18" i="2923" s="1"/>
  <c r="AD17" i="2923"/>
  <c r="AE17" i="2923" s="1"/>
  <c r="AD16" i="2923"/>
  <c r="AE16" i="2923" s="1"/>
  <c r="AD15" i="2923"/>
  <c r="AD14" i="2923"/>
  <c r="AE14" i="2923" s="1"/>
  <c r="AD13" i="2923"/>
  <c r="AE13" i="2923" s="1"/>
  <c r="AD12" i="2923"/>
  <c r="AD11" i="2923"/>
  <c r="AD10" i="2923"/>
  <c r="AE10" i="2923" s="1"/>
  <c r="AD9" i="2923"/>
  <c r="AE9" i="2923" s="1"/>
  <c r="AD8" i="2923"/>
  <c r="AE8" i="2923" s="1"/>
  <c r="AD7" i="2923"/>
  <c r="Q32" i="2923"/>
  <c r="Z20" i="2923"/>
  <c r="Z19" i="2923"/>
  <c r="Z16" i="2923"/>
  <c r="Z15" i="2923"/>
  <c r="Z12" i="2923"/>
  <c r="Z11" i="2923"/>
  <c r="Z8" i="2923"/>
  <c r="Z7" i="2923"/>
  <c r="AB3" i="2923"/>
  <c r="Y22" i="2923"/>
  <c r="Z22" i="2923" s="1"/>
  <c r="Y21" i="2923"/>
  <c r="Z21" i="2923" s="1"/>
  <c r="Y20" i="2923"/>
  <c r="Y19" i="2923"/>
  <c r="Y18" i="2923"/>
  <c r="Z18" i="2923" s="1"/>
  <c r="Y17" i="2923"/>
  <c r="Z17" i="2923" s="1"/>
  <c r="Y16" i="2923"/>
  <c r="Y15" i="2923"/>
  <c r="Y14" i="2923"/>
  <c r="Z14" i="2923" s="1"/>
  <c r="Y13" i="2923"/>
  <c r="Z13" i="2923" s="1"/>
  <c r="Y12" i="2923"/>
  <c r="Y11" i="2923"/>
  <c r="Y10" i="2923"/>
  <c r="Z10" i="2923" s="1"/>
  <c r="Y9" i="2923"/>
  <c r="Z9" i="2923" s="1"/>
  <c r="Y8" i="2923"/>
  <c r="Y7" i="2923"/>
  <c r="P32" i="2923"/>
  <c r="U19" i="2923"/>
  <c r="U15" i="2923"/>
  <c r="U11" i="2923"/>
  <c r="U7" i="2923"/>
  <c r="W3" i="2923"/>
  <c r="T22" i="2923"/>
  <c r="U22" i="2923" s="1"/>
  <c r="T21" i="2923"/>
  <c r="U21" i="2923" s="1"/>
  <c r="T20" i="2923"/>
  <c r="U20" i="2923" s="1"/>
  <c r="T19" i="2923"/>
  <c r="T18" i="2923"/>
  <c r="U18" i="2923" s="1"/>
  <c r="T17" i="2923"/>
  <c r="U17" i="2923" s="1"/>
  <c r="T16" i="2923"/>
  <c r="U16" i="2923" s="1"/>
  <c r="T15" i="2923"/>
  <c r="T14" i="2923"/>
  <c r="U14" i="2923" s="1"/>
  <c r="T13" i="2923"/>
  <c r="U13" i="2923" s="1"/>
  <c r="T12" i="2923"/>
  <c r="U12" i="2923" s="1"/>
  <c r="T11" i="2923"/>
  <c r="T10" i="2923"/>
  <c r="U10" i="2923" s="1"/>
  <c r="T9" i="2923"/>
  <c r="U9" i="2923" s="1"/>
  <c r="T8" i="2923"/>
  <c r="U8" i="2923" s="1"/>
  <c r="T7" i="2923"/>
  <c r="T31" i="2923"/>
  <c r="S31" i="2923"/>
  <c r="P31" i="2923"/>
  <c r="N28" i="2923"/>
  <c r="O22" i="2923"/>
  <c r="P22" i="2923" s="1"/>
  <c r="Q22" i="2923" s="1"/>
  <c r="O21" i="2923"/>
  <c r="P20" i="2923"/>
  <c r="Q20" i="2923" s="1"/>
  <c r="O20" i="2923"/>
  <c r="O19" i="2923"/>
  <c r="O18" i="2923"/>
  <c r="P18" i="2923" s="1"/>
  <c r="Q18" i="2923" s="1"/>
  <c r="O17" i="2923"/>
  <c r="P16" i="2923"/>
  <c r="Q16" i="2923" s="1"/>
  <c r="O16" i="2923"/>
  <c r="O15" i="2923"/>
  <c r="O14" i="2923"/>
  <c r="P14" i="2923" s="1"/>
  <c r="Q14" i="2923" s="1"/>
  <c r="O13" i="2923"/>
  <c r="P12" i="2923"/>
  <c r="Q12" i="2923" s="1"/>
  <c r="O12" i="2923"/>
  <c r="O11" i="2923"/>
  <c r="O10" i="2923"/>
  <c r="P10" i="2923" s="1"/>
  <c r="Q10" i="2923" s="1"/>
  <c r="O9" i="2923"/>
  <c r="P8" i="2923"/>
  <c r="Q8" i="2923" s="1"/>
  <c r="O8" i="2923"/>
  <c r="O7" i="2923"/>
  <c r="Q4" i="2923"/>
  <c r="Q3" i="2923"/>
  <c r="G3" i="2923"/>
  <c r="R31" i="2923" s="1"/>
  <c r="U36" i="2922"/>
  <c r="T36" i="2922"/>
  <c r="S36" i="2922"/>
  <c r="R36" i="2922"/>
  <c r="Q36" i="2922"/>
  <c r="P36" i="2922"/>
  <c r="AT22" i="2922"/>
  <c r="AT19" i="2922"/>
  <c r="AT18" i="2922"/>
  <c r="AT15" i="2922"/>
  <c r="AT14" i="2922"/>
  <c r="AT11" i="2922"/>
  <c r="AT10" i="2922"/>
  <c r="AT7" i="2922"/>
  <c r="AV3" i="2922"/>
  <c r="AS22" i="2922"/>
  <c r="AS21" i="2922"/>
  <c r="AT21" i="2922" s="1"/>
  <c r="AS20" i="2922"/>
  <c r="AT20" i="2922" s="1"/>
  <c r="U32" i="2922" s="1"/>
  <c r="AS19" i="2922"/>
  <c r="AS18" i="2922"/>
  <c r="AS17" i="2922"/>
  <c r="AT17" i="2922" s="1"/>
  <c r="AS16" i="2922"/>
  <c r="AT16" i="2922" s="1"/>
  <c r="AS15" i="2922"/>
  <c r="AS14" i="2922"/>
  <c r="AS13" i="2922"/>
  <c r="AT13" i="2922" s="1"/>
  <c r="AS12" i="2922"/>
  <c r="AT12" i="2922" s="1"/>
  <c r="AS11" i="2922"/>
  <c r="AS10" i="2922"/>
  <c r="AS9" i="2922"/>
  <c r="AT9" i="2922" s="1"/>
  <c r="AS8" i="2922"/>
  <c r="AT8" i="2922" s="1"/>
  <c r="AS7" i="2922"/>
  <c r="AO21" i="2922"/>
  <c r="AO18" i="2922"/>
  <c r="AO17" i="2922"/>
  <c r="AO13" i="2922"/>
  <c r="AO10" i="2922"/>
  <c r="AO9" i="2922"/>
  <c r="AQ3" i="2922"/>
  <c r="AN22" i="2922"/>
  <c r="AO22" i="2922" s="1"/>
  <c r="AN21" i="2922"/>
  <c r="AN20" i="2922"/>
  <c r="AO20" i="2922" s="1"/>
  <c r="T32" i="2922" s="1"/>
  <c r="AN19" i="2922"/>
  <c r="AO19" i="2922" s="1"/>
  <c r="AN18" i="2922"/>
  <c r="AN17" i="2922"/>
  <c r="AN16" i="2922"/>
  <c r="AO16" i="2922" s="1"/>
  <c r="AN15" i="2922"/>
  <c r="AO15" i="2922" s="1"/>
  <c r="AN14" i="2922"/>
  <c r="AO14" i="2922" s="1"/>
  <c r="AN13" i="2922"/>
  <c r="AN12" i="2922"/>
  <c r="AO12" i="2922" s="1"/>
  <c r="AN11" i="2922"/>
  <c r="AO11" i="2922" s="1"/>
  <c r="AN10" i="2922"/>
  <c r="AN9" i="2922"/>
  <c r="AN8" i="2922"/>
  <c r="AO8" i="2922" s="1"/>
  <c r="AN7" i="2922"/>
  <c r="AO7" i="2922" s="1"/>
  <c r="AJ22" i="2922"/>
  <c r="AJ21" i="2922"/>
  <c r="AJ18" i="2922"/>
  <c r="AJ17" i="2922"/>
  <c r="AJ14" i="2922"/>
  <c r="AJ13" i="2922"/>
  <c r="AJ10" i="2922"/>
  <c r="AJ9" i="2922"/>
  <c r="AL3" i="2922"/>
  <c r="AI22" i="2922"/>
  <c r="AI21" i="2922"/>
  <c r="AI20" i="2922"/>
  <c r="AJ20" i="2922" s="1"/>
  <c r="S32" i="2922" s="1"/>
  <c r="AI19" i="2922"/>
  <c r="AJ19" i="2922" s="1"/>
  <c r="AI18" i="2922"/>
  <c r="AI17" i="2922"/>
  <c r="AI16" i="2922"/>
  <c r="AJ16" i="2922" s="1"/>
  <c r="AI15" i="2922"/>
  <c r="AJ15" i="2922" s="1"/>
  <c r="AI14" i="2922"/>
  <c r="AI13" i="2922"/>
  <c r="AI12" i="2922"/>
  <c r="AJ12" i="2922" s="1"/>
  <c r="AI11" i="2922"/>
  <c r="AJ11" i="2922" s="1"/>
  <c r="AI10" i="2922"/>
  <c r="AI9" i="2922"/>
  <c r="AI8" i="2922"/>
  <c r="AJ8" i="2922" s="1"/>
  <c r="AI7" i="2922"/>
  <c r="AJ7" i="2922" s="1"/>
  <c r="AE21" i="2922"/>
  <c r="AE18" i="2922"/>
  <c r="AE17" i="2922"/>
  <c r="AE13" i="2922"/>
  <c r="AE10" i="2922"/>
  <c r="AE9" i="2922"/>
  <c r="AG3" i="2922"/>
  <c r="AD22" i="2922"/>
  <c r="AE22" i="2922" s="1"/>
  <c r="AD21" i="2922"/>
  <c r="AD20" i="2922"/>
  <c r="AE20" i="2922" s="1"/>
  <c r="R32" i="2922" s="1"/>
  <c r="AD19" i="2922"/>
  <c r="AE19" i="2922" s="1"/>
  <c r="AD18" i="2922"/>
  <c r="AD17" i="2922"/>
  <c r="AD16" i="2922"/>
  <c r="AE16" i="2922" s="1"/>
  <c r="AD15" i="2922"/>
  <c r="AE15" i="2922" s="1"/>
  <c r="AD14" i="2922"/>
  <c r="AE14" i="2922" s="1"/>
  <c r="AD13" i="2922"/>
  <c r="AD12" i="2922"/>
  <c r="AE12" i="2922" s="1"/>
  <c r="AD11" i="2922"/>
  <c r="AE11" i="2922" s="1"/>
  <c r="AD10" i="2922"/>
  <c r="AD9" i="2922"/>
  <c r="AD8" i="2922"/>
  <c r="AE8" i="2922" s="1"/>
  <c r="AD7" i="2922"/>
  <c r="AE7" i="2922" s="1"/>
  <c r="Z22" i="2922"/>
  <c r="Z21" i="2922"/>
  <c r="Z18" i="2922"/>
  <c r="Z17" i="2922"/>
  <c r="Z14" i="2922"/>
  <c r="Z13" i="2922"/>
  <c r="Z10" i="2922"/>
  <c r="Z9" i="2922"/>
  <c r="AB3" i="2922"/>
  <c r="Y22" i="2922"/>
  <c r="Y21" i="2922"/>
  <c r="Y20" i="2922"/>
  <c r="Z20" i="2922" s="1"/>
  <c r="Q32" i="2922" s="1"/>
  <c r="Y19" i="2922"/>
  <c r="Z19" i="2922" s="1"/>
  <c r="Y18" i="2922"/>
  <c r="Y17" i="2922"/>
  <c r="Y16" i="2922"/>
  <c r="Z16" i="2922" s="1"/>
  <c r="Y15" i="2922"/>
  <c r="Z15" i="2922" s="1"/>
  <c r="Y14" i="2922"/>
  <c r="Y13" i="2922"/>
  <c r="Y12" i="2922"/>
  <c r="Z12" i="2922" s="1"/>
  <c r="Y11" i="2922"/>
  <c r="Z11" i="2922" s="1"/>
  <c r="Y10" i="2922"/>
  <c r="Y9" i="2922"/>
  <c r="Y8" i="2922"/>
  <c r="Z8" i="2922" s="1"/>
  <c r="Y7" i="2922"/>
  <c r="Z7" i="2922" s="1"/>
  <c r="U21" i="2922"/>
  <c r="U18" i="2922"/>
  <c r="U17" i="2922"/>
  <c r="U13" i="2922"/>
  <c r="U10" i="2922"/>
  <c r="U9" i="2922"/>
  <c r="W3" i="2922"/>
  <c r="T22" i="2922"/>
  <c r="U22" i="2922" s="1"/>
  <c r="T21" i="2922"/>
  <c r="T20" i="2922"/>
  <c r="U20" i="2922" s="1"/>
  <c r="P32" i="2922" s="1"/>
  <c r="T19" i="2922"/>
  <c r="U19" i="2922" s="1"/>
  <c r="T18" i="2922"/>
  <c r="T17" i="2922"/>
  <c r="T16" i="2922"/>
  <c r="U16" i="2922" s="1"/>
  <c r="T15" i="2922"/>
  <c r="U15" i="2922" s="1"/>
  <c r="T14" i="2922"/>
  <c r="U14" i="2922" s="1"/>
  <c r="T13" i="2922"/>
  <c r="T12" i="2922"/>
  <c r="U12" i="2922" s="1"/>
  <c r="T11" i="2922"/>
  <c r="U11" i="2922" s="1"/>
  <c r="T10" i="2922"/>
  <c r="T9" i="2922"/>
  <c r="T8" i="2922"/>
  <c r="U8" i="2922" s="1"/>
  <c r="T7" i="2922"/>
  <c r="U7" i="2922" s="1"/>
  <c r="U31" i="2922"/>
  <c r="R31" i="2922"/>
  <c r="O22" i="2922"/>
  <c r="O21" i="2922"/>
  <c r="O20" i="2922"/>
  <c r="O19" i="2922"/>
  <c r="O18" i="2922"/>
  <c r="O17" i="2922"/>
  <c r="O16" i="2922"/>
  <c r="O15" i="2922"/>
  <c r="O14" i="2922"/>
  <c r="O13" i="2922"/>
  <c r="O12" i="2922"/>
  <c r="O11" i="2922"/>
  <c r="O10" i="2922"/>
  <c r="O9" i="2922"/>
  <c r="O8" i="2922"/>
  <c r="O7" i="2922"/>
  <c r="Q3" i="2922"/>
  <c r="G3" i="2922"/>
  <c r="U36" i="2921"/>
  <c r="T36" i="2921"/>
  <c r="S36" i="2921"/>
  <c r="R36" i="2921"/>
  <c r="Q36" i="2921"/>
  <c r="P36" i="2921"/>
  <c r="AT20" i="2921"/>
  <c r="U32" i="2921" s="1"/>
  <c r="AT16" i="2921"/>
  <c r="AT12" i="2921"/>
  <c r="AT8" i="2921"/>
  <c r="AV3" i="2921"/>
  <c r="AS22" i="2921"/>
  <c r="AT22" i="2921" s="1"/>
  <c r="AS21" i="2921"/>
  <c r="AT21" i="2921" s="1"/>
  <c r="AS20" i="2921"/>
  <c r="AS19" i="2921"/>
  <c r="AT19" i="2921" s="1"/>
  <c r="AS18" i="2921"/>
  <c r="AT18" i="2921" s="1"/>
  <c r="AS17" i="2921"/>
  <c r="AT17" i="2921" s="1"/>
  <c r="AS16" i="2921"/>
  <c r="AS15" i="2921"/>
  <c r="AT15" i="2921" s="1"/>
  <c r="AS14" i="2921"/>
  <c r="AT14" i="2921" s="1"/>
  <c r="AS13" i="2921"/>
  <c r="AT13" i="2921" s="1"/>
  <c r="AS12" i="2921"/>
  <c r="AS11" i="2921"/>
  <c r="AT11" i="2921" s="1"/>
  <c r="AS10" i="2921"/>
  <c r="AT10" i="2921" s="1"/>
  <c r="AS9" i="2921"/>
  <c r="AT9" i="2921" s="1"/>
  <c r="AS8" i="2921"/>
  <c r="AS7" i="2921"/>
  <c r="AT7" i="2921" s="1"/>
  <c r="T32" i="2921"/>
  <c r="AO20" i="2921"/>
  <c r="AO16" i="2921"/>
  <c r="AO12" i="2921"/>
  <c r="AO8" i="2921"/>
  <c r="AQ3" i="2921"/>
  <c r="AN22" i="2921"/>
  <c r="AO22" i="2921" s="1"/>
  <c r="AN21" i="2921"/>
  <c r="AO21" i="2921" s="1"/>
  <c r="AN20" i="2921"/>
  <c r="AN19" i="2921"/>
  <c r="AO19" i="2921" s="1"/>
  <c r="AN18" i="2921"/>
  <c r="AO18" i="2921" s="1"/>
  <c r="AN17" i="2921"/>
  <c r="AO17" i="2921" s="1"/>
  <c r="AN16" i="2921"/>
  <c r="AN15" i="2921"/>
  <c r="AO15" i="2921" s="1"/>
  <c r="AN14" i="2921"/>
  <c r="AO14" i="2921" s="1"/>
  <c r="AN13" i="2921"/>
  <c r="AO13" i="2921" s="1"/>
  <c r="AN12" i="2921"/>
  <c r="AN11" i="2921"/>
  <c r="AO11" i="2921" s="1"/>
  <c r="AN10" i="2921"/>
  <c r="AO10" i="2921" s="1"/>
  <c r="AN9" i="2921"/>
  <c r="AO9" i="2921" s="1"/>
  <c r="AN8" i="2921"/>
  <c r="AN7" i="2921"/>
  <c r="AO7" i="2921" s="1"/>
  <c r="S32" i="2921"/>
  <c r="AJ21" i="2921"/>
  <c r="AJ20" i="2921"/>
  <c r="AJ16" i="2921"/>
  <c r="AJ13" i="2921"/>
  <c r="AJ12" i="2921"/>
  <c r="AJ8" i="2921"/>
  <c r="AL3" i="2921"/>
  <c r="AI22" i="2921"/>
  <c r="AJ22" i="2921" s="1"/>
  <c r="AI21" i="2921"/>
  <c r="AI20" i="2921"/>
  <c r="AI19" i="2921"/>
  <c r="AJ19" i="2921" s="1"/>
  <c r="AI18" i="2921"/>
  <c r="AJ18" i="2921" s="1"/>
  <c r="AI17" i="2921"/>
  <c r="AJ17" i="2921" s="1"/>
  <c r="AI16" i="2921"/>
  <c r="AI15" i="2921"/>
  <c r="AJ15" i="2921" s="1"/>
  <c r="AI14" i="2921"/>
  <c r="AJ14" i="2921" s="1"/>
  <c r="AI13" i="2921"/>
  <c r="AI12" i="2921"/>
  <c r="AI11" i="2921"/>
  <c r="AJ11" i="2921" s="1"/>
  <c r="AI10" i="2921"/>
  <c r="AJ10" i="2921" s="1"/>
  <c r="AI9" i="2921"/>
  <c r="AJ9" i="2921" s="1"/>
  <c r="AI8" i="2921"/>
  <c r="AI7" i="2921"/>
  <c r="AJ7" i="2921" s="1"/>
  <c r="AE21" i="2921"/>
  <c r="AE20" i="2921"/>
  <c r="R32" i="2921" s="1"/>
  <c r="AE16" i="2921"/>
  <c r="AE13" i="2921"/>
  <c r="AE12" i="2921"/>
  <c r="AE8" i="2921"/>
  <c r="AG3" i="2921"/>
  <c r="AD22" i="2921"/>
  <c r="AE22" i="2921" s="1"/>
  <c r="AD21" i="2921"/>
  <c r="AD20" i="2921"/>
  <c r="AD19" i="2921"/>
  <c r="AE19" i="2921" s="1"/>
  <c r="AD18" i="2921"/>
  <c r="AE18" i="2921" s="1"/>
  <c r="AD17" i="2921"/>
  <c r="AE17" i="2921" s="1"/>
  <c r="AD16" i="2921"/>
  <c r="AD15" i="2921"/>
  <c r="AE15" i="2921" s="1"/>
  <c r="AD14" i="2921"/>
  <c r="AE14" i="2921" s="1"/>
  <c r="AD13" i="2921"/>
  <c r="AD12" i="2921"/>
  <c r="AD11" i="2921"/>
  <c r="AE11" i="2921" s="1"/>
  <c r="AD10" i="2921"/>
  <c r="AE10" i="2921" s="1"/>
  <c r="AD9" i="2921"/>
  <c r="AE9" i="2921" s="1"/>
  <c r="AD8" i="2921"/>
  <c r="AD7" i="2921"/>
  <c r="AE7" i="2921" s="1"/>
  <c r="Z20" i="2921"/>
  <c r="Q32" i="2921" s="1"/>
  <c r="Z16" i="2921"/>
  <c r="Z12" i="2921"/>
  <c r="Z8" i="2921"/>
  <c r="AB3" i="2921"/>
  <c r="Y22" i="2921"/>
  <c r="Z22" i="2921" s="1"/>
  <c r="Y21" i="2921"/>
  <c r="Z21" i="2921" s="1"/>
  <c r="Y20" i="2921"/>
  <c r="Y19" i="2921"/>
  <c r="Z19" i="2921" s="1"/>
  <c r="Y18" i="2921"/>
  <c r="Z18" i="2921" s="1"/>
  <c r="Y17" i="2921"/>
  <c r="Z17" i="2921" s="1"/>
  <c r="Y16" i="2921"/>
  <c r="Y15" i="2921"/>
  <c r="Z15" i="2921" s="1"/>
  <c r="Y14" i="2921"/>
  <c r="Z14" i="2921" s="1"/>
  <c r="Y13" i="2921"/>
  <c r="Z13" i="2921" s="1"/>
  <c r="Y12" i="2921"/>
  <c r="Y11" i="2921"/>
  <c r="Z11" i="2921" s="1"/>
  <c r="Y10" i="2921"/>
  <c r="Z10" i="2921" s="1"/>
  <c r="Y9" i="2921"/>
  <c r="Z9" i="2921" s="1"/>
  <c r="Y8" i="2921"/>
  <c r="Y7" i="2921"/>
  <c r="Z7" i="2921" s="1"/>
  <c r="P32" i="2921"/>
  <c r="U20" i="2921"/>
  <c r="U16" i="2921"/>
  <c r="U12" i="2921"/>
  <c r="U8" i="2921"/>
  <c r="W3" i="2921"/>
  <c r="T22" i="2921"/>
  <c r="U22" i="2921" s="1"/>
  <c r="T21" i="2921"/>
  <c r="U21" i="2921" s="1"/>
  <c r="T20" i="2921"/>
  <c r="T19" i="2921"/>
  <c r="U19" i="2921" s="1"/>
  <c r="T18" i="2921"/>
  <c r="U18" i="2921" s="1"/>
  <c r="T17" i="2921"/>
  <c r="U17" i="2921" s="1"/>
  <c r="T16" i="2921"/>
  <c r="T15" i="2921"/>
  <c r="U15" i="2921" s="1"/>
  <c r="T14" i="2921"/>
  <c r="U14" i="2921" s="1"/>
  <c r="T13" i="2921"/>
  <c r="U13" i="2921" s="1"/>
  <c r="T12" i="2921"/>
  <c r="T11" i="2921"/>
  <c r="U11" i="2921" s="1"/>
  <c r="T10" i="2921"/>
  <c r="U10" i="2921" s="1"/>
  <c r="T9" i="2921"/>
  <c r="U9" i="2921" s="1"/>
  <c r="T8" i="2921"/>
  <c r="T7" i="2921"/>
  <c r="U7" i="2921" s="1"/>
  <c r="U31" i="2921"/>
  <c r="T31" i="2921"/>
  <c r="Q31" i="2921"/>
  <c r="O22" i="2921"/>
  <c r="O21" i="2921"/>
  <c r="O20" i="2921"/>
  <c r="O19" i="2921"/>
  <c r="O18" i="2921"/>
  <c r="O17" i="2921"/>
  <c r="O16" i="2921"/>
  <c r="O15" i="2921"/>
  <c r="O14" i="2921"/>
  <c r="O13" i="2921"/>
  <c r="O12" i="2921"/>
  <c r="O11" i="2921"/>
  <c r="O10" i="2921"/>
  <c r="O9" i="2921"/>
  <c r="O8" i="2921"/>
  <c r="O7" i="2921"/>
  <c r="Q3" i="2921"/>
  <c r="G3" i="2921"/>
  <c r="U36" i="2920"/>
  <c r="T36" i="2920"/>
  <c r="S36" i="2920"/>
  <c r="R36" i="2920"/>
  <c r="Q36" i="2920"/>
  <c r="P36" i="2920"/>
  <c r="U32" i="2920"/>
  <c r="AT20" i="2920"/>
  <c r="AT19" i="2920"/>
  <c r="AT16" i="2920"/>
  <c r="AT15" i="2920"/>
  <c r="AT12" i="2920"/>
  <c r="AT11" i="2920"/>
  <c r="AT8" i="2920"/>
  <c r="AT7" i="2920"/>
  <c r="AV3" i="2920"/>
  <c r="AS22" i="2920"/>
  <c r="AT22" i="2920" s="1"/>
  <c r="AS21" i="2920"/>
  <c r="AT21" i="2920" s="1"/>
  <c r="AS20" i="2920"/>
  <c r="AS19" i="2920"/>
  <c r="AS18" i="2920"/>
  <c r="AT18" i="2920" s="1"/>
  <c r="AS17" i="2920"/>
  <c r="AT17" i="2920" s="1"/>
  <c r="AS16" i="2920"/>
  <c r="AS15" i="2920"/>
  <c r="AS14" i="2920"/>
  <c r="AT14" i="2920" s="1"/>
  <c r="AS13" i="2920"/>
  <c r="AT13" i="2920" s="1"/>
  <c r="AS12" i="2920"/>
  <c r="AS11" i="2920"/>
  <c r="AS10" i="2920"/>
  <c r="AT10" i="2920" s="1"/>
  <c r="AS9" i="2920"/>
  <c r="AT9" i="2920" s="1"/>
  <c r="AS8" i="2920"/>
  <c r="AS7" i="2920"/>
  <c r="AO19" i="2920"/>
  <c r="AO15" i="2920"/>
  <c r="AO11" i="2920"/>
  <c r="AO7" i="2920"/>
  <c r="AQ3" i="2920"/>
  <c r="AN22" i="2920"/>
  <c r="AO22" i="2920" s="1"/>
  <c r="AN21" i="2920"/>
  <c r="AO21" i="2920" s="1"/>
  <c r="AN20" i="2920"/>
  <c r="AO20" i="2920" s="1"/>
  <c r="T32" i="2920" s="1"/>
  <c r="AN19" i="2920"/>
  <c r="AN18" i="2920"/>
  <c r="AO18" i="2920" s="1"/>
  <c r="AN17" i="2920"/>
  <c r="AO17" i="2920" s="1"/>
  <c r="AN16" i="2920"/>
  <c r="AO16" i="2920" s="1"/>
  <c r="AN15" i="2920"/>
  <c r="AN14" i="2920"/>
  <c r="AO14" i="2920" s="1"/>
  <c r="AN13" i="2920"/>
  <c r="AO13" i="2920" s="1"/>
  <c r="AN12" i="2920"/>
  <c r="AO12" i="2920" s="1"/>
  <c r="AN11" i="2920"/>
  <c r="AN10" i="2920"/>
  <c r="AO10" i="2920" s="1"/>
  <c r="AN9" i="2920"/>
  <c r="AO9" i="2920" s="1"/>
  <c r="AN8" i="2920"/>
  <c r="AO8" i="2920" s="1"/>
  <c r="AN7" i="2920"/>
  <c r="AJ20" i="2920"/>
  <c r="S32" i="2920" s="1"/>
  <c r="AJ19" i="2920"/>
  <c r="AJ15" i="2920"/>
  <c r="AJ12" i="2920"/>
  <c r="AJ11" i="2920"/>
  <c r="AJ7" i="2920"/>
  <c r="AL3" i="2920"/>
  <c r="AI22" i="2920"/>
  <c r="AJ22" i="2920" s="1"/>
  <c r="AI21" i="2920"/>
  <c r="AJ21" i="2920" s="1"/>
  <c r="AI20" i="2920"/>
  <c r="AI19" i="2920"/>
  <c r="AI18" i="2920"/>
  <c r="AJ18" i="2920" s="1"/>
  <c r="AI17" i="2920"/>
  <c r="AJ17" i="2920" s="1"/>
  <c r="AI16" i="2920"/>
  <c r="AJ16" i="2920" s="1"/>
  <c r="AI15" i="2920"/>
  <c r="AI14" i="2920"/>
  <c r="AJ14" i="2920" s="1"/>
  <c r="AI13" i="2920"/>
  <c r="AJ13" i="2920" s="1"/>
  <c r="AI12" i="2920"/>
  <c r="AI11" i="2920"/>
  <c r="AI10" i="2920"/>
  <c r="AJ10" i="2920" s="1"/>
  <c r="AI9" i="2920"/>
  <c r="AJ9" i="2920" s="1"/>
  <c r="AI8" i="2920"/>
  <c r="AJ8" i="2920" s="1"/>
  <c r="AI7" i="2920"/>
  <c r="AE20" i="2920"/>
  <c r="R32" i="2920" s="1"/>
  <c r="AE19" i="2920"/>
  <c r="AE15" i="2920"/>
  <c r="AE12" i="2920"/>
  <c r="AE11" i="2920"/>
  <c r="AE7" i="2920"/>
  <c r="AG3" i="2920"/>
  <c r="AD22" i="2920"/>
  <c r="AE22" i="2920" s="1"/>
  <c r="AD21" i="2920"/>
  <c r="AE21" i="2920" s="1"/>
  <c r="AD20" i="2920"/>
  <c r="AD19" i="2920"/>
  <c r="AD18" i="2920"/>
  <c r="AE18" i="2920" s="1"/>
  <c r="AD17" i="2920"/>
  <c r="AE17" i="2920" s="1"/>
  <c r="AD16" i="2920"/>
  <c r="AE16" i="2920" s="1"/>
  <c r="AD15" i="2920"/>
  <c r="AD14" i="2920"/>
  <c r="AE14" i="2920" s="1"/>
  <c r="AD13" i="2920"/>
  <c r="AE13" i="2920" s="1"/>
  <c r="AD12" i="2920"/>
  <c r="AD11" i="2920"/>
  <c r="AD10" i="2920"/>
  <c r="AE10" i="2920" s="1"/>
  <c r="AD9" i="2920"/>
  <c r="AE9" i="2920" s="1"/>
  <c r="AD8" i="2920"/>
  <c r="AE8" i="2920" s="1"/>
  <c r="AD7" i="2920"/>
  <c r="Q32" i="2920"/>
  <c r="Z20" i="2920"/>
  <c r="Z19" i="2920"/>
  <c r="Z16" i="2920"/>
  <c r="Z15" i="2920"/>
  <c r="Z12" i="2920"/>
  <c r="Z11" i="2920"/>
  <c r="Z8" i="2920"/>
  <c r="Z7" i="2920"/>
  <c r="AB3" i="2920"/>
  <c r="Y22" i="2920"/>
  <c r="Z22" i="2920" s="1"/>
  <c r="Y21" i="2920"/>
  <c r="Z21" i="2920" s="1"/>
  <c r="Y20" i="2920"/>
  <c r="Y19" i="2920"/>
  <c r="Y18" i="2920"/>
  <c r="Z18" i="2920" s="1"/>
  <c r="Y17" i="2920"/>
  <c r="Z17" i="2920" s="1"/>
  <c r="Y16" i="2920"/>
  <c r="Y15" i="2920"/>
  <c r="Y14" i="2920"/>
  <c r="Z14" i="2920" s="1"/>
  <c r="Y13" i="2920"/>
  <c r="Z13" i="2920" s="1"/>
  <c r="Y12" i="2920"/>
  <c r="Y11" i="2920"/>
  <c r="Y10" i="2920"/>
  <c r="Z10" i="2920" s="1"/>
  <c r="Y9" i="2920"/>
  <c r="Z9" i="2920" s="1"/>
  <c r="Y8" i="2920"/>
  <c r="Y7" i="2920"/>
  <c r="U19" i="2920"/>
  <c r="U15" i="2920"/>
  <c r="U11" i="2920"/>
  <c r="U7" i="2920"/>
  <c r="W3" i="2920"/>
  <c r="T22" i="2920"/>
  <c r="U22" i="2920" s="1"/>
  <c r="T21" i="2920"/>
  <c r="U21" i="2920" s="1"/>
  <c r="T20" i="2920"/>
  <c r="U20" i="2920" s="1"/>
  <c r="P32" i="2920" s="1"/>
  <c r="T19" i="2920"/>
  <c r="T18" i="2920"/>
  <c r="U18" i="2920" s="1"/>
  <c r="T17" i="2920"/>
  <c r="U17" i="2920" s="1"/>
  <c r="T16" i="2920"/>
  <c r="U16" i="2920" s="1"/>
  <c r="T15" i="2920"/>
  <c r="T14" i="2920"/>
  <c r="U14" i="2920" s="1"/>
  <c r="T13" i="2920"/>
  <c r="U13" i="2920" s="1"/>
  <c r="T12" i="2920"/>
  <c r="U12" i="2920" s="1"/>
  <c r="T11" i="2920"/>
  <c r="T10" i="2920"/>
  <c r="U10" i="2920" s="1"/>
  <c r="T9" i="2920"/>
  <c r="U9" i="2920" s="1"/>
  <c r="T8" i="2920"/>
  <c r="U8" i="2920" s="1"/>
  <c r="T7" i="2920"/>
  <c r="T31" i="2920"/>
  <c r="S31" i="2920"/>
  <c r="P31" i="2920"/>
  <c r="N28" i="2920"/>
  <c r="O22" i="2920"/>
  <c r="P22" i="2920" s="1"/>
  <c r="Q22" i="2920" s="1"/>
  <c r="O21" i="2920"/>
  <c r="P20" i="2920"/>
  <c r="Q20" i="2920" s="1"/>
  <c r="O20" i="2920"/>
  <c r="O19" i="2920"/>
  <c r="O18" i="2920"/>
  <c r="P18" i="2920" s="1"/>
  <c r="Q18" i="2920" s="1"/>
  <c r="O17" i="2920"/>
  <c r="P16" i="2920"/>
  <c r="Q16" i="2920" s="1"/>
  <c r="O16" i="2920"/>
  <c r="O15" i="2920"/>
  <c r="O14" i="2920"/>
  <c r="P14" i="2920" s="1"/>
  <c r="Q14" i="2920" s="1"/>
  <c r="O13" i="2920"/>
  <c r="P12" i="2920"/>
  <c r="Q12" i="2920" s="1"/>
  <c r="O12" i="2920"/>
  <c r="O11" i="2920"/>
  <c r="O10" i="2920"/>
  <c r="P10" i="2920" s="1"/>
  <c r="Q10" i="2920" s="1"/>
  <c r="O9" i="2920"/>
  <c r="P8" i="2920"/>
  <c r="Q8" i="2920" s="1"/>
  <c r="O8" i="2920"/>
  <c r="O7" i="2920"/>
  <c r="Q4" i="2920"/>
  <c r="P21" i="2920" s="1"/>
  <c r="Q21" i="2920" s="1"/>
  <c r="Q3" i="2920"/>
  <c r="G3" i="2920"/>
  <c r="R31" i="2920" s="1"/>
  <c r="U36" i="2919"/>
  <c r="T36" i="2919"/>
  <c r="S36" i="2919"/>
  <c r="R36" i="2919"/>
  <c r="Q36" i="2919"/>
  <c r="P36" i="2919"/>
  <c r="AT22" i="2919"/>
  <c r="AT19" i="2919"/>
  <c r="AT18" i="2919"/>
  <c r="AT15" i="2919"/>
  <c r="AT14" i="2919"/>
  <c r="AT11" i="2919"/>
  <c r="AT10" i="2919"/>
  <c r="AT7" i="2919"/>
  <c r="AV3" i="2919"/>
  <c r="AS22" i="2919"/>
  <c r="AS21" i="2919"/>
  <c r="AT21" i="2919" s="1"/>
  <c r="AS20" i="2919"/>
  <c r="AT20" i="2919" s="1"/>
  <c r="U32" i="2919" s="1"/>
  <c r="AS19" i="2919"/>
  <c r="AS18" i="2919"/>
  <c r="AS17" i="2919"/>
  <c r="AT17" i="2919" s="1"/>
  <c r="AS16" i="2919"/>
  <c r="AT16" i="2919" s="1"/>
  <c r="AS15" i="2919"/>
  <c r="AS14" i="2919"/>
  <c r="AS13" i="2919"/>
  <c r="AT13" i="2919" s="1"/>
  <c r="AS12" i="2919"/>
  <c r="AT12" i="2919" s="1"/>
  <c r="AS11" i="2919"/>
  <c r="AS10" i="2919"/>
  <c r="AS9" i="2919"/>
  <c r="AT9" i="2919" s="1"/>
  <c r="AS8" i="2919"/>
  <c r="AT8" i="2919" s="1"/>
  <c r="AS7" i="2919"/>
  <c r="AO22" i="2919"/>
  <c r="AO19" i="2919"/>
  <c r="AO18" i="2919"/>
  <c r="AO14" i="2919"/>
  <c r="AO11" i="2919"/>
  <c r="AO10" i="2919"/>
  <c r="AQ3" i="2919"/>
  <c r="AN22" i="2919"/>
  <c r="AN21" i="2919"/>
  <c r="AO21" i="2919" s="1"/>
  <c r="AN20" i="2919"/>
  <c r="AO20" i="2919" s="1"/>
  <c r="T32" i="2919" s="1"/>
  <c r="AN19" i="2919"/>
  <c r="AN18" i="2919"/>
  <c r="AN17" i="2919"/>
  <c r="AO17" i="2919" s="1"/>
  <c r="AN16" i="2919"/>
  <c r="AO16" i="2919" s="1"/>
  <c r="AN15" i="2919"/>
  <c r="AO15" i="2919" s="1"/>
  <c r="AN14" i="2919"/>
  <c r="AN13" i="2919"/>
  <c r="AO13" i="2919" s="1"/>
  <c r="AN12" i="2919"/>
  <c r="AO12" i="2919" s="1"/>
  <c r="AN11" i="2919"/>
  <c r="AN10" i="2919"/>
  <c r="AN9" i="2919"/>
  <c r="AO9" i="2919" s="1"/>
  <c r="AN8" i="2919"/>
  <c r="AO8" i="2919" s="1"/>
  <c r="AN7" i="2919"/>
  <c r="AO7" i="2919" s="1"/>
  <c r="AJ22" i="2919"/>
  <c r="AJ19" i="2919"/>
  <c r="AJ18" i="2919"/>
  <c r="AJ15" i="2919"/>
  <c r="AJ14" i="2919"/>
  <c r="AJ11" i="2919"/>
  <c r="AJ10" i="2919"/>
  <c r="AJ7" i="2919"/>
  <c r="AL3" i="2919"/>
  <c r="AI22" i="2919"/>
  <c r="AI21" i="2919"/>
  <c r="AJ21" i="2919" s="1"/>
  <c r="AI20" i="2919"/>
  <c r="AJ20" i="2919" s="1"/>
  <c r="S32" i="2919" s="1"/>
  <c r="AI19" i="2919"/>
  <c r="AI18" i="2919"/>
  <c r="AI17" i="2919"/>
  <c r="AJ17" i="2919" s="1"/>
  <c r="AI16" i="2919"/>
  <c r="AJ16" i="2919" s="1"/>
  <c r="AI15" i="2919"/>
  <c r="AI14" i="2919"/>
  <c r="AI13" i="2919"/>
  <c r="AJ13" i="2919" s="1"/>
  <c r="AI12" i="2919"/>
  <c r="AJ12" i="2919" s="1"/>
  <c r="AI11" i="2919"/>
  <c r="AI10" i="2919"/>
  <c r="AI9" i="2919"/>
  <c r="AJ9" i="2919" s="1"/>
  <c r="AI8" i="2919"/>
  <c r="AJ8" i="2919" s="1"/>
  <c r="AI7" i="2919"/>
  <c r="AE22" i="2919"/>
  <c r="AE19" i="2919"/>
  <c r="AE18" i="2919"/>
  <c r="AE14" i="2919"/>
  <c r="AE11" i="2919"/>
  <c r="AE10" i="2919"/>
  <c r="AG3" i="2919"/>
  <c r="AD22" i="2919"/>
  <c r="AD21" i="2919"/>
  <c r="AE21" i="2919" s="1"/>
  <c r="AD20" i="2919"/>
  <c r="AE20" i="2919" s="1"/>
  <c r="R32" i="2919" s="1"/>
  <c r="AD19" i="2919"/>
  <c r="AD18" i="2919"/>
  <c r="AD17" i="2919"/>
  <c r="AE17" i="2919" s="1"/>
  <c r="AD16" i="2919"/>
  <c r="AE16" i="2919" s="1"/>
  <c r="AD15" i="2919"/>
  <c r="AE15" i="2919" s="1"/>
  <c r="AD14" i="2919"/>
  <c r="AD13" i="2919"/>
  <c r="AE13" i="2919" s="1"/>
  <c r="AD12" i="2919"/>
  <c r="AE12" i="2919" s="1"/>
  <c r="AD11" i="2919"/>
  <c r="AD10" i="2919"/>
  <c r="AD9" i="2919"/>
  <c r="AE9" i="2919" s="1"/>
  <c r="AD8" i="2919"/>
  <c r="AE8" i="2919" s="1"/>
  <c r="AD7" i="2919"/>
  <c r="AE7" i="2919" s="1"/>
  <c r="Z22" i="2919"/>
  <c r="Z19" i="2919"/>
  <c r="Z18" i="2919"/>
  <c r="Z15" i="2919"/>
  <c r="Z14" i="2919"/>
  <c r="Z11" i="2919"/>
  <c r="Z10" i="2919"/>
  <c r="Z7" i="2919"/>
  <c r="AB3" i="2919"/>
  <c r="Y22" i="2919"/>
  <c r="Y21" i="2919"/>
  <c r="Z21" i="2919" s="1"/>
  <c r="Y20" i="2919"/>
  <c r="Z20" i="2919" s="1"/>
  <c r="Q32" i="2919" s="1"/>
  <c r="Y19" i="2919"/>
  <c r="Y18" i="2919"/>
  <c r="Y17" i="2919"/>
  <c r="Z17" i="2919" s="1"/>
  <c r="Y16" i="2919"/>
  <c r="Z16" i="2919" s="1"/>
  <c r="Y15" i="2919"/>
  <c r="Y14" i="2919"/>
  <c r="Y13" i="2919"/>
  <c r="Z13" i="2919" s="1"/>
  <c r="Y12" i="2919"/>
  <c r="Z12" i="2919" s="1"/>
  <c r="Y11" i="2919"/>
  <c r="Y10" i="2919"/>
  <c r="Y9" i="2919"/>
  <c r="Z9" i="2919" s="1"/>
  <c r="Y8" i="2919"/>
  <c r="Z8" i="2919" s="1"/>
  <c r="Y7" i="2919"/>
  <c r="U22" i="2919"/>
  <c r="U19" i="2919"/>
  <c r="U18" i="2919"/>
  <c r="U14" i="2919"/>
  <c r="U11" i="2919"/>
  <c r="U10" i="2919"/>
  <c r="W3" i="2919"/>
  <c r="T22" i="2919"/>
  <c r="T21" i="2919"/>
  <c r="U21" i="2919" s="1"/>
  <c r="T20" i="2919"/>
  <c r="U20" i="2919" s="1"/>
  <c r="P32" i="2919" s="1"/>
  <c r="T19" i="2919"/>
  <c r="T18" i="2919"/>
  <c r="T17" i="2919"/>
  <c r="U17" i="2919" s="1"/>
  <c r="T16" i="2919"/>
  <c r="U16" i="2919" s="1"/>
  <c r="T15" i="2919"/>
  <c r="U15" i="2919" s="1"/>
  <c r="T14" i="2919"/>
  <c r="T13" i="2919"/>
  <c r="U13" i="2919" s="1"/>
  <c r="T12" i="2919"/>
  <c r="U12" i="2919" s="1"/>
  <c r="T11" i="2919"/>
  <c r="T10" i="2919"/>
  <c r="T9" i="2919"/>
  <c r="U9" i="2919" s="1"/>
  <c r="T8" i="2919"/>
  <c r="U8" i="2919" s="1"/>
  <c r="T7" i="2919"/>
  <c r="U7" i="2919" s="1"/>
  <c r="T31" i="2919"/>
  <c r="S31" i="2919"/>
  <c r="R31" i="2919"/>
  <c r="P31" i="2919"/>
  <c r="N28" i="2919"/>
  <c r="O22" i="2919"/>
  <c r="O21" i="2919"/>
  <c r="O20" i="2919"/>
  <c r="O19" i="2919"/>
  <c r="O18" i="2919"/>
  <c r="O17" i="2919"/>
  <c r="O16" i="2919"/>
  <c r="O15" i="2919"/>
  <c r="O14" i="2919"/>
  <c r="O13" i="2919"/>
  <c r="O12" i="2919"/>
  <c r="O11" i="2919"/>
  <c r="O10" i="2919"/>
  <c r="O9" i="2919"/>
  <c r="O8" i="2919"/>
  <c r="O7" i="2919"/>
  <c r="Q3" i="2919"/>
  <c r="G3" i="2919"/>
  <c r="U31" i="2919" s="1"/>
  <c r="U36" i="2918"/>
  <c r="T36" i="2918"/>
  <c r="S36" i="2918"/>
  <c r="R36" i="2918"/>
  <c r="Q36" i="2918"/>
  <c r="P36" i="2918"/>
  <c r="AT22" i="2918"/>
  <c r="AT21" i="2918"/>
  <c r="AT18" i="2918"/>
  <c r="AT17" i="2918"/>
  <c r="AT14" i="2918"/>
  <c r="AT13" i="2918"/>
  <c r="AT10" i="2918"/>
  <c r="AT9" i="2918"/>
  <c r="AV3" i="2918"/>
  <c r="AS22" i="2918"/>
  <c r="AS21" i="2918"/>
  <c r="AS20" i="2918"/>
  <c r="AT20" i="2918" s="1"/>
  <c r="U32" i="2918" s="1"/>
  <c r="AS19" i="2918"/>
  <c r="AT19" i="2918" s="1"/>
  <c r="AS18" i="2918"/>
  <c r="AS17" i="2918"/>
  <c r="AS16" i="2918"/>
  <c r="AT16" i="2918" s="1"/>
  <c r="AS15" i="2918"/>
  <c r="AT15" i="2918" s="1"/>
  <c r="AS14" i="2918"/>
  <c r="AS13" i="2918"/>
  <c r="AS12" i="2918"/>
  <c r="AT12" i="2918" s="1"/>
  <c r="AS11" i="2918"/>
  <c r="AT11" i="2918" s="1"/>
  <c r="AS10" i="2918"/>
  <c r="AS9" i="2918"/>
  <c r="AS8" i="2918"/>
  <c r="AT8" i="2918" s="1"/>
  <c r="AS7" i="2918"/>
  <c r="AT7" i="2918" s="1"/>
  <c r="AO21" i="2918"/>
  <c r="AO18" i="2918"/>
  <c r="AO17" i="2918"/>
  <c r="AO13" i="2918"/>
  <c r="AO10" i="2918"/>
  <c r="AO9" i="2918"/>
  <c r="AQ3" i="2918"/>
  <c r="AN22" i="2918"/>
  <c r="AO22" i="2918" s="1"/>
  <c r="AN21" i="2918"/>
  <c r="AN20" i="2918"/>
  <c r="AO20" i="2918" s="1"/>
  <c r="T32" i="2918" s="1"/>
  <c r="AN19" i="2918"/>
  <c r="AO19" i="2918" s="1"/>
  <c r="AN18" i="2918"/>
  <c r="AN17" i="2918"/>
  <c r="AN16" i="2918"/>
  <c r="AO16" i="2918" s="1"/>
  <c r="AN15" i="2918"/>
  <c r="AO15" i="2918" s="1"/>
  <c r="AN14" i="2918"/>
  <c r="AO14" i="2918" s="1"/>
  <c r="AN13" i="2918"/>
  <c r="AN12" i="2918"/>
  <c r="AO12" i="2918" s="1"/>
  <c r="AN11" i="2918"/>
  <c r="AO11" i="2918" s="1"/>
  <c r="AN10" i="2918"/>
  <c r="AN9" i="2918"/>
  <c r="AN8" i="2918"/>
  <c r="AO8" i="2918" s="1"/>
  <c r="AN7" i="2918"/>
  <c r="AO7" i="2918" s="1"/>
  <c r="AJ22" i="2918"/>
  <c r="AJ21" i="2918"/>
  <c r="AJ18" i="2918"/>
  <c r="AJ17" i="2918"/>
  <c r="AJ14" i="2918"/>
  <c r="AJ13" i="2918"/>
  <c r="AJ10" i="2918"/>
  <c r="AJ9" i="2918"/>
  <c r="AL3" i="2918"/>
  <c r="AI22" i="2918"/>
  <c r="AI21" i="2918"/>
  <c r="AI20" i="2918"/>
  <c r="AJ20" i="2918" s="1"/>
  <c r="S32" i="2918" s="1"/>
  <c r="AI19" i="2918"/>
  <c r="AJ19" i="2918" s="1"/>
  <c r="AK19" i="2918" s="1"/>
  <c r="AL19" i="2918" s="1"/>
  <c r="AI18" i="2918"/>
  <c r="AI17" i="2918"/>
  <c r="AI16" i="2918"/>
  <c r="AJ16" i="2918" s="1"/>
  <c r="AK16" i="2918" s="1"/>
  <c r="AL16" i="2918" s="1"/>
  <c r="AI15" i="2918"/>
  <c r="AJ15" i="2918" s="1"/>
  <c r="AK15" i="2918" s="1"/>
  <c r="AL15" i="2918" s="1"/>
  <c r="AI14" i="2918"/>
  <c r="AI13" i="2918"/>
  <c r="AI12" i="2918"/>
  <c r="AJ12" i="2918" s="1"/>
  <c r="AI11" i="2918"/>
  <c r="AJ11" i="2918" s="1"/>
  <c r="AK11" i="2918" s="1"/>
  <c r="AL11" i="2918" s="1"/>
  <c r="AI10" i="2918"/>
  <c r="AI9" i="2918"/>
  <c r="AI8" i="2918"/>
  <c r="AJ8" i="2918" s="1"/>
  <c r="AK8" i="2918" s="1"/>
  <c r="AL8" i="2918" s="1"/>
  <c r="AI7" i="2918"/>
  <c r="AJ7" i="2918" s="1"/>
  <c r="AL4" i="2918" s="1"/>
  <c r="AK12" i="2918" s="1"/>
  <c r="AL12" i="2918" s="1"/>
  <c r="AE21" i="2918"/>
  <c r="AE18" i="2918"/>
  <c r="AE17" i="2918"/>
  <c r="AE13" i="2918"/>
  <c r="AE10" i="2918"/>
  <c r="AE9" i="2918"/>
  <c r="AG3" i="2918"/>
  <c r="AD22" i="2918"/>
  <c r="AE22" i="2918" s="1"/>
  <c r="AD21" i="2918"/>
  <c r="AD20" i="2918"/>
  <c r="AE20" i="2918" s="1"/>
  <c r="R32" i="2918" s="1"/>
  <c r="AD19" i="2918"/>
  <c r="AE19" i="2918" s="1"/>
  <c r="AD18" i="2918"/>
  <c r="AD17" i="2918"/>
  <c r="AD16" i="2918"/>
  <c r="AE16" i="2918" s="1"/>
  <c r="AD15" i="2918"/>
  <c r="AE15" i="2918" s="1"/>
  <c r="AD14" i="2918"/>
  <c r="AE14" i="2918" s="1"/>
  <c r="AD13" i="2918"/>
  <c r="AD12" i="2918"/>
  <c r="AE12" i="2918" s="1"/>
  <c r="AD11" i="2918"/>
  <c r="AE11" i="2918" s="1"/>
  <c r="AD10" i="2918"/>
  <c r="AD9" i="2918"/>
  <c r="AD8" i="2918"/>
  <c r="AE8" i="2918" s="1"/>
  <c r="AD7" i="2918"/>
  <c r="AE7" i="2918" s="1"/>
  <c r="Z22" i="2918"/>
  <c r="Z21" i="2918"/>
  <c r="Z18" i="2918"/>
  <c r="Z17" i="2918"/>
  <c r="Z14" i="2918"/>
  <c r="Z13" i="2918"/>
  <c r="Z10" i="2918"/>
  <c r="Z9" i="2918"/>
  <c r="AB3" i="2918"/>
  <c r="Y22" i="2918"/>
  <c r="Y21" i="2918"/>
  <c r="Y20" i="2918"/>
  <c r="Z20" i="2918" s="1"/>
  <c r="Q32" i="2918" s="1"/>
  <c r="Y19" i="2918"/>
  <c r="Z19" i="2918" s="1"/>
  <c r="AA19" i="2918" s="1"/>
  <c r="AB19" i="2918" s="1"/>
  <c r="Y18" i="2918"/>
  <c r="Y17" i="2918"/>
  <c r="Y16" i="2918"/>
  <c r="Z16" i="2918" s="1"/>
  <c r="AA16" i="2918" s="1"/>
  <c r="AB16" i="2918" s="1"/>
  <c r="Y15" i="2918"/>
  <c r="Z15" i="2918" s="1"/>
  <c r="AA15" i="2918" s="1"/>
  <c r="AB15" i="2918" s="1"/>
  <c r="Y14" i="2918"/>
  <c r="Y13" i="2918"/>
  <c r="Y12" i="2918"/>
  <c r="Z12" i="2918" s="1"/>
  <c r="Y11" i="2918"/>
  <c r="Z11" i="2918" s="1"/>
  <c r="AA11" i="2918" s="1"/>
  <c r="AB11" i="2918" s="1"/>
  <c r="Y10" i="2918"/>
  <c r="Y9" i="2918"/>
  <c r="Y8" i="2918"/>
  <c r="Z8" i="2918" s="1"/>
  <c r="AA8" i="2918" s="1"/>
  <c r="AB8" i="2918" s="1"/>
  <c r="Y7" i="2918"/>
  <c r="Z7" i="2918" s="1"/>
  <c r="AB4" i="2918" s="1"/>
  <c r="AA21" i="2918" s="1"/>
  <c r="AB21" i="2918" s="1"/>
  <c r="U21" i="2918"/>
  <c r="U18" i="2918"/>
  <c r="U17" i="2918"/>
  <c r="U13" i="2918"/>
  <c r="U10" i="2918"/>
  <c r="U9" i="2918"/>
  <c r="W3" i="2918"/>
  <c r="T22" i="2918"/>
  <c r="U22" i="2918" s="1"/>
  <c r="T21" i="2918"/>
  <c r="T20" i="2918"/>
  <c r="U20" i="2918" s="1"/>
  <c r="P32" i="2918" s="1"/>
  <c r="T19" i="2918"/>
  <c r="U19" i="2918" s="1"/>
  <c r="T18" i="2918"/>
  <c r="T17" i="2918"/>
  <c r="T16" i="2918"/>
  <c r="U16" i="2918" s="1"/>
  <c r="T15" i="2918"/>
  <c r="U15" i="2918" s="1"/>
  <c r="T14" i="2918"/>
  <c r="U14" i="2918" s="1"/>
  <c r="T13" i="2918"/>
  <c r="T12" i="2918"/>
  <c r="U12" i="2918" s="1"/>
  <c r="T11" i="2918"/>
  <c r="U11" i="2918" s="1"/>
  <c r="T10" i="2918"/>
  <c r="T9" i="2918"/>
  <c r="T8" i="2918"/>
  <c r="U8" i="2918" s="1"/>
  <c r="T7" i="2918"/>
  <c r="U7" i="2918" s="1"/>
  <c r="U31" i="2918"/>
  <c r="R31" i="2918"/>
  <c r="O22" i="2918"/>
  <c r="O21" i="2918"/>
  <c r="O20" i="2918"/>
  <c r="O19" i="2918"/>
  <c r="O18" i="2918"/>
  <c r="O17" i="2918"/>
  <c r="O16" i="2918"/>
  <c r="O15" i="2918"/>
  <c r="O14" i="2918"/>
  <c r="O13" i="2918"/>
  <c r="O12" i="2918"/>
  <c r="O11" i="2918"/>
  <c r="O10" i="2918"/>
  <c r="O9" i="2918"/>
  <c r="O8" i="2918"/>
  <c r="O7" i="2918"/>
  <c r="Q3" i="2918"/>
  <c r="G3" i="2918"/>
  <c r="U36" i="2917"/>
  <c r="T36" i="2917"/>
  <c r="S36" i="2917"/>
  <c r="R36" i="2917"/>
  <c r="Q36" i="2917"/>
  <c r="P36" i="2917"/>
  <c r="AT20" i="2917"/>
  <c r="U32" i="2917" s="1"/>
  <c r="AT16" i="2917"/>
  <c r="AT12" i="2917"/>
  <c r="AT8" i="2917"/>
  <c r="AV3" i="2917"/>
  <c r="AS22" i="2917"/>
  <c r="AT22" i="2917" s="1"/>
  <c r="AS21" i="2917"/>
  <c r="AT21" i="2917" s="1"/>
  <c r="AS20" i="2917"/>
  <c r="AS19" i="2917"/>
  <c r="AT19" i="2917" s="1"/>
  <c r="AS18" i="2917"/>
  <c r="AT18" i="2917" s="1"/>
  <c r="AS17" i="2917"/>
  <c r="AT17" i="2917" s="1"/>
  <c r="AS16" i="2917"/>
  <c r="AS15" i="2917"/>
  <c r="AT15" i="2917" s="1"/>
  <c r="AS14" i="2917"/>
  <c r="AT14" i="2917" s="1"/>
  <c r="AS13" i="2917"/>
  <c r="AT13" i="2917" s="1"/>
  <c r="AS12" i="2917"/>
  <c r="AS11" i="2917"/>
  <c r="AT11" i="2917" s="1"/>
  <c r="AS10" i="2917"/>
  <c r="AT10" i="2917" s="1"/>
  <c r="AS9" i="2917"/>
  <c r="AT9" i="2917" s="1"/>
  <c r="AS8" i="2917"/>
  <c r="AS7" i="2917"/>
  <c r="AT7" i="2917" s="1"/>
  <c r="T32" i="2917"/>
  <c r="AO20" i="2917"/>
  <c r="AO16" i="2917"/>
  <c r="AO12" i="2917"/>
  <c r="AO8" i="2917"/>
  <c r="AQ3" i="2917"/>
  <c r="AN22" i="2917"/>
  <c r="AO22" i="2917" s="1"/>
  <c r="AN21" i="2917"/>
  <c r="AO21" i="2917" s="1"/>
  <c r="AN20" i="2917"/>
  <c r="AN19" i="2917"/>
  <c r="AO19" i="2917" s="1"/>
  <c r="AN18" i="2917"/>
  <c r="AO18" i="2917" s="1"/>
  <c r="AN17" i="2917"/>
  <c r="AO17" i="2917" s="1"/>
  <c r="AN16" i="2917"/>
  <c r="AN15" i="2917"/>
  <c r="AO15" i="2917" s="1"/>
  <c r="AN14" i="2917"/>
  <c r="AO14" i="2917" s="1"/>
  <c r="AN13" i="2917"/>
  <c r="AO13" i="2917" s="1"/>
  <c r="AN12" i="2917"/>
  <c r="AN11" i="2917"/>
  <c r="AO11" i="2917" s="1"/>
  <c r="AN10" i="2917"/>
  <c r="AO10" i="2917" s="1"/>
  <c r="AN9" i="2917"/>
  <c r="AO9" i="2917" s="1"/>
  <c r="AN8" i="2917"/>
  <c r="AN7" i="2917"/>
  <c r="AO7" i="2917" s="1"/>
  <c r="S32" i="2917"/>
  <c r="AJ21" i="2917"/>
  <c r="AJ20" i="2917"/>
  <c r="AJ16" i="2917"/>
  <c r="AJ13" i="2917"/>
  <c r="AJ12" i="2917"/>
  <c r="AJ8" i="2917"/>
  <c r="AL3" i="2917"/>
  <c r="AI22" i="2917"/>
  <c r="AJ22" i="2917" s="1"/>
  <c r="AI21" i="2917"/>
  <c r="AI20" i="2917"/>
  <c r="AI19" i="2917"/>
  <c r="AJ19" i="2917" s="1"/>
  <c r="AI18" i="2917"/>
  <c r="AJ18" i="2917" s="1"/>
  <c r="AI17" i="2917"/>
  <c r="AJ17" i="2917" s="1"/>
  <c r="AI16" i="2917"/>
  <c r="AI15" i="2917"/>
  <c r="AJ15" i="2917" s="1"/>
  <c r="AI14" i="2917"/>
  <c r="AJ14" i="2917" s="1"/>
  <c r="AI13" i="2917"/>
  <c r="AI12" i="2917"/>
  <c r="AI11" i="2917"/>
  <c r="AJ11" i="2917" s="1"/>
  <c r="AI10" i="2917"/>
  <c r="AJ10" i="2917" s="1"/>
  <c r="AI9" i="2917"/>
  <c r="AJ9" i="2917" s="1"/>
  <c r="AI8" i="2917"/>
  <c r="AI7" i="2917"/>
  <c r="AJ7" i="2917" s="1"/>
  <c r="AE21" i="2917"/>
  <c r="AE20" i="2917"/>
  <c r="R32" i="2917" s="1"/>
  <c r="AE16" i="2917"/>
  <c r="AE13" i="2917"/>
  <c r="AE12" i="2917"/>
  <c r="AE8" i="2917"/>
  <c r="AG3" i="2917"/>
  <c r="AD22" i="2917"/>
  <c r="AE22" i="2917" s="1"/>
  <c r="AD21" i="2917"/>
  <c r="AD20" i="2917"/>
  <c r="AD19" i="2917"/>
  <c r="AE19" i="2917" s="1"/>
  <c r="AD18" i="2917"/>
  <c r="AE18" i="2917" s="1"/>
  <c r="AD17" i="2917"/>
  <c r="AE17" i="2917" s="1"/>
  <c r="AD16" i="2917"/>
  <c r="AD15" i="2917"/>
  <c r="AE15" i="2917" s="1"/>
  <c r="AD14" i="2917"/>
  <c r="AE14" i="2917" s="1"/>
  <c r="AD13" i="2917"/>
  <c r="AD12" i="2917"/>
  <c r="AD11" i="2917"/>
  <c r="AE11" i="2917" s="1"/>
  <c r="AD10" i="2917"/>
  <c r="AE10" i="2917" s="1"/>
  <c r="AD9" i="2917"/>
  <c r="AE9" i="2917" s="1"/>
  <c r="AD8" i="2917"/>
  <c r="AD7" i="2917"/>
  <c r="AE7" i="2917" s="1"/>
  <c r="Z20" i="2917"/>
  <c r="Q32" i="2917" s="1"/>
  <c r="Z16" i="2917"/>
  <c r="Z12" i="2917"/>
  <c r="Z8" i="2917"/>
  <c r="AB3" i="2917"/>
  <c r="Y22" i="2917"/>
  <c r="Z22" i="2917" s="1"/>
  <c r="Y21" i="2917"/>
  <c r="Z21" i="2917" s="1"/>
  <c r="Y20" i="2917"/>
  <c r="Y19" i="2917"/>
  <c r="Z19" i="2917" s="1"/>
  <c r="Y18" i="2917"/>
  <c r="Z18" i="2917" s="1"/>
  <c r="Y17" i="2917"/>
  <c r="Z17" i="2917" s="1"/>
  <c r="Y16" i="2917"/>
  <c r="Y15" i="2917"/>
  <c r="Z15" i="2917" s="1"/>
  <c r="Y14" i="2917"/>
  <c r="Z14" i="2917" s="1"/>
  <c r="Y13" i="2917"/>
  <c r="Z13" i="2917" s="1"/>
  <c r="Y12" i="2917"/>
  <c r="Y11" i="2917"/>
  <c r="Z11" i="2917" s="1"/>
  <c r="Y10" i="2917"/>
  <c r="Z10" i="2917" s="1"/>
  <c r="Y9" i="2917"/>
  <c r="Z9" i="2917" s="1"/>
  <c r="Y8" i="2917"/>
  <c r="Y7" i="2917"/>
  <c r="Z7" i="2917" s="1"/>
  <c r="P32" i="2917"/>
  <c r="U20" i="2917"/>
  <c r="U16" i="2917"/>
  <c r="U12" i="2917"/>
  <c r="U8" i="2917"/>
  <c r="W3" i="2917"/>
  <c r="T22" i="2917"/>
  <c r="U22" i="2917" s="1"/>
  <c r="T21" i="2917"/>
  <c r="U21" i="2917" s="1"/>
  <c r="T20" i="2917"/>
  <c r="T19" i="2917"/>
  <c r="U19" i="2917" s="1"/>
  <c r="T18" i="2917"/>
  <c r="U18" i="2917" s="1"/>
  <c r="T17" i="2917"/>
  <c r="U17" i="2917" s="1"/>
  <c r="T16" i="2917"/>
  <c r="T15" i="2917"/>
  <c r="U15" i="2917" s="1"/>
  <c r="T14" i="2917"/>
  <c r="U14" i="2917" s="1"/>
  <c r="T13" i="2917"/>
  <c r="U13" i="2917" s="1"/>
  <c r="T12" i="2917"/>
  <c r="T11" i="2917"/>
  <c r="U11" i="2917" s="1"/>
  <c r="T10" i="2917"/>
  <c r="U10" i="2917" s="1"/>
  <c r="T9" i="2917"/>
  <c r="U9" i="2917" s="1"/>
  <c r="T8" i="2917"/>
  <c r="T7" i="2917"/>
  <c r="U7" i="2917" s="1"/>
  <c r="U31" i="2917"/>
  <c r="T31" i="2917"/>
  <c r="Q31" i="2917"/>
  <c r="O22" i="2917"/>
  <c r="O21" i="2917"/>
  <c r="O20" i="2917"/>
  <c r="O19" i="2917"/>
  <c r="O18" i="2917"/>
  <c r="O17" i="2917"/>
  <c r="O16" i="2917"/>
  <c r="O15" i="2917"/>
  <c r="O14" i="2917"/>
  <c r="O13" i="2917"/>
  <c r="O12" i="2917"/>
  <c r="O11" i="2917"/>
  <c r="O10" i="2917"/>
  <c r="O9" i="2917"/>
  <c r="O8" i="2917"/>
  <c r="O7" i="2917"/>
  <c r="Q3" i="2917"/>
  <c r="G3" i="2917"/>
  <c r="U36" i="2916"/>
  <c r="T36" i="2916"/>
  <c r="S36" i="2916"/>
  <c r="R36" i="2916"/>
  <c r="Q36" i="2916"/>
  <c r="P36" i="2916"/>
  <c r="U32" i="2916"/>
  <c r="AT20" i="2916"/>
  <c r="AT19" i="2916"/>
  <c r="AT16" i="2916"/>
  <c r="AT15" i="2916"/>
  <c r="AT12" i="2916"/>
  <c r="AT11" i="2916"/>
  <c r="AT8" i="2916"/>
  <c r="AT7" i="2916"/>
  <c r="AV3" i="2916"/>
  <c r="AS22" i="2916"/>
  <c r="AT22" i="2916" s="1"/>
  <c r="AS21" i="2916"/>
  <c r="AT21" i="2916" s="1"/>
  <c r="AS20" i="2916"/>
  <c r="AS19" i="2916"/>
  <c r="AS18" i="2916"/>
  <c r="AT18" i="2916" s="1"/>
  <c r="AS17" i="2916"/>
  <c r="AT17" i="2916" s="1"/>
  <c r="AS16" i="2916"/>
  <c r="AS15" i="2916"/>
  <c r="AS14" i="2916"/>
  <c r="AT14" i="2916" s="1"/>
  <c r="AS13" i="2916"/>
  <c r="AT13" i="2916" s="1"/>
  <c r="AS12" i="2916"/>
  <c r="AS11" i="2916"/>
  <c r="AS10" i="2916"/>
  <c r="AT10" i="2916" s="1"/>
  <c r="AS9" i="2916"/>
  <c r="AT9" i="2916" s="1"/>
  <c r="AS8" i="2916"/>
  <c r="AS7" i="2916"/>
  <c r="AO19" i="2916"/>
  <c r="AO15" i="2916"/>
  <c r="AO11" i="2916"/>
  <c r="AO7" i="2916"/>
  <c r="AQ3" i="2916"/>
  <c r="AN22" i="2916"/>
  <c r="AO22" i="2916" s="1"/>
  <c r="AN21" i="2916"/>
  <c r="AO21" i="2916" s="1"/>
  <c r="AN20" i="2916"/>
  <c r="AO20" i="2916" s="1"/>
  <c r="T32" i="2916" s="1"/>
  <c r="AN19" i="2916"/>
  <c r="AN18" i="2916"/>
  <c r="AO18" i="2916" s="1"/>
  <c r="AN17" i="2916"/>
  <c r="AO17" i="2916" s="1"/>
  <c r="AN16" i="2916"/>
  <c r="AO16" i="2916" s="1"/>
  <c r="AN15" i="2916"/>
  <c r="AN14" i="2916"/>
  <c r="AO14" i="2916" s="1"/>
  <c r="AN13" i="2916"/>
  <c r="AO13" i="2916" s="1"/>
  <c r="AN12" i="2916"/>
  <c r="AO12" i="2916" s="1"/>
  <c r="AN11" i="2916"/>
  <c r="AN10" i="2916"/>
  <c r="AO10" i="2916" s="1"/>
  <c r="AN9" i="2916"/>
  <c r="AO9" i="2916" s="1"/>
  <c r="AN8" i="2916"/>
  <c r="AO8" i="2916" s="1"/>
  <c r="AN7" i="2916"/>
  <c r="AJ20" i="2916"/>
  <c r="S32" i="2916" s="1"/>
  <c r="AJ19" i="2916"/>
  <c r="AJ15" i="2916"/>
  <c r="AJ12" i="2916"/>
  <c r="AJ11" i="2916"/>
  <c r="AJ7" i="2916"/>
  <c r="AL3" i="2916"/>
  <c r="AI22" i="2916"/>
  <c r="AJ22" i="2916" s="1"/>
  <c r="AI21" i="2916"/>
  <c r="AJ21" i="2916" s="1"/>
  <c r="AI20" i="2916"/>
  <c r="AI19" i="2916"/>
  <c r="AI18" i="2916"/>
  <c r="AJ18" i="2916" s="1"/>
  <c r="AI17" i="2916"/>
  <c r="AJ17" i="2916" s="1"/>
  <c r="AI16" i="2916"/>
  <c r="AJ16" i="2916" s="1"/>
  <c r="AI15" i="2916"/>
  <c r="AI14" i="2916"/>
  <c r="AJ14" i="2916" s="1"/>
  <c r="AI13" i="2916"/>
  <c r="AJ13" i="2916" s="1"/>
  <c r="AI12" i="2916"/>
  <c r="AI11" i="2916"/>
  <c r="AI10" i="2916"/>
  <c r="AJ10" i="2916" s="1"/>
  <c r="AI9" i="2916"/>
  <c r="AJ9" i="2916" s="1"/>
  <c r="AI8" i="2916"/>
  <c r="AJ8" i="2916" s="1"/>
  <c r="AI7" i="2916"/>
  <c r="AE20" i="2916"/>
  <c r="R32" i="2916" s="1"/>
  <c r="AE19" i="2916"/>
  <c r="AE15" i="2916"/>
  <c r="AE12" i="2916"/>
  <c r="AE11" i="2916"/>
  <c r="AE7" i="2916"/>
  <c r="AG3" i="2916"/>
  <c r="AD22" i="2916"/>
  <c r="AE22" i="2916" s="1"/>
  <c r="AD21" i="2916"/>
  <c r="AE21" i="2916" s="1"/>
  <c r="AD20" i="2916"/>
  <c r="AD19" i="2916"/>
  <c r="AD18" i="2916"/>
  <c r="AE18" i="2916" s="1"/>
  <c r="AD17" i="2916"/>
  <c r="AE17" i="2916" s="1"/>
  <c r="AD16" i="2916"/>
  <c r="AE16" i="2916" s="1"/>
  <c r="AD15" i="2916"/>
  <c r="AD14" i="2916"/>
  <c r="AE14" i="2916" s="1"/>
  <c r="AD13" i="2916"/>
  <c r="AE13" i="2916" s="1"/>
  <c r="AD12" i="2916"/>
  <c r="AD11" i="2916"/>
  <c r="AD10" i="2916"/>
  <c r="AE10" i="2916" s="1"/>
  <c r="AD9" i="2916"/>
  <c r="AE9" i="2916" s="1"/>
  <c r="AD8" i="2916"/>
  <c r="AE8" i="2916" s="1"/>
  <c r="AD7" i="2916"/>
  <c r="Q32" i="2916"/>
  <c r="Z20" i="2916"/>
  <c r="Z19" i="2916"/>
  <c r="Z16" i="2916"/>
  <c r="Z15" i="2916"/>
  <c r="Z12" i="2916"/>
  <c r="Z11" i="2916"/>
  <c r="Z8" i="2916"/>
  <c r="Z7" i="2916"/>
  <c r="AB3" i="2916"/>
  <c r="Y22" i="2916"/>
  <c r="Z22" i="2916" s="1"/>
  <c r="Y21" i="2916"/>
  <c r="Z21" i="2916" s="1"/>
  <c r="Y20" i="2916"/>
  <c r="Y19" i="2916"/>
  <c r="Y18" i="2916"/>
  <c r="Z18" i="2916" s="1"/>
  <c r="Y17" i="2916"/>
  <c r="Z17" i="2916" s="1"/>
  <c r="Y16" i="2916"/>
  <c r="Y15" i="2916"/>
  <c r="Y14" i="2916"/>
  <c r="Z14" i="2916" s="1"/>
  <c r="Y13" i="2916"/>
  <c r="Z13" i="2916" s="1"/>
  <c r="Y12" i="2916"/>
  <c r="Y11" i="2916"/>
  <c r="Y10" i="2916"/>
  <c r="Z10" i="2916" s="1"/>
  <c r="Y9" i="2916"/>
  <c r="Z9" i="2916" s="1"/>
  <c r="Y8" i="2916"/>
  <c r="Y7" i="2916"/>
  <c r="U19" i="2916"/>
  <c r="U15" i="2916"/>
  <c r="U11" i="2916"/>
  <c r="U7" i="2916"/>
  <c r="W3" i="2916"/>
  <c r="T22" i="2916"/>
  <c r="U22" i="2916" s="1"/>
  <c r="T21" i="2916"/>
  <c r="U21" i="2916" s="1"/>
  <c r="T20" i="2916"/>
  <c r="U20" i="2916" s="1"/>
  <c r="P32" i="2916" s="1"/>
  <c r="T19" i="2916"/>
  <c r="T18" i="2916"/>
  <c r="U18" i="2916" s="1"/>
  <c r="T17" i="2916"/>
  <c r="U17" i="2916" s="1"/>
  <c r="T16" i="2916"/>
  <c r="U16" i="2916" s="1"/>
  <c r="T15" i="2916"/>
  <c r="T14" i="2916"/>
  <c r="U14" i="2916" s="1"/>
  <c r="T13" i="2916"/>
  <c r="U13" i="2916" s="1"/>
  <c r="T12" i="2916"/>
  <c r="U12" i="2916" s="1"/>
  <c r="T11" i="2916"/>
  <c r="T10" i="2916"/>
  <c r="U10" i="2916" s="1"/>
  <c r="T9" i="2916"/>
  <c r="U9" i="2916" s="1"/>
  <c r="T8" i="2916"/>
  <c r="U8" i="2916" s="1"/>
  <c r="T7" i="2916"/>
  <c r="T31" i="2916"/>
  <c r="S31" i="2916"/>
  <c r="P31" i="2916"/>
  <c r="N28" i="2916"/>
  <c r="O22" i="2916"/>
  <c r="P22" i="2916" s="1"/>
  <c r="Q22" i="2916" s="1"/>
  <c r="O21" i="2916"/>
  <c r="P20" i="2916"/>
  <c r="Q20" i="2916" s="1"/>
  <c r="O20" i="2916"/>
  <c r="O19" i="2916"/>
  <c r="O18" i="2916"/>
  <c r="P18" i="2916" s="1"/>
  <c r="Q18" i="2916" s="1"/>
  <c r="O17" i="2916"/>
  <c r="P16" i="2916"/>
  <c r="Q16" i="2916" s="1"/>
  <c r="O16" i="2916"/>
  <c r="O15" i="2916"/>
  <c r="O14" i="2916"/>
  <c r="P14" i="2916" s="1"/>
  <c r="Q14" i="2916" s="1"/>
  <c r="O13" i="2916"/>
  <c r="P12" i="2916"/>
  <c r="Q12" i="2916" s="1"/>
  <c r="O12" i="2916"/>
  <c r="O11" i="2916"/>
  <c r="O10" i="2916"/>
  <c r="P10" i="2916" s="1"/>
  <c r="Q10" i="2916" s="1"/>
  <c r="O9" i="2916"/>
  <c r="P8" i="2916"/>
  <c r="Q8" i="2916" s="1"/>
  <c r="O8" i="2916"/>
  <c r="O7" i="2916"/>
  <c r="Q4" i="2916"/>
  <c r="P21" i="2916" s="1"/>
  <c r="Q21" i="2916" s="1"/>
  <c r="Q3" i="2916"/>
  <c r="G3" i="2916"/>
  <c r="R31" i="2916" s="1"/>
  <c r="U36" i="2915"/>
  <c r="T36" i="2915"/>
  <c r="S36" i="2915"/>
  <c r="R36" i="2915"/>
  <c r="Q36" i="2915"/>
  <c r="P36" i="2915"/>
  <c r="AT22" i="2915"/>
  <c r="AT19" i="2915"/>
  <c r="AT18" i="2915"/>
  <c r="AT15" i="2915"/>
  <c r="AT14" i="2915"/>
  <c r="AT11" i="2915"/>
  <c r="AT10" i="2915"/>
  <c r="AT7" i="2915"/>
  <c r="AV3" i="2915"/>
  <c r="AS22" i="2915"/>
  <c r="AS21" i="2915"/>
  <c r="AT21" i="2915" s="1"/>
  <c r="AS20" i="2915"/>
  <c r="AT20" i="2915" s="1"/>
  <c r="U32" i="2915" s="1"/>
  <c r="AS19" i="2915"/>
  <c r="AS18" i="2915"/>
  <c r="AS17" i="2915"/>
  <c r="AT17" i="2915" s="1"/>
  <c r="AS16" i="2915"/>
  <c r="AT16" i="2915" s="1"/>
  <c r="AS15" i="2915"/>
  <c r="AS14" i="2915"/>
  <c r="AS13" i="2915"/>
  <c r="AT13" i="2915" s="1"/>
  <c r="AS12" i="2915"/>
  <c r="AT12" i="2915" s="1"/>
  <c r="AS11" i="2915"/>
  <c r="AS10" i="2915"/>
  <c r="AS9" i="2915"/>
  <c r="AT9" i="2915" s="1"/>
  <c r="AS8" i="2915"/>
  <c r="AT8" i="2915" s="1"/>
  <c r="AS7" i="2915"/>
  <c r="AO22" i="2915"/>
  <c r="AO19" i="2915"/>
  <c r="AO18" i="2915"/>
  <c r="AO14" i="2915"/>
  <c r="AO11" i="2915"/>
  <c r="AO10" i="2915"/>
  <c r="AQ3" i="2915"/>
  <c r="AN22" i="2915"/>
  <c r="AN21" i="2915"/>
  <c r="AO21" i="2915" s="1"/>
  <c r="AN20" i="2915"/>
  <c r="AO20" i="2915" s="1"/>
  <c r="T32" i="2915" s="1"/>
  <c r="AN19" i="2915"/>
  <c r="AN18" i="2915"/>
  <c r="AN17" i="2915"/>
  <c r="AO17" i="2915" s="1"/>
  <c r="AN16" i="2915"/>
  <c r="AO16" i="2915" s="1"/>
  <c r="AN15" i="2915"/>
  <c r="AO15" i="2915" s="1"/>
  <c r="AN14" i="2915"/>
  <c r="AN13" i="2915"/>
  <c r="AO13" i="2915" s="1"/>
  <c r="AN12" i="2915"/>
  <c r="AO12" i="2915" s="1"/>
  <c r="AN11" i="2915"/>
  <c r="AN10" i="2915"/>
  <c r="AN9" i="2915"/>
  <c r="AO9" i="2915" s="1"/>
  <c r="AN8" i="2915"/>
  <c r="AO8" i="2915" s="1"/>
  <c r="AN7" i="2915"/>
  <c r="AO7" i="2915" s="1"/>
  <c r="AJ22" i="2915"/>
  <c r="AJ19" i="2915"/>
  <c r="AJ18" i="2915"/>
  <c r="AJ15" i="2915"/>
  <c r="AJ14" i="2915"/>
  <c r="AJ11" i="2915"/>
  <c r="AJ10" i="2915"/>
  <c r="AJ7" i="2915"/>
  <c r="AL3" i="2915"/>
  <c r="AI22" i="2915"/>
  <c r="AI21" i="2915"/>
  <c r="AJ21" i="2915" s="1"/>
  <c r="AI20" i="2915"/>
  <c r="AJ20" i="2915" s="1"/>
  <c r="S32" i="2915" s="1"/>
  <c r="AI19" i="2915"/>
  <c r="AI18" i="2915"/>
  <c r="AI17" i="2915"/>
  <c r="AJ17" i="2915" s="1"/>
  <c r="AI16" i="2915"/>
  <c r="AJ16" i="2915" s="1"/>
  <c r="AI15" i="2915"/>
  <c r="AI14" i="2915"/>
  <c r="AI13" i="2915"/>
  <c r="AJ13" i="2915" s="1"/>
  <c r="AI12" i="2915"/>
  <c r="AJ12" i="2915" s="1"/>
  <c r="AI11" i="2915"/>
  <c r="AI10" i="2915"/>
  <c r="AI9" i="2915"/>
  <c r="AJ9" i="2915" s="1"/>
  <c r="AI8" i="2915"/>
  <c r="AJ8" i="2915" s="1"/>
  <c r="AI7" i="2915"/>
  <c r="AE22" i="2915"/>
  <c r="AE19" i="2915"/>
  <c r="AE18" i="2915"/>
  <c r="AE14" i="2915"/>
  <c r="AE11" i="2915"/>
  <c r="AE10" i="2915"/>
  <c r="AG3" i="2915"/>
  <c r="AD22" i="2915"/>
  <c r="AD21" i="2915"/>
  <c r="AE21" i="2915" s="1"/>
  <c r="AD20" i="2915"/>
  <c r="AE20" i="2915" s="1"/>
  <c r="R32" i="2915" s="1"/>
  <c r="AD19" i="2915"/>
  <c r="AD18" i="2915"/>
  <c r="AD17" i="2915"/>
  <c r="AE17" i="2915" s="1"/>
  <c r="AD16" i="2915"/>
  <c r="AE16" i="2915" s="1"/>
  <c r="AD15" i="2915"/>
  <c r="AE15" i="2915" s="1"/>
  <c r="AD14" i="2915"/>
  <c r="AD13" i="2915"/>
  <c r="AE13" i="2915" s="1"/>
  <c r="AD12" i="2915"/>
  <c r="AE12" i="2915" s="1"/>
  <c r="AD11" i="2915"/>
  <c r="AD10" i="2915"/>
  <c r="AD9" i="2915"/>
  <c r="AE9" i="2915" s="1"/>
  <c r="AD8" i="2915"/>
  <c r="AE8" i="2915" s="1"/>
  <c r="AD7" i="2915"/>
  <c r="AE7" i="2915" s="1"/>
  <c r="Z22" i="2915"/>
  <c r="Z19" i="2915"/>
  <c r="Z18" i="2915"/>
  <c r="Z15" i="2915"/>
  <c r="Z14" i="2915"/>
  <c r="Z11" i="2915"/>
  <c r="Z10" i="2915"/>
  <c r="Z7" i="2915"/>
  <c r="AB3" i="2915"/>
  <c r="Y22" i="2915"/>
  <c r="Y21" i="2915"/>
  <c r="Z21" i="2915" s="1"/>
  <c r="Y20" i="2915"/>
  <c r="Z20" i="2915" s="1"/>
  <c r="Q32" i="2915" s="1"/>
  <c r="Y19" i="2915"/>
  <c r="Y18" i="2915"/>
  <c r="Y17" i="2915"/>
  <c r="Z17" i="2915" s="1"/>
  <c r="Y16" i="2915"/>
  <c r="Z16" i="2915" s="1"/>
  <c r="Y15" i="2915"/>
  <c r="Y14" i="2915"/>
  <c r="Y13" i="2915"/>
  <c r="Z13" i="2915" s="1"/>
  <c r="Y12" i="2915"/>
  <c r="Z12" i="2915" s="1"/>
  <c r="Y11" i="2915"/>
  <c r="Y10" i="2915"/>
  <c r="Y9" i="2915"/>
  <c r="Z9" i="2915" s="1"/>
  <c r="Y8" i="2915"/>
  <c r="Z8" i="2915" s="1"/>
  <c r="Y7" i="2915"/>
  <c r="U22" i="2915"/>
  <c r="U19" i="2915"/>
  <c r="U18" i="2915"/>
  <c r="U14" i="2915"/>
  <c r="U11" i="2915"/>
  <c r="U10" i="2915"/>
  <c r="W3" i="2915"/>
  <c r="T22" i="2915"/>
  <c r="T21" i="2915"/>
  <c r="U21" i="2915" s="1"/>
  <c r="T20" i="2915"/>
  <c r="U20" i="2915" s="1"/>
  <c r="P32" i="2915" s="1"/>
  <c r="T19" i="2915"/>
  <c r="T18" i="2915"/>
  <c r="T17" i="2915"/>
  <c r="U17" i="2915" s="1"/>
  <c r="T16" i="2915"/>
  <c r="U16" i="2915" s="1"/>
  <c r="T15" i="2915"/>
  <c r="U15" i="2915" s="1"/>
  <c r="T14" i="2915"/>
  <c r="T13" i="2915"/>
  <c r="U13" i="2915" s="1"/>
  <c r="T12" i="2915"/>
  <c r="U12" i="2915" s="1"/>
  <c r="T11" i="2915"/>
  <c r="T10" i="2915"/>
  <c r="T9" i="2915"/>
  <c r="U9" i="2915" s="1"/>
  <c r="T8" i="2915"/>
  <c r="U8" i="2915" s="1"/>
  <c r="T7" i="2915"/>
  <c r="U7" i="2915" s="1"/>
  <c r="S31" i="2915"/>
  <c r="R31" i="2915"/>
  <c r="N28" i="2915"/>
  <c r="O22" i="2915"/>
  <c r="O21" i="2915"/>
  <c r="P21" i="2915" s="1"/>
  <c r="Q21" i="2915" s="1"/>
  <c r="O20" i="2915"/>
  <c r="O19" i="2915"/>
  <c r="O18" i="2915"/>
  <c r="O17" i="2915"/>
  <c r="P17" i="2915" s="1"/>
  <c r="Q17" i="2915" s="1"/>
  <c r="O16" i="2915"/>
  <c r="O15" i="2915"/>
  <c r="O14" i="2915"/>
  <c r="O13" i="2915"/>
  <c r="P13" i="2915" s="1"/>
  <c r="Q13" i="2915" s="1"/>
  <c r="O12" i="2915"/>
  <c r="O11" i="2915"/>
  <c r="O10" i="2915"/>
  <c r="O9" i="2915"/>
  <c r="P9" i="2915" s="1"/>
  <c r="Q9" i="2915" s="1"/>
  <c r="O8" i="2915"/>
  <c r="O7" i="2915"/>
  <c r="Q4" i="2915"/>
  <c r="P22" i="2915" s="1"/>
  <c r="Q22" i="2915" s="1"/>
  <c r="Q3" i="2915"/>
  <c r="G3" i="2915"/>
  <c r="U31" i="2915" s="1"/>
  <c r="U36" i="2914"/>
  <c r="T36" i="2914"/>
  <c r="S36" i="2914"/>
  <c r="R36" i="2914"/>
  <c r="Q36" i="2914"/>
  <c r="P36" i="2914"/>
  <c r="AT21" i="2914"/>
  <c r="AT18" i="2914"/>
  <c r="AT17" i="2914"/>
  <c r="AT13" i="2914"/>
  <c r="AT10" i="2914"/>
  <c r="AT9" i="2914"/>
  <c r="AV3" i="2914"/>
  <c r="AS22" i="2914"/>
  <c r="AT22" i="2914" s="1"/>
  <c r="AS21" i="2914"/>
  <c r="AS20" i="2914"/>
  <c r="AT20" i="2914" s="1"/>
  <c r="U32" i="2914" s="1"/>
  <c r="AS19" i="2914"/>
  <c r="AT19" i="2914" s="1"/>
  <c r="AS18" i="2914"/>
  <c r="AS17" i="2914"/>
  <c r="AS16" i="2914"/>
  <c r="AT16" i="2914" s="1"/>
  <c r="AS15" i="2914"/>
  <c r="AT15" i="2914" s="1"/>
  <c r="AS14" i="2914"/>
  <c r="AT14" i="2914" s="1"/>
  <c r="AS13" i="2914"/>
  <c r="AS12" i="2914"/>
  <c r="AT12" i="2914" s="1"/>
  <c r="AS11" i="2914"/>
  <c r="AT11" i="2914" s="1"/>
  <c r="AS10" i="2914"/>
  <c r="AS9" i="2914"/>
  <c r="AS8" i="2914"/>
  <c r="AT8" i="2914" s="1"/>
  <c r="AS7" i="2914"/>
  <c r="AT7" i="2914" s="1"/>
  <c r="AO22" i="2914"/>
  <c r="AO21" i="2914"/>
  <c r="AO18" i="2914"/>
  <c r="AO17" i="2914"/>
  <c r="AO14" i="2914"/>
  <c r="AO13" i="2914"/>
  <c r="AO10" i="2914"/>
  <c r="AO9" i="2914"/>
  <c r="AQ3" i="2914"/>
  <c r="AN22" i="2914"/>
  <c r="AN21" i="2914"/>
  <c r="AN20" i="2914"/>
  <c r="AO20" i="2914" s="1"/>
  <c r="T32" i="2914" s="1"/>
  <c r="AN19" i="2914"/>
  <c r="AO19" i="2914" s="1"/>
  <c r="AP19" i="2914" s="1"/>
  <c r="AQ19" i="2914" s="1"/>
  <c r="AN18" i="2914"/>
  <c r="AN17" i="2914"/>
  <c r="AN16" i="2914"/>
  <c r="AO16" i="2914" s="1"/>
  <c r="AP16" i="2914" s="1"/>
  <c r="AQ16" i="2914" s="1"/>
  <c r="AN15" i="2914"/>
  <c r="AO15" i="2914" s="1"/>
  <c r="AP15" i="2914" s="1"/>
  <c r="AQ15" i="2914" s="1"/>
  <c r="AN14" i="2914"/>
  <c r="AN13" i="2914"/>
  <c r="AN12" i="2914"/>
  <c r="AO12" i="2914" s="1"/>
  <c r="AN11" i="2914"/>
  <c r="AO11" i="2914" s="1"/>
  <c r="AP11" i="2914" s="1"/>
  <c r="AQ11" i="2914" s="1"/>
  <c r="AN10" i="2914"/>
  <c r="AN9" i="2914"/>
  <c r="AN8" i="2914"/>
  <c r="AO8" i="2914" s="1"/>
  <c r="AP8" i="2914" s="1"/>
  <c r="AQ8" i="2914" s="1"/>
  <c r="AN7" i="2914"/>
  <c r="AO7" i="2914" s="1"/>
  <c r="AQ4" i="2914" s="1"/>
  <c r="AP21" i="2914" s="1"/>
  <c r="AQ21" i="2914" s="1"/>
  <c r="AJ21" i="2914"/>
  <c r="AJ20" i="2914"/>
  <c r="S32" i="2914" s="1"/>
  <c r="AJ17" i="2914"/>
  <c r="AJ16" i="2914"/>
  <c r="AJ14" i="2914"/>
  <c r="AJ13" i="2914"/>
  <c r="AJ12" i="2914"/>
  <c r="AJ9" i="2914"/>
  <c r="AJ8" i="2914"/>
  <c r="AL3" i="2914"/>
  <c r="AI22" i="2914"/>
  <c r="AJ22" i="2914" s="1"/>
  <c r="AI21" i="2914"/>
  <c r="AI20" i="2914"/>
  <c r="AI19" i="2914"/>
  <c r="AJ19" i="2914" s="1"/>
  <c r="AI18" i="2914"/>
  <c r="AJ18" i="2914" s="1"/>
  <c r="AI17" i="2914"/>
  <c r="AI16" i="2914"/>
  <c r="AI15" i="2914"/>
  <c r="AJ15" i="2914" s="1"/>
  <c r="AI14" i="2914"/>
  <c r="AI13" i="2914"/>
  <c r="AI12" i="2914"/>
  <c r="AI11" i="2914"/>
  <c r="AJ11" i="2914" s="1"/>
  <c r="AI10" i="2914"/>
  <c r="AJ10" i="2914" s="1"/>
  <c r="AI9" i="2914"/>
  <c r="AI8" i="2914"/>
  <c r="AI7" i="2914"/>
  <c r="AJ7" i="2914" s="1"/>
  <c r="AE22" i="2914"/>
  <c r="AE21" i="2914"/>
  <c r="AE20" i="2914"/>
  <c r="R32" i="2914" s="1"/>
  <c r="AE18" i="2914"/>
  <c r="AE17" i="2914"/>
  <c r="AE16" i="2914"/>
  <c r="AE14" i="2914"/>
  <c r="AE13" i="2914"/>
  <c r="AE12" i="2914"/>
  <c r="AE9" i="2914"/>
  <c r="AE8" i="2914"/>
  <c r="AG3" i="2914"/>
  <c r="AD22" i="2914"/>
  <c r="AD21" i="2914"/>
  <c r="AD20" i="2914"/>
  <c r="AD19" i="2914"/>
  <c r="AE19" i="2914" s="1"/>
  <c r="AD18" i="2914"/>
  <c r="AD17" i="2914"/>
  <c r="AD16" i="2914"/>
  <c r="AD15" i="2914"/>
  <c r="AE15" i="2914" s="1"/>
  <c r="AD14" i="2914"/>
  <c r="AD13" i="2914"/>
  <c r="AD12" i="2914"/>
  <c r="AD11" i="2914"/>
  <c r="AE11" i="2914" s="1"/>
  <c r="AD10" i="2914"/>
  <c r="AE10" i="2914" s="1"/>
  <c r="AD9" i="2914"/>
  <c r="AD8" i="2914"/>
  <c r="AD7" i="2914"/>
  <c r="AE7" i="2914" s="1"/>
  <c r="Z21" i="2914"/>
  <c r="Z20" i="2914"/>
  <c r="Q32" i="2914" s="1"/>
  <c r="Z17" i="2914"/>
  <c r="Z16" i="2914"/>
  <c r="Z14" i="2914"/>
  <c r="Z13" i="2914"/>
  <c r="Z12" i="2914"/>
  <c r="Z9" i="2914"/>
  <c r="Z8" i="2914"/>
  <c r="AB3" i="2914"/>
  <c r="Y22" i="2914"/>
  <c r="Z22" i="2914" s="1"/>
  <c r="Y21" i="2914"/>
  <c r="Y20" i="2914"/>
  <c r="Y19" i="2914"/>
  <c r="Z19" i="2914" s="1"/>
  <c r="Y18" i="2914"/>
  <c r="Z18" i="2914" s="1"/>
  <c r="Y17" i="2914"/>
  <c r="Y16" i="2914"/>
  <c r="Y15" i="2914"/>
  <c r="Z15" i="2914" s="1"/>
  <c r="Y14" i="2914"/>
  <c r="Y13" i="2914"/>
  <c r="Y12" i="2914"/>
  <c r="Y11" i="2914"/>
  <c r="Z11" i="2914" s="1"/>
  <c r="Y10" i="2914"/>
  <c r="Z10" i="2914" s="1"/>
  <c r="Y9" i="2914"/>
  <c r="Y8" i="2914"/>
  <c r="Y7" i="2914"/>
  <c r="Z7" i="2914" s="1"/>
  <c r="U22" i="2914"/>
  <c r="U21" i="2914"/>
  <c r="U20" i="2914"/>
  <c r="P32" i="2914" s="1"/>
  <c r="U18" i="2914"/>
  <c r="U17" i="2914"/>
  <c r="U16" i="2914"/>
  <c r="U14" i="2914"/>
  <c r="U13" i="2914"/>
  <c r="U12" i="2914"/>
  <c r="U9" i="2914"/>
  <c r="U8" i="2914"/>
  <c r="W3" i="2914"/>
  <c r="T22" i="2914"/>
  <c r="T21" i="2914"/>
  <c r="T20" i="2914"/>
  <c r="T19" i="2914"/>
  <c r="U19" i="2914" s="1"/>
  <c r="T18" i="2914"/>
  <c r="T17" i="2914"/>
  <c r="T16" i="2914"/>
  <c r="T15" i="2914"/>
  <c r="U15" i="2914" s="1"/>
  <c r="T14" i="2914"/>
  <c r="T13" i="2914"/>
  <c r="T12" i="2914"/>
  <c r="T11" i="2914"/>
  <c r="U11" i="2914" s="1"/>
  <c r="T10" i="2914"/>
  <c r="U10" i="2914" s="1"/>
  <c r="T9" i="2914"/>
  <c r="T8" i="2914"/>
  <c r="T7" i="2914"/>
  <c r="U7" i="2914" s="1"/>
  <c r="O22" i="2914"/>
  <c r="O21" i="2914"/>
  <c r="O20" i="2914"/>
  <c r="O19" i="2914"/>
  <c r="O18" i="2914"/>
  <c r="O17" i="2914"/>
  <c r="O16" i="2914"/>
  <c r="O15" i="2914"/>
  <c r="O14" i="2914"/>
  <c r="O13" i="2914"/>
  <c r="O12" i="2914"/>
  <c r="O11" i="2914"/>
  <c r="O10" i="2914"/>
  <c r="O9" i="2914"/>
  <c r="O8" i="2914"/>
  <c r="O7" i="2914"/>
  <c r="Q3" i="2914"/>
  <c r="G3" i="2914"/>
  <c r="R31" i="2914" s="1"/>
  <c r="U36" i="2913"/>
  <c r="T36" i="2913"/>
  <c r="S36" i="2913"/>
  <c r="R36" i="2913"/>
  <c r="Q36" i="2913"/>
  <c r="P36" i="2913"/>
  <c r="U32" i="2913"/>
  <c r="AT21" i="2913"/>
  <c r="AT20" i="2913"/>
  <c r="AT19" i="2913"/>
  <c r="AT17" i="2913"/>
  <c r="AT16" i="2913"/>
  <c r="AT15" i="2913"/>
  <c r="AT12" i="2913"/>
  <c r="AT11" i="2913"/>
  <c r="AT8" i="2913"/>
  <c r="AT7" i="2913"/>
  <c r="AV3" i="2913"/>
  <c r="AS22" i="2913"/>
  <c r="AT22" i="2913" s="1"/>
  <c r="AS21" i="2913"/>
  <c r="AS20" i="2913"/>
  <c r="AS19" i="2913"/>
  <c r="AS18" i="2913"/>
  <c r="AT18" i="2913" s="1"/>
  <c r="AS17" i="2913"/>
  <c r="AS16" i="2913"/>
  <c r="AS15" i="2913"/>
  <c r="AS14" i="2913"/>
  <c r="AT14" i="2913" s="1"/>
  <c r="AS13" i="2913"/>
  <c r="AT13" i="2913" s="1"/>
  <c r="AS12" i="2913"/>
  <c r="AS11" i="2913"/>
  <c r="AS10" i="2913"/>
  <c r="AT10" i="2913" s="1"/>
  <c r="AS9" i="2913"/>
  <c r="AT9" i="2913" s="1"/>
  <c r="AS8" i="2913"/>
  <c r="AS7" i="2913"/>
  <c r="AO21" i="2913"/>
  <c r="AO20" i="2913"/>
  <c r="T32" i="2913" s="1"/>
  <c r="AO19" i="2913"/>
  <c r="AO17" i="2913"/>
  <c r="AO16" i="2913"/>
  <c r="AO15" i="2913"/>
  <c r="AO12" i="2913"/>
  <c r="AO11" i="2913"/>
  <c r="AO9" i="2913"/>
  <c r="AO8" i="2913"/>
  <c r="AO7" i="2913"/>
  <c r="AQ3" i="2913"/>
  <c r="AN22" i="2913"/>
  <c r="AO22" i="2913" s="1"/>
  <c r="AN21" i="2913"/>
  <c r="AN20" i="2913"/>
  <c r="AN19" i="2913"/>
  <c r="AN18" i="2913"/>
  <c r="AO18" i="2913" s="1"/>
  <c r="AN17" i="2913"/>
  <c r="AN16" i="2913"/>
  <c r="AN15" i="2913"/>
  <c r="AN14" i="2913"/>
  <c r="AO14" i="2913" s="1"/>
  <c r="AN13" i="2913"/>
  <c r="AO13" i="2913" s="1"/>
  <c r="AN12" i="2913"/>
  <c r="AN11" i="2913"/>
  <c r="AN10" i="2913"/>
  <c r="AO10" i="2913" s="1"/>
  <c r="AN9" i="2913"/>
  <c r="AN8" i="2913"/>
  <c r="AN7" i="2913"/>
  <c r="AJ20" i="2913"/>
  <c r="S32" i="2913" s="1"/>
  <c r="AJ19" i="2913"/>
  <c r="AJ16" i="2913"/>
  <c r="AJ15" i="2913"/>
  <c r="AJ12" i="2913"/>
  <c r="AJ11" i="2913"/>
  <c r="AJ8" i="2913"/>
  <c r="AJ7" i="2913"/>
  <c r="AL3" i="2913"/>
  <c r="AI22" i="2913"/>
  <c r="AJ22" i="2913" s="1"/>
  <c r="AI21" i="2913"/>
  <c r="AJ21" i="2913" s="1"/>
  <c r="AI20" i="2913"/>
  <c r="AI19" i="2913"/>
  <c r="AI18" i="2913"/>
  <c r="AJ18" i="2913" s="1"/>
  <c r="AI17" i="2913"/>
  <c r="AJ17" i="2913" s="1"/>
  <c r="AI16" i="2913"/>
  <c r="AI15" i="2913"/>
  <c r="AI14" i="2913"/>
  <c r="AJ14" i="2913" s="1"/>
  <c r="AI13" i="2913"/>
  <c r="AJ13" i="2913" s="1"/>
  <c r="AI12" i="2913"/>
  <c r="AI11" i="2913"/>
  <c r="AI10" i="2913"/>
  <c r="AJ10" i="2913" s="1"/>
  <c r="AI9" i="2913"/>
  <c r="AJ9" i="2913" s="1"/>
  <c r="AI8" i="2913"/>
  <c r="AI7" i="2913"/>
  <c r="R32" i="2913"/>
  <c r="AE20" i="2913"/>
  <c r="AE19" i="2913"/>
  <c r="AE17" i="2913"/>
  <c r="AE16" i="2913"/>
  <c r="AE15" i="2913"/>
  <c r="AE12" i="2913"/>
  <c r="AE11" i="2913"/>
  <c r="AE8" i="2913"/>
  <c r="AE7" i="2913"/>
  <c r="AG3" i="2913"/>
  <c r="AD22" i="2913"/>
  <c r="AE22" i="2913" s="1"/>
  <c r="AD21" i="2913"/>
  <c r="AE21" i="2913" s="1"/>
  <c r="AD20" i="2913"/>
  <c r="AD19" i="2913"/>
  <c r="AD18" i="2913"/>
  <c r="AE18" i="2913" s="1"/>
  <c r="AD17" i="2913"/>
  <c r="AD16" i="2913"/>
  <c r="AD15" i="2913"/>
  <c r="AD14" i="2913"/>
  <c r="AE14" i="2913" s="1"/>
  <c r="AD13" i="2913"/>
  <c r="AE13" i="2913" s="1"/>
  <c r="AD12" i="2913"/>
  <c r="AD11" i="2913"/>
  <c r="AD10" i="2913"/>
  <c r="AE10" i="2913" s="1"/>
  <c r="AD9" i="2913"/>
  <c r="AE9" i="2913" s="1"/>
  <c r="AD8" i="2913"/>
  <c r="AD7" i="2913"/>
  <c r="Q32" i="2913"/>
  <c r="Z21" i="2913"/>
  <c r="Z20" i="2913"/>
  <c r="Z19" i="2913"/>
  <c r="Z17" i="2913"/>
  <c r="Z16" i="2913"/>
  <c r="Z15" i="2913"/>
  <c r="Z12" i="2913"/>
  <c r="Z11" i="2913"/>
  <c r="Z8" i="2913"/>
  <c r="Z7" i="2913"/>
  <c r="AB3" i="2913"/>
  <c r="Y22" i="2913"/>
  <c r="Z22" i="2913" s="1"/>
  <c r="Y21" i="2913"/>
  <c r="Y20" i="2913"/>
  <c r="Y19" i="2913"/>
  <c r="Y18" i="2913"/>
  <c r="Z18" i="2913" s="1"/>
  <c r="Y17" i="2913"/>
  <c r="Y16" i="2913"/>
  <c r="Y15" i="2913"/>
  <c r="Y14" i="2913"/>
  <c r="Z14" i="2913" s="1"/>
  <c r="Y13" i="2913"/>
  <c r="Z13" i="2913" s="1"/>
  <c r="Y12" i="2913"/>
  <c r="Y11" i="2913"/>
  <c r="Y10" i="2913"/>
  <c r="Z10" i="2913" s="1"/>
  <c r="Y9" i="2913"/>
  <c r="Z9" i="2913" s="1"/>
  <c r="Y8" i="2913"/>
  <c r="Y7" i="2913"/>
  <c r="U21" i="2913"/>
  <c r="U20" i="2913"/>
  <c r="P32" i="2913" s="1"/>
  <c r="U19" i="2913"/>
  <c r="U17" i="2913"/>
  <c r="U16" i="2913"/>
  <c r="U15" i="2913"/>
  <c r="U12" i="2913"/>
  <c r="U11" i="2913"/>
  <c r="U9" i="2913"/>
  <c r="U8" i="2913"/>
  <c r="U7" i="2913"/>
  <c r="W3" i="2913"/>
  <c r="T22" i="2913"/>
  <c r="U22" i="2913" s="1"/>
  <c r="T21" i="2913"/>
  <c r="T20" i="2913"/>
  <c r="T19" i="2913"/>
  <c r="T18" i="2913"/>
  <c r="U18" i="2913" s="1"/>
  <c r="T17" i="2913"/>
  <c r="T16" i="2913"/>
  <c r="T15" i="2913"/>
  <c r="T14" i="2913"/>
  <c r="U14" i="2913" s="1"/>
  <c r="T13" i="2913"/>
  <c r="U13" i="2913" s="1"/>
  <c r="T12" i="2913"/>
  <c r="T11" i="2913"/>
  <c r="T10" i="2913"/>
  <c r="U10" i="2913" s="1"/>
  <c r="T9" i="2913"/>
  <c r="T8" i="2913"/>
  <c r="T7" i="2913"/>
  <c r="U31" i="2913"/>
  <c r="O22" i="2913"/>
  <c r="O21" i="2913"/>
  <c r="O20" i="2913"/>
  <c r="O19" i="2913"/>
  <c r="O18" i="2913"/>
  <c r="O17" i="2913"/>
  <c r="O16" i="2913"/>
  <c r="O15" i="2913"/>
  <c r="O14" i="2913"/>
  <c r="O13" i="2913"/>
  <c r="O12" i="2913"/>
  <c r="O11" i="2913"/>
  <c r="O10" i="2913"/>
  <c r="O9" i="2913"/>
  <c r="O8" i="2913"/>
  <c r="O7" i="2913"/>
  <c r="Q3" i="2913"/>
  <c r="G3" i="2913"/>
  <c r="Q31" i="2913" s="1"/>
  <c r="U36" i="2912"/>
  <c r="T36" i="2912"/>
  <c r="S36" i="2912"/>
  <c r="R36" i="2912"/>
  <c r="Q36" i="2912"/>
  <c r="P36" i="2912"/>
  <c r="AT22" i="2912"/>
  <c r="AT19" i="2912"/>
  <c r="AT18" i="2912"/>
  <c r="AT16" i="2912"/>
  <c r="AT15" i="2912"/>
  <c r="AT14" i="2912"/>
  <c r="AT11" i="2912"/>
  <c r="AT10" i="2912"/>
  <c r="AT7" i="2912"/>
  <c r="AV3" i="2912"/>
  <c r="AS22" i="2912"/>
  <c r="AS21" i="2912"/>
  <c r="AT21" i="2912" s="1"/>
  <c r="AS20" i="2912"/>
  <c r="AT20" i="2912" s="1"/>
  <c r="U32" i="2912" s="1"/>
  <c r="AS19" i="2912"/>
  <c r="AS18" i="2912"/>
  <c r="AS17" i="2912"/>
  <c r="AT17" i="2912" s="1"/>
  <c r="AS16" i="2912"/>
  <c r="AS15" i="2912"/>
  <c r="AS14" i="2912"/>
  <c r="AS13" i="2912"/>
  <c r="AT13" i="2912" s="1"/>
  <c r="AS12" i="2912"/>
  <c r="AT12" i="2912" s="1"/>
  <c r="AS11" i="2912"/>
  <c r="AS10" i="2912"/>
  <c r="AS9" i="2912"/>
  <c r="AT9" i="2912" s="1"/>
  <c r="AS8" i="2912"/>
  <c r="AT8" i="2912" s="1"/>
  <c r="AS7" i="2912"/>
  <c r="AO22" i="2912"/>
  <c r="AO20" i="2912"/>
  <c r="T32" i="2912" s="1"/>
  <c r="AO19" i="2912"/>
  <c r="AO18" i="2912"/>
  <c r="AO16" i="2912"/>
  <c r="AO15" i="2912"/>
  <c r="AO14" i="2912"/>
  <c r="AO11" i="2912"/>
  <c r="AO10" i="2912"/>
  <c r="AO7" i="2912"/>
  <c r="AQ3" i="2912"/>
  <c r="AN22" i="2912"/>
  <c r="AN21" i="2912"/>
  <c r="AO21" i="2912" s="1"/>
  <c r="AN20" i="2912"/>
  <c r="AN19" i="2912"/>
  <c r="AN18" i="2912"/>
  <c r="AN17" i="2912"/>
  <c r="AO17" i="2912" s="1"/>
  <c r="AN16" i="2912"/>
  <c r="AN15" i="2912"/>
  <c r="AN14" i="2912"/>
  <c r="AN13" i="2912"/>
  <c r="AO13" i="2912" s="1"/>
  <c r="AN12" i="2912"/>
  <c r="AO12" i="2912" s="1"/>
  <c r="AN11" i="2912"/>
  <c r="AN10" i="2912"/>
  <c r="AN9" i="2912"/>
  <c r="AO9" i="2912" s="1"/>
  <c r="AN8" i="2912"/>
  <c r="AO8" i="2912" s="1"/>
  <c r="AN7" i="2912"/>
  <c r="S32" i="2912"/>
  <c r="AJ22" i="2912"/>
  <c r="AJ20" i="2912"/>
  <c r="AJ19" i="2912"/>
  <c r="AJ18" i="2912"/>
  <c r="AJ16" i="2912"/>
  <c r="AJ15" i="2912"/>
  <c r="AJ14" i="2912"/>
  <c r="AJ11" i="2912"/>
  <c r="AJ10" i="2912"/>
  <c r="AJ8" i="2912"/>
  <c r="AJ7" i="2912"/>
  <c r="AL3" i="2912"/>
  <c r="AI22" i="2912"/>
  <c r="AI21" i="2912"/>
  <c r="AJ21" i="2912" s="1"/>
  <c r="AI20" i="2912"/>
  <c r="AI19" i="2912"/>
  <c r="AI18" i="2912"/>
  <c r="AI17" i="2912"/>
  <c r="AJ17" i="2912" s="1"/>
  <c r="AI16" i="2912"/>
  <c r="AI15" i="2912"/>
  <c r="AI14" i="2912"/>
  <c r="AI13" i="2912"/>
  <c r="AJ13" i="2912" s="1"/>
  <c r="AI12" i="2912"/>
  <c r="AJ12" i="2912" s="1"/>
  <c r="AI11" i="2912"/>
  <c r="AI10" i="2912"/>
  <c r="AI9" i="2912"/>
  <c r="AJ9" i="2912" s="1"/>
  <c r="AI8" i="2912"/>
  <c r="AI7" i="2912"/>
  <c r="AE22" i="2912"/>
  <c r="AE19" i="2912"/>
  <c r="AE18" i="2912"/>
  <c r="AE15" i="2912"/>
  <c r="AE14" i="2912"/>
  <c r="AE11" i="2912"/>
  <c r="AE10" i="2912"/>
  <c r="AE7" i="2912"/>
  <c r="AG3" i="2912"/>
  <c r="AD22" i="2912"/>
  <c r="AD21" i="2912"/>
  <c r="AE21" i="2912" s="1"/>
  <c r="AD20" i="2912"/>
  <c r="AE20" i="2912" s="1"/>
  <c r="R32" i="2912" s="1"/>
  <c r="AD19" i="2912"/>
  <c r="AD18" i="2912"/>
  <c r="AD17" i="2912"/>
  <c r="AE17" i="2912" s="1"/>
  <c r="AD16" i="2912"/>
  <c r="AE16" i="2912" s="1"/>
  <c r="AD15" i="2912"/>
  <c r="AD14" i="2912"/>
  <c r="AD13" i="2912"/>
  <c r="AE13" i="2912" s="1"/>
  <c r="AD12" i="2912"/>
  <c r="AE12" i="2912" s="1"/>
  <c r="AD11" i="2912"/>
  <c r="AD10" i="2912"/>
  <c r="AD9" i="2912"/>
  <c r="AE9" i="2912" s="1"/>
  <c r="AD8" i="2912"/>
  <c r="AE8" i="2912" s="1"/>
  <c r="AD7" i="2912"/>
  <c r="Z22" i="2912"/>
  <c r="Z19" i="2912"/>
  <c r="Z18" i="2912"/>
  <c r="Z16" i="2912"/>
  <c r="Z15" i="2912"/>
  <c r="Z14" i="2912"/>
  <c r="Z11" i="2912"/>
  <c r="Z10" i="2912"/>
  <c r="Z7" i="2912"/>
  <c r="AB3" i="2912"/>
  <c r="Y22" i="2912"/>
  <c r="Y21" i="2912"/>
  <c r="Z21" i="2912" s="1"/>
  <c r="Y20" i="2912"/>
  <c r="Z20" i="2912" s="1"/>
  <c r="Q32" i="2912" s="1"/>
  <c r="Y19" i="2912"/>
  <c r="Y18" i="2912"/>
  <c r="Y17" i="2912"/>
  <c r="Z17" i="2912" s="1"/>
  <c r="Y16" i="2912"/>
  <c r="Y15" i="2912"/>
  <c r="Y14" i="2912"/>
  <c r="Y13" i="2912"/>
  <c r="Z13" i="2912" s="1"/>
  <c r="Y12" i="2912"/>
  <c r="Z12" i="2912" s="1"/>
  <c r="Y11" i="2912"/>
  <c r="Y10" i="2912"/>
  <c r="Y9" i="2912"/>
  <c r="Z9" i="2912" s="1"/>
  <c r="Y8" i="2912"/>
  <c r="Z8" i="2912" s="1"/>
  <c r="Y7" i="2912"/>
  <c r="U22" i="2912"/>
  <c r="U20" i="2912"/>
  <c r="P32" i="2912" s="1"/>
  <c r="U19" i="2912"/>
  <c r="U18" i="2912"/>
  <c r="U16" i="2912"/>
  <c r="U15" i="2912"/>
  <c r="U14" i="2912"/>
  <c r="U11" i="2912"/>
  <c r="U10" i="2912"/>
  <c r="U7" i="2912"/>
  <c r="W3" i="2912"/>
  <c r="T22" i="2912"/>
  <c r="T21" i="2912"/>
  <c r="U21" i="2912" s="1"/>
  <c r="T20" i="2912"/>
  <c r="T19" i="2912"/>
  <c r="T18" i="2912"/>
  <c r="T17" i="2912"/>
  <c r="U17" i="2912" s="1"/>
  <c r="T16" i="2912"/>
  <c r="T15" i="2912"/>
  <c r="T14" i="2912"/>
  <c r="T13" i="2912"/>
  <c r="U13" i="2912" s="1"/>
  <c r="T12" i="2912"/>
  <c r="U12" i="2912" s="1"/>
  <c r="T11" i="2912"/>
  <c r="T10" i="2912"/>
  <c r="T9" i="2912"/>
  <c r="U9" i="2912" s="1"/>
  <c r="T8" i="2912"/>
  <c r="U8" i="2912" s="1"/>
  <c r="T7" i="2912"/>
  <c r="T31" i="2912"/>
  <c r="S31" i="2912"/>
  <c r="R31" i="2912"/>
  <c r="P31" i="2912"/>
  <c r="N28" i="2912"/>
  <c r="O22" i="2912"/>
  <c r="O21" i="2912"/>
  <c r="O20" i="2912"/>
  <c r="O19" i="2912"/>
  <c r="O18" i="2912"/>
  <c r="O17" i="2912"/>
  <c r="O16" i="2912"/>
  <c r="O15" i="2912"/>
  <c r="O14" i="2912"/>
  <c r="O13" i="2912"/>
  <c r="O12" i="2912"/>
  <c r="O11" i="2912"/>
  <c r="O10" i="2912"/>
  <c r="O9" i="2912"/>
  <c r="O8" i="2912"/>
  <c r="O7" i="2912"/>
  <c r="Q3" i="2912"/>
  <c r="G3" i="2912"/>
  <c r="U31" i="2912" s="1"/>
  <c r="P6" i="2943" l="1"/>
  <c r="P5" i="2943"/>
  <c r="P4" i="2943"/>
  <c r="P3" i="2943"/>
  <c r="O3" i="2943"/>
  <c r="O6" i="2943"/>
  <c r="O5" i="2943"/>
  <c r="O4" i="2943"/>
  <c r="N6" i="2943"/>
  <c r="N5" i="2943"/>
  <c r="M5" i="2943"/>
  <c r="M3" i="2943"/>
  <c r="L6" i="2943"/>
  <c r="L4" i="2943"/>
  <c r="L3" i="2943"/>
  <c r="K6" i="2943"/>
  <c r="K5" i="2943"/>
  <c r="K4" i="2943"/>
  <c r="K3" i="2943"/>
  <c r="AA17" i="2912"/>
  <c r="AB17" i="2912" s="1"/>
  <c r="W4" i="2915"/>
  <c r="V22" i="2915" s="1"/>
  <c r="W22" i="2915" s="1"/>
  <c r="AK8" i="2915"/>
  <c r="AL8" i="2915" s="1"/>
  <c r="AK16" i="2916"/>
  <c r="AL16" i="2916" s="1"/>
  <c r="AP9" i="2916"/>
  <c r="AQ9" i="2916" s="1"/>
  <c r="AA13" i="2917"/>
  <c r="AB13" i="2917" s="1"/>
  <c r="AA17" i="2917"/>
  <c r="AB17" i="2917" s="1"/>
  <c r="V7" i="2919"/>
  <c r="W4" i="2919"/>
  <c r="AF15" i="2919"/>
  <c r="AG15" i="2919" s="1"/>
  <c r="AA21" i="2921"/>
  <c r="AB21" i="2921" s="1"/>
  <c r="AU10" i="2927"/>
  <c r="AV10" i="2927" s="1"/>
  <c r="AK21" i="2913"/>
  <c r="AL21" i="2913" s="1"/>
  <c r="AA9" i="2915"/>
  <c r="AB9" i="2915" s="1"/>
  <c r="AK17" i="2915"/>
  <c r="AL17" i="2915" s="1"/>
  <c r="AP16" i="2915"/>
  <c r="AQ16" i="2915" s="1"/>
  <c r="AF8" i="2916"/>
  <c r="AG8" i="2916" s="1"/>
  <c r="AU9" i="2916"/>
  <c r="AV9" i="2916" s="1"/>
  <c r="AU17" i="2916"/>
  <c r="AV17" i="2916" s="1"/>
  <c r="AA18" i="2917"/>
  <c r="AB18" i="2917" s="1"/>
  <c r="AF17" i="2917"/>
  <c r="AG17" i="2917" s="1"/>
  <c r="AF21" i="2918"/>
  <c r="AG21" i="2918" s="1"/>
  <c r="P17" i="2919"/>
  <c r="Q17" i="2919" s="1"/>
  <c r="V16" i="2919"/>
  <c r="W16" i="2919" s="1"/>
  <c r="AA10" i="2920"/>
  <c r="AB10" i="2920" s="1"/>
  <c r="AU9" i="2920"/>
  <c r="AV9" i="2920" s="1"/>
  <c r="P15" i="2921"/>
  <c r="Q15" i="2921" s="1"/>
  <c r="AA10" i="2921"/>
  <c r="AB10" i="2921" s="1"/>
  <c r="V21" i="2922"/>
  <c r="W21" i="2922" s="1"/>
  <c r="AA14" i="2923"/>
  <c r="AB14" i="2923" s="1"/>
  <c r="AF13" i="2926"/>
  <c r="AG13" i="2926" s="1"/>
  <c r="AF22" i="2926"/>
  <c r="AG22" i="2926" s="1"/>
  <c r="AF16" i="2926"/>
  <c r="AG16" i="2926" s="1"/>
  <c r="AF17" i="2912"/>
  <c r="AG17" i="2912" s="1"/>
  <c r="AU8" i="2912"/>
  <c r="AV8" i="2912" s="1"/>
  <c r="AK15" i="2914"/>
  <c r="AL15" i="2914" s="1"/>
  <c r="V8" i="2916"/>
  <c r="W8" i="2916" s="1"/>
  <c r="AU18" i="2916"/>
  <c r="AV18" i="2916" s="1"/>
  <c r="AU22" i="2916"/>
  <c r="AV22" i="2916" s="1"/>
  <c r="Q4" i="2912"/>
  <c r="AA8" i="2912"/>
  <c r="AB8" i="2912" s="1"/>
  <c r="AK13" i="2912"/>
  <c r="AL13" i="2912" s="1"/>
  <c r="AK17" i="2912"/>
  <c r="AL17" i="2912" s="1"/>
  <c r="AU17" i="2912"/>
  <c r="AV17" i="2912" s="1"/>
  <c r="V18" i="2913"/>
  <c r="W18" i="2913" s="1"/>
  <c r="AA10" i="2913"/>
  <c r="AB10" i="2913" s="1"/>
  <c r="AU10" i="2913"/>
  <c r="AV10" i="2913" s="1"/>
  <c r="AU18" i="2913"/>
  <c r="AV18" i="2913" s="1"/>
  <c r="P22" i="2914"/>
  <c r="Q22" i="2914" s="1"/>
  <c r="AA18" i="2914"/>
  <c r="AB18" i="2914" s="1"/>
  <c r="AA22" i="2914"/>
  <c r="AB22" i="2914" s="1"/>
  <c r="V9" i="2916"/>
  <c r="W9" i="2916" s="1"/>
  <c r="V17" i="2916"/>
  <c r="W17" i="2916" s="1"/>
  <c r="AF18" i="2916"/>
  <c r="AG18" i="2916" s="1"/>
  <c r="AF22" i="2916"/>
  <c r="AG22" i="2916" s="1"/>
  <c r="AP16" i="2916"/>
  <c r="AQ16" i="2916" s="1"/>
  <c r="V10" i="2917"/>
  <c r="W10" i="2917" s="1"/>
  <c r="AF15" i="2917"/>
  <c r="AG15" i="2917" s="1"/>
  <c r="AF19" i="2917"/>
  <c r="AG19" i="2917" s="1"/>
  <c r="AU18" i="2917"/>
  <c r="AV18" i="2917" s="1"/>
  <c r="AU8" i="2918"/>
  <c r="AV8" i="2918" s="1"/>
  <c r="AU16" i="2918"/>
  <c r="AV16" i="2918" s="1"/>
  <c r="V18" i="2921"/>
  <c r="W18" i="2921" s="1"/>
  <c r="AA8" i="2922"/>
  <c r="AB8" i="2922" s="1"/>
  <c r="AA16" i="2922"/>
  <c r="AB16" i="2922" s="1"/>
  <c r="AK16" i="2922"/>
  <c r="AL16" i="2922" s="1"/>
  <c r="AP16" i="2923"/>
  <c r="AQ16" i="2923" s="1"/>
  <c r="AU9" i="2923"/>
  <c r="AV9" i="2923" s="1"/>
  <c r="AA17" i="2924"/>
  <c r="AB17" i="2924" s="1"/>
  <c r="AP9" i="2924"/>
  <c r="AQ9" i="2924" s="1"/>
  <c r="AA11" i="2926"/>
  <c r="AB11" i="2926" s="1"/>
  <c r="AK10" i="2927"/>
  <c r="AL10" i="2927" s="1"/>
  <c r="AU9" i="2928"/>
  <c r="AV9" i="2928" s="1"/>
  <c r="AA9" i="2912"/>
  <c r="AB9" i="2912" s="1"/>
  <c r="AA15" i="2914"/>
  <c r="AB15" i="2914" s="1"/>
  <c r="AU22" i="2914"/>
  <c r="AV22" i="2914" s="1"/>
  <c r="AG4" i="2915"/>
  <c r="AF15" i="2915" s="1"/>
  <c r="AG15" i="2915" s="1"/>
  <c r="AQ4" i="2915"/>
  <c r="AP14" i="2915" s="1"/>
  <c r="AQ14" i="2915" s="1"/>
  <c r="AK8" i="2916"/>
  <c r="AL8" i="2916" s="1"/>
  <c r="AA21" i="2917"/>
  <c r="AB21" i="2917" s="1"/>
  <c r="AU11" i="2917"/>
  <c r="AV11" i="2917" s="1"/>
  <c r="AU19" i="2917"/>
  <c r="AV19" i="2917" s="1"/>
  <c r="V15" i="2919"/>
  <c r="W15" i="2919" s="1"/>
  <c r="AF7" i="2919"/>
  <c r="AG4" i="2919"/>
  <c r="AP7" i="2919"/>
  <c r="AQ4" i="2919"/>
  <c r="AA13" i="2920"/>
  <c r="AB13" i="2920" s="1"/>
  <c r="AA17" i="2921"/>
  <c r="AB17" i="2921" s="1"/>
  <c r="AA10" i="2924"/>
  <c r="AB10" i="2924" s="1"/>
  <c r="AF16" i="2912"/>
  <c r="AG16" i="2912" s="1"/>
  <c r="AK9" i="2913"/>
  <c r="AL9" i="2913" s="1"/>
  <c r="AK10" i="2914"/>
  <c r="AL10" i="2914" s="1"/>
  <c r="AK18" i="2914"/>
  <c r="AL18" i="2914" s="1"/>
  <c r="AF16" i="2915"/>
  <c r="AG16" i="2915" s="1"/>
  <c r="AP8" i="2915"/>
  <c r="AQ8" i="2915" s="1"/>
  <c r="AF16" i="2916"/>
  <c r="AG16" i="2916" s="1"/>
  <c r="AK17" i="2916"/>
  <c r="AL17" i="2916" s="1"/>
  <c r="AA10" i="2917"/>
  <c r="AB10" i="2917" s="1"/>
  <c r="V8" i="2919"/>
  <c r="W8" i="2919" s="1"/>
  <c r="AA9" i="2919"/>
  <c r="AB9" i="2919" s="1"/>
  <c r="AF8" i="2919"/>
  <c r="AG8" i="2919" s="1"/>
  <c r="AP16" i="2919"/>
  <c r="AQ16" i="2919" s="1"/>
  <c r="AU17" i="2920"/>
  <c r="AV17" i="2920" s="1"/>
  <c r="P11" i="2921"/>
  <c r="Q11" i="2921" s="1"/>
  <c r="V16" i="2923"/>
  <c r="W16" i="2923" s="1"/>
  <c r="P20" i="2912"/>
  <c r="Q20" i="2912" s="1"/>
  <c r="AV4" i="2912"/>
  <c r="AU11" i="2912" s="1"/>
  <c r="AV11" i="2912" s="1"/>
  <c r="AA9" i="2913"/>
  <c r="AB9" i="2913" s="1"/>
  <c r="V16" i="2916"/>
  <c r="W16" i="2916" s="1"/>
  <c r="V21" i="2917"/>
  <c r="W21" i="2917" s="1"/>
  <c r="AA11" i="2917"/>
  <c r="AB11" i="2917" s="1"/>
  <c r="AF14" i="2917"/>
  <c r="AG14" i="2917" s="1"/>
  <c r="AF18" i="2917"/>
  <c r="AG18" i="2917" s="1"/>
  <c r="AU9" i="2917"/>
  <c r="AV9" i="2917" s="1"/>
  <c r="AU13" i="2917"/>
  <c r="AV13" i="2917" s="1"/>
  <c r="AP14" i="2918"/>
  <c r="AQ14" i="2918" s="1"/>
  <c r="AP22" i="2918"/>
  <c r="AQ22" i="2918" s="1"/>
  <c r="AU15" i="2918"/>
  <c r="AV15" i="2918" s="1"/>
  <c r="AU19" i="2918"/>
  <c r="AV19" i="2918" s="1"/>
  <c r="V22" i="2919"/>
  <c r="W22" i="2919" s="1"/>
  <c r="AF22" i="2919"/>
  <c r="AG22" i="2919" s="1"/>
  <c r="AP22" i="2919"/>
  <c r="AQ22" i="2919" s="1"/>
  <c r="AU18" i="2920"/>
  <c r="AV18" i="2920" s="1"/>
  <c r="AU22" i="2920"/>
  <c r="AV22" i="2920" s="1"/>
  <c r="V17" i="2921"/>
  <c r="W17" i="2921" s="1"/>
  <c r="V21" i="2921"/>
  <c r="W21" i="2921" s="1"/>
  <c r="V14" i="2922"/>
  <c r="W14" i="2922" s="1"/>
  <c r="AA15" i="2922"/>
  <c r="AB15" i="2922" s="1"/>
  <c r="AA19" i="2922"/>
  <c r="AB19" i="2922" s="1"/>
  <c r="AK11" i="2922"/>
  <c r="AL11" i="2922" s="1"/>
  <c r="AK15" i="2922"/>
  <c r="AL15" i="2922" s="1"/>
  <c r="AK8" i="2912"/>
  <c r="AL8" i="2912" s="1"/>
  <c r="AP15" i="2912"/>
  <c r="AQ15" i="2912" s="1"/>
  <c r="AA16" i="2913"/>
  <c r="AB16" i="2913" s="1"/>
  <c r="AG4" i="2913"/>
  <c r="AF13" i="2913" s="1"/>
  <c r="AG13" i="2913" s="1"/>
  <c r="AU16" i="2913"/>
  <c r="AV16" i="2913" s="1"/>
  <c r="P9" i="2914"/>
  <c r="Q9" i="2914" s="1"/>
  <c r="W4" i="2914"/>
  <c r="V15" i="2914" s="1"/>
  <c r="W15" i="2914" s="1"/>
  <c r="V17" i="2914"/>
  <c r="W17" i="2914" s="1"/>
  <c r="AA14" i="2914"/>
  <c r="AB14" i="2914" s="1"/>
  <c r="AP14" i="2914"/>
  <c r="AQ14" i="2914" s="1"/>
  <c r="AP12" i="2914"/>
  <c r="AQ12" i="2914" s="1"/>
  <c r="AF11" i="2915"/>
  <c r="AG11" i="2915" s="1"/>
  <c r="AV4" i="2915"/>
  <c r="AU17" i="2915" s="1"/>
  <c r="AV17" i="2915" s="1"/>
  <c r="AF11" i="2916"/>
  <c r="AG11" i="2916" s="1"/>
  <c r="AU21" i="2916"/>
  <c r="AV21" i="2916" s="1"/>
  <c r="AU16" i="2916"/>
  <c r="AV16" i="2916" s="1"/>
  <c r="V16" i="2917"/>
  <c r="W16" i="2917" s="1"/>
  <c r="AF22" i="2917"/>
  <c r="AG22" i="2917" s="1"/>
  <c r="AA22" i="2918"/>
  <c r="AB22" i="2918" s="1"/>
  <c r="AK22" i="2918"/>
  <c r="AL22" i="2918" s="1"/>
  <c r="AK21" i="2918"/>
  <c r="AL21" i="2918" s="1"/>
  <c r="AP18" i="2918"/>
  <c r="AQ18" i="2918" s="1"/>
  <c r="AV4" i="2918"/>
  <c r="AU14" i="2918"/>
  <c r="AV14" i="2918" s="1"/>
  <c r="AU22" i="2918"/>
  <c r="AV22" i="2918" s="1"/>
  <c r="V11" i="2919"/>
  <c r="W11" i="2919" s="1"/>
  <c r="AF19" i="2919"/>
  <c r="AG19" i="2919" s="1"/>
  <c r="AL4" i="2919"/>
  <c r="AK19" i="2919" s="1"/>
  <c r="AL19" i="2919" s="1"/>
  <c r="AP19" i="2919"/>
  <c r="AQ19" i="2919" s="1"/>
  <c r="W4" i="2920"/>
  <c r="AQ4" i="2920"/>
  <c r="AP16" i="2920" s="1"/>
  <c r="AQ16" i="2920" s="1"/>
  <c r="P14" i="2921"/>
  <c r="Q14" i="2921" s="1"/>
  <c r="P22" i="2921"/>
  <c r="Q22" i="2921" s="1"/>
  <c r="AB4" i="2922"/>
  <c r="AA22" i="2922"/>
  <c r="AB22" i="2922" s="1"/>
  <c r="AF18" i="2922"/>
  <c r="AG18" i="2922" s="1"/>
  <c r="AL4" i="2922"/>
  <c r="AK22" i="2922"/>
  <c r="AL22" i="2922" s="1"/>
  <c r="AA10" i="2923"/>
  <c r="AB10" i="2923" s="1"/>
  <c r="AF8" i="2923"/>
  <c r="AG8" i="2923" s="1"/>
  <c r="AF19" i="2923"/>
  <c r="AG19" i="2923" s="1"/>
  <c r="AP17" i="2923"/>
  <c r="AQ17" i="2923" s="1"/>
  <c r="AP8" i="2923"/>
  <c r="AQ8" i="2923" s="1"/>
  <c r="AA21" i="2924"/>
  <c r="AB21" i="2924" s="1"/>
  <c r="AK10" i="2924"/>
  <c r="AL10" i="2924" s="1"/>
  <c r="AK18" i="2924"/>
  <c r="AL18" i="2924" s="1"/>
  <c r="AA14" i="2925"/>
  <c r="AB14" i="2925" s="1"/>
  <c r="AA22" i="2925"/>
  <c r="AB22" i="2925" s="1"/>
  <c r="AP18" i="2925"/>
  <c r="AQ18" i="2925" s="1"/>
  <c r="AA14" i="2926"/>
  <c r="AB14" i="2926" s="1"/>
  <c r="W4" i="2927"/>
  <c r="V15" i="2927" s="1"/>
  <c r="W15" i="2927" s="1"/>
  <c r="V7" i="2927"/>
  <c r="AK18" i="2927"/>
  <c r="AL18" i="2927" s="1"/>
  <c r="AU14" i="2928"/>
  <c r="AV14" i="2928" s="1"/>
  <c r="AU22" i="2928"/>
  <c r="AV22" i="2928" s="1"/>
  <c r="AK14" i="2929"/>
  <c r="AL14" i="2929" s="1"/>
  <c r="AF13" i="2932"/>
  <c r="AG13" i="2932" s="1"/>
  <c r="AF10" i="2933"/>
  <c r="AG10" i="2933" s="1"/>
  <c r="AF19" i="2912"/>
  <c r="AG19" i="2912" s="1"/>
  <c r="AP16" i="2912"/>
  <c r="AQ16" i="2912" s="1"/>
  <c r="AK22" i="2913"/>
  <c r="AL22" i="2913" s="1"/>
  <c r="AV4" i="2913"/>
  <c r="AU13" i="2913" s="1"/>
  <c r="AV13" i="2913" s="1"/>
  <c r="AU17" i="2913"/>
  <c r="AV17" i="2913" s="1"/>
  <c r="V18" i="2914"/>
  <c r="W18" i="2914" s="1"/>
  <c r="AP17" i="2914"/>
  <c r="AQ17" i="2914" s="1"/>
  <c r="AU13" i="2914"/>
  <c r="AV13" i="2914" s="1"/>
  <c r="P7" i="2915"/>
  <c r="P19" i="2915"/>
  <c r="Q19" i="2915" s="1"/>
  <c r="AK10" i="2915"/>
  <c r="AL10" i="2915" s="1"/>
  <c r="AF12" i="2916"/>
  <c r="AG12" i="2916" s="1"/>
  <c r="Q4" i="2917"/>
  <c r="P11" i="2917" s="1"/>
  <c r="Q11" i="2917" s="1"/>
  <c r="AA12" i="2917"/>
  <c r="AB12" i="2917" s="1"/>
  <c r="AU22" i="2917"/>
  <c r="AV22" i="2917" s="1"/>
  <c r="AA17" i="2918"/>
  <c r="AB17" i="2918" s="1"/>
  <c r="AK9" i="2918"/>
  <c r="AL9" i="2918" s="1"/>
  <c r="AK7" i="2918"/>
  <c r="AU9" i="2918"/>
  <c r="AV9" i="2918" s="1"/>
  <c r="AU7" i="2918"/>
  <c r="P8" i="2919"/>
  <c r="Q8" i="2919" s="1"/>
  <c r="P16" i="2919"/>
  <c r="Q16" i="2919" s="1"/>
  <c r="V14" i="2919"/>
  <c r="W14" i="2919" s="1"/>
  <c r="AP14" i="2919"/>
  <c r="AQ14" i="2919" s="1"/>
  <c r="AL4" i="2920"/>
  <c r="AK16" i="2920" s="1"/>
  <c r="AL16" i="2920" s="1"/>
  <c r="AA9" i="2922"/>
  <c r="AB9" i="2922" s="1"/>
  <c r="AA7" i="2922"/>
  <c r="AK9" i="2922"/>
  <c r="AL9" i="2922" s="1"/>
  <c r="V12" i="2923"/>
  <c r="W12" i="2923" s="1"/>
  <c r="V7" i="2923"/>
  <c r="AP10" i="2923"/>
  <c r="AQ10" i="2923" s="1"/>
  <c r="AP18" i="2923"/>
  <c r="AQ18" i="2923" s="1"/>
  <c r="Q4" i="2924"/>
  <c r="P7" i="2924"/>
  <c r="AA22" i="2924"/>
  <c r="AB22" i="2924" s="1"/>
  <c r="AP11" i="2924"/>
  <c r="AQ11" i="2924" s="1"/>
  <c r="AP19" i="2924"/>
  <c r="AQ19" i="2924" s="1"/>
  <c r="AA17" i="2925"/>
  <c r="AB17" i="2925" s="1"/>
  <c r="AA7" i="2925"/>
  <c r="AK14" i="2925"/>
  <c r="AL14" i="2925" s="1"/>
  <c r="AF12" i="2926"/>
  <c r="AG12" i="2926" s="1"/>
  <c r="AF15" i="2926"/>
  <c r="AG15" i="2926" s="1"/>
  <c r="AU11" i="2926"/>
  <c r="AV11" i="2926" s="1"/>
  <c r="AU9" i="2927"/>
  <c r="AV9" i="2927" s="1"/>
  <c r="AA21" i="2928"/>
  <c r="AB21" i="2928" s="1"/>
  <c r="AP17" i="2928"/>
  <c r="AQ17" i="2928" s="1"/>
  <c r="P14" i="2930"/>
  <c r="Q14" i="2930" s="1"/>
  <c r="V8" i="2930"/>
  <c r="W8" i="2930" s="1"/>
  <c r="W4" i="2930"/>
  <c r="V7" i="2930" s="1"/>
  <c r="AU12" i="2930"/>
  <c r="AV12" i="2930" s="1"/>
  <c r="AV4" i="2930"/>
  <c r="AU15" i="2930" s="1"/>
  <c r="AV15" i="2930" s="1"/>
  <c r="V16" i="2931"/>
  <c r="W16" i="2931" s="1"/>
  <c r="AP9" i="2931"/>
  <c r="AQ9" i="2931" s="1"/>
  <c r="AF8" i="2932"/>
  <c r="AG8" i="2932" s="1"/>
  <c r="W4" i="2912"/>
  <c r="V11" i="2912" s="1"/>
  <c r="W11" i="2912" s="1"/>
  <c r="AF15" i="2912"/>
  <c r="AG15" i="2912" s="1"/>
  <c r="AK11" i="2912"/>
  <c r="AL11" i="2912" s="1"/>
  <c r="AQ4" i="2912"/>
  <c r="AU21" i="2912"/>
  <c r="AV21" i="2912" s="1"/>
  <c r="P14" i="2913"/>
  <c r="Q14" i="2913" s="1"/>
  <c r="P18" i="2913"/>
  <c r="Q18" i="2913" s="1"/>
  <c r="W4" i="2913"/>
  <c r="V13" i="2913" s="1"/>
  <c r="W13" i="2913" s="1"/>
  <c r="V12" i="2913"/>
  <c r="W12" i="2913" s="1"/>
  <c r="V17" i="2913"/>
  <c r="W17" i="2913" s="1"/>
  <c r="AQ4" i="2913"/>
  <c r="AP14" i="2913" s="1"/>
  <c r="AQ14" i="2913" s="1"/>
  <c r="AU8" i="2913"/>
  <c r="AV8" i="2913" s="1"/>
  <c r="V9" i="2914"/>
  <c r="W9" i="2914" s="1"/>
  <c r="V14" i="2914"/>
  <c r="W14" i="2914" s="1"/>
  <c r="AB4" i="2914"/>
  <c r="AA17" i="2914"/>
  <c r="AB17" i="2914" s="1"/>
  <c r="AL4" i="2914"/>
  <c r="AK21" i="2914" s="1"/>
  <c r="AL21" i="2914" s="1"/>
  <c r="AK17" i="2914"/>
  <c r="AL17" i="2914" s="1"/>
  <c r="AP10" i="2914"/>
  <c r="AQ10" i="2914" s="1"/>
  <c r="AP18" i="2914"/>
  <c r="AQ18" i="2914" s="1"/>
  <c r="AV4" i="2914"/>
  <c r="AU15" i="2914" s="1"/>
  <c r="AV15" i="2914" s="1"/>
  <c r="AA19" i="2915"/>
  <c r="AB19" i="2915" s="1"/>
  <c r="AU19" i="2915"/>
  <c r="AV19" i="2915" s="1"/>
  <c r="P7" i="2916"/>
  <c r="P9" i="2916"/>
  <c r="Q9" i="2916" s="1"/>
  <c r="P11" i="2916"/>
  <c r="Q11" i="2916" s="1"/>
  <c r="P13" i="2916"/>
  <c r="Q13" i="2916" s="1"/>
  <c r="P15" i="2916"/>
  <c r="Q15" i="2916" s="1"/>
  <c r="P17" i="2916"/>
  <c r="Q17" i="2916" s="1"/>
  <c r="P19" i="2916"/>
  <c r="Q19" i="2916" s="1"/>
  <c r="V11" i="2916"/>
  <c r="W11" i="2916" s="1"/>
  <c r="AF7" i="2916"/>
  <c r="AF15" i="2916"/>
  <c r="AG15" i="2916" s="1"/>
  <c r="AG4" i="2916"/>
  <c r="AP11" i="2916"/>
  <c r="AQ11" i="2916" s="1"/>
  <c r="AP19" i="2916"/>
  <c r="AQ19" i="2916" s="1"/>
  <c r="P9" i="2917"/>
  <c r="Q9" i="2917" s="1"/>
  <c r="P13" i="2917"/>
  <c r="Q13" i="2917" s="1"/>
  <c r="V22" i="2917"/>
  <c r="W22" i="2917" s="1"/>
  <c r="V12" i="2917"/>
  <c r="W12" i="2917" s="1"/>
  <c r="AB4" i="2917"/>
  <c r="AF16" i="2917"/>
  <c r="AG16" i="2917" s="1"/>
  <c r="AV4" i="2917"/>
  <c r="AU10" i="2917" s="1"/>
  <c r="AV10" i="2917" s="1"/>
  <c r="Q4" i="2918"/>
  <c r="P16" i="2918" s="1"/>
  <c r="Q16" i="2918" s="1"/>
  <c r="W4" i="2918"/>
  <c r="AA10" i="2918"/>
  <c r="AB10" i="2918" s="1"/>
  <c r="AA18" i="2918"/>
  <c r="AB18" i="2918" s="1"/>
  <c r="AG4" i="2918"/>
  <c r="AK10" i="2918"/>
  <c r="AL10" i="2918" s="1"/>
  <c r="AK18" i="2918"/>
  <c r="AL18" i="2918" s="1"/>
  <c r="AQ4" i="2918"/>
  <c r="AP21" i="2918" s="1"/>
  <c r="AQ21" i="2918" s="1"/>
  <c r="AU10" i="2918"/>
  <c r="AV10" i="2918" s="1"/>
  <c r="AU18" i="2918"/>
  <c r="AV18" i="2918" s="1"/>
  <c r="Q4" i="2919"/>
  <c r="AK11" i="2919"/>
  <c r="AL11" i="2919" s="1"/>
  <c r="P7" i="2920"/>
  <c r="P9" i="2920"/>
  <c r="Q9" i="2920" s="1"/>
  <c r="P11" i="2920"/>
  <c r="Q11" i="2920" s="1"/>
  <c r="P13" i="2920"/>
  <c r="Q13" i="2920" s="1"/>
  <c r="P15" i="2920"/>
  <c r="Q15" i="2920" s="1"/>
  <c r="P17" i="2920"/>
  <c r="Q17" i="2920" s="1"/>
  <c r="P19" i="2920"/>
  <c r="Q19" i="2920" s="1"/>
  <c r="V19" i="2920"/>
  <c r="W19" i="2920" s="1"/>
  <c r="AG4" i="2920"/>
  <c r="AU12" i="2920"/>
  <c r="AV12" i="2920" s="1"/>
  <c r="P17" i="2921"/>
  <c r="Q17" i="2921" s="1"/>
  <c r="P21" i="2921"/>
  <c r="Q21" i="2921" s="1"/>
  <c r="AB4" i="2921"/>
  <c r="AV4" i="2921"/>
  <c r="AU18" i="2921" s="1"/>
  <c r="AV18" i="2921" s="1"/>
  <c r="Q4" i="2922"/>
  <c r="P9" i="2922" s="1"/>
  <c r="Q9" i="2922" s="1"/>
  <c r="P13" i="2922"/>
  <c r="Q13" i="2922" s="1"/>
  <c r="P17" i="2922"/>
  <c r="Q17" i="2922" s="1"/>
  <c r="W4" i="2922"/>
  <c r="V22" i="2922" s="1"/>
  <c r="W22" i="2922" s="1"/>
  <c r="AA10" i="2922"/>
  <c r="AB10" i="2922" s="1"/>
  <c r="AA18" i="2922"/>
  <c r="AB18" i="2922" s="1"/>
  <c r="AG4" i="2922"/>
  <c r="AK10" i="2922"/>
  <c r="AL10" i="2922" s="1"/>
  <c r="AK18" i="2922"/>
  <c r="AL18" i="2922" s="1"/>
  <c r="AQ4" i="2922"/>
  <c r="AV4" i="2922"/>
  <c r="AU8" i="2922" s="1"/>
  <c r="AV8" i="2922" s="1"/>
  <c r="V21" i="2923"/>
  <c r="W21" i="2923" s="1"/>
  <c r="AF14" i="2923"/>
  <c r="AG14" i="2923" s="1"/>
  <c r="AP15" i="2923"/>
  <c r="AQ15" i="2923" s="1"/>
  <c r="AU11" i="2923"/>
  <c r="AV11" i="2923" s="1"/>
  <c r="P18" i="2924"/>
  <c r="Q18" i="2924" s="1"/>
  <c r="AA19" i="2924"/>
  <c r="AB19" i="2924" s="1"/>
  <c r="AG4" i="2924"/>
  <c r="AF19" i="2924" s="1"/>
  <c r="AG19" i="2924" s="1"/>
  <c r="AK8" i="2924"/>
  <c r="AL8" i="2924" s="1"/>
  <c r="AP8" i="2924"/>
  <c r="AQ8" i="2924" s="1"/>
  <c r="AU19" i="2924"/>
  <c r="AV19" i="2924" s="1"/>
  <c r="AF15" i="2925"/>
  <c r="AG15" i="2925" s="1"/>
  <c r="AK8" i="2925"/>
  <c r="AL8" i="2925" s="1"/>
  <c r="AK16" i="2925"/>
  <c r="AL16" i="2925" s="1"/>
  <c r="AK9" i="2925"/>
  <c r="AL9" i="2925" s="1"/>
  <c r="AK17" i="2925"/>
  <c r="AL17" i="2925" s="1"/>
  <c r="AK7" i="2925"/>
  <c r="AP22" i="2925"/>
  <c r="AQ22" i="2925" s="1"/>
  <c r="AP13" i="2925"/>
  <c r="AQ13" i="2925" s="1"/>
  <c r="AU11" i="2925"/>
  <c r="AV11" i="2925" s="1"/>
  <c r="AU19" i="2925"/>
  <c r="AV19" i="2925" s="1"/>
  <c r="AU14" i="2925"/>
  <c r="AV14" i="2925" s="1"/>
  <c r="AU22" i="2925"/>
  <c r="AV22" i="2925" s="1"/>
  <c r="Q4" i="2926"/>
  <c r="P20" i="2926" s="1"/>
  <c r="Q20" i="2926" s="1"/>
  <c r="P16" i="2926"/>
  <c r="Q16" i="2926" s="1"/>
  <c r="AA8" i="2926"/>
  <c r="AB8" i="2926" s="1"/>
  <c r="AF9" i="2926"/>
  <c r="AG9" i="2926" s="1"/>
  <c r="AF17" i="2926"/>
  <c r="AG17" i="2926" s="1"/>
  <c r="AF21" i="2926"/>
  <c r="AG21" i="2926" s="1"/>
  <c r="AF10" i="2926"/>
  <c r="AG10" i="2926" s="1"/>
  <c r="AF18" i="2926"/>
  <c r="AG18" i="2926" s="1"/>
  <c r="AL4" i="2926"/>
  <c r="AK15" i="2926" s="1"/>
  <c r="AL15" i="2926" s="1"/>
  <c r="AP12" i="2926"/>
  <c r="AQ12" i="2926" s="1"/>
  <c r="AP7" i="2926"/>
  <c r="AP15" i="2926"/>
  <c r="AQ15" i="2926" s="1"/>
  <c r="AQ4" i="2926"/>
  <c r="Q4" i="2927"/>
  <c r="P10" i="2927" s="1"/>
  <c r="Q10" i="2927" s="1"/>
  <c r="AA8" i="2927"/>
  <c r="AB8" i="2927" s="1"/>
  <c r="AA22" i="2927"/>
  <c r="AB22" i="2927" s="1"/>
  <c r="AP22" i="2928"/>
  <c r="AQ22" i="2928" s="1"/>
  <c r="AF18" i="2929"/>
  <c r="AG18" i="2929" s="1"/>
  <c r="AP15" i="2929"/>
  <c r="AQ15" i="2929" s="1"/>
  <c r="T31" i="2930"/>
  <c r="P31" i="2930"/>
  <c r="U31" i="2930"/>
  <c r="N28" i="2930"/>
  <c r="Q31" i="2930"/>
  <c r="S31" i="2930"/>
  <c r="R31" i="2930"/>
  <c r="V9" i="2930"/>
  <c r="W9" i="2930" s="1"/>
  <c r="V18" i="2930"/>
  <c r="W18" i="2930" s="1"/>
  <c r="AV4" i="2931"/>
  <c r="AU12" i="2931" s="1"/>
  <c r="AV12" i="2931" s="1"/>
  <c r="AK10" i="2932"/>
  <c r="AL10" i="2932" s="1"/>
  <c r="AA16" i="2937"/>
  <c r="AB16" i="2937" s="1"/>
  <c r="AA11" i="2912"/>
  <c r="AB11" i="2912" s="1"/>
  <c r="AG4" i="2912"/>
  <c r="AF7" i="2912" s="1"/>
  <c r="AK21" i="2912"/>
  <c r="AL21" i="2912" s="1"/>
  <c r="AK19" i="2912"/>
  <c r="AL19" i="2912" s="1"/>
  <c r="V22" i="2913"/>
  <c r="W22" i="2913" s="1"/>
  <c r="AA21" i="2913"/>
  <c r="AB21" i="2913" s="1"/>
  <c r="AF12" i="2913"/>
  <c r="AG12" i="2913" s="1"/>
  <c r="AU21" i="2913"/>
  <c r="AV21" i="2913" s="1"/>
  <c r="P13" i="2914"/>
  <c r="Q13" i="2914" s="1"/>
  <c r="V22" i="2914"/>
  <c r="W22" i="2914" s="1"/>
  <c r="AA9" i="2914"/>
  <c r="AB9" i="2914" s="1"/>
  <c r="AG4" i="2914"/>
  <c r="AF10" i="2914" s="1"/>
  <c r="AG10" i="2914" s="1"/>
  <c r="AK9" i="2914"/>
  <c r="AL9" i="2914" s="1"/>
  <c r="AP22" i="2914"/>
  <c r="AQ22" i="2914" s="1"/>
  <c r="AU10" i="2914"/>
  <c r="AV10" i="2914" s="1"/>
  <c r="AB4" i="2915"/>
  <c r="AF19" i="2915"/>
  <c r="AG19" i="2915" s="1"/>
  <c r="AL4" i="2915"/>
  <c r="AK16" i="2915" s="1"/>
  <c r="AL16" i="2915" s="1"/>
  <c r="AP19" i="2915"/>
  <c r="AQ19" i="2915" s="1"/>
  <c r="AU15" i="2915"/>
  <c r="AV15" i="2915" s="1"/>
  <c r="W4" i="2916"/>
  <c r="V12" i="2916" s="1"/>
  <c r="W12" i="2916" s="1"/>
  <c r="AF19" i="2916"/>
  <c r="AG19" i="2916" s="1"/>
  <c r="AQ4" i="2916"/>
  <c r="AP8" i="2916" s="1"/>
  <c r="AQ8" i="2916" s="1"/>
  <c r="AU8" i="2916"/>
  <c r="AV8" i="2916" s="1"/>
  <c r="P10" i="2917"/>
  <c r="Q10" i="2917" s="1"/>
  <c r="AF12" i="2917"/>
  <c r="AG12" i="2917" s="1"/>
  <c r="AL4" i="2917"/>
  <c r="AK14" i="2917" s="1"/>
  <c r="AL14" i="2917" s="1"/>
  <c r="AA14" i="2918"/>
  <c r="AB14" i="2918" s="1"/>
  <c r="AA12" i="2918"/>
  <c r="AB12" i="2918" s="1"/>
  <c r="AK14" i="2918"/>
  <c r="AL14" i="2918" s="1"/>
  <c r="AP10" i="2918"/>
  <c r="AQ10" i="2918" s="1"/>
  <c r="V19" i="2919"/>
  <c r="W19" i="2919" s="1"/>
  <c r="AB4" i="2919"/>
  <c r="AA17" i="2919" s="1"/>
  <c r="AB17" i="2919" s="1"/>
  <c r="AF11" i="2919"/>
  <c r="AG11" i="2919" s="1"/>
  <c r="AP11" i="2919"/>
  <c r="AQ11" i="2919" s="1"/>
  <c r="AV4" i="2919"/>
  <c r="AF19" i="2920"/>
  <c r="AG19" i="2920" s="1"/>
  <c r="AU16" i="2920"/>
  <c r="AV16" i="2920" s="1"/>
  <c r="P10" i="2921"/>
  <c r="Q10" i="2921" s="1"/>
  <c r="AL4" i="2921"/>
  <c r="AK14" i="2921" s="1"/>
  <c r="AL14" i="2921" s="1"/>
  <c r="P8" i="2922"/>
  <c r="Q8" i="2922" s="1"/>
  <c r="P12" i="2922"/>
  <c r="Q12" i="2922" s="1"/>
  <c r="P16" i="2922"/>
  <c r="Q16" i="2922" s="1"/>
  <c r="P20" i="2922"/>
  <c r="Q20" i="2922" s="1"/>
  <c r="V18" i="2922"/>
  <c r="W18" i="2922" s="1"/>
  <c r="AA14" i="2922"/>
  <c r="AB14" i="2922" s="1"/>
  <c r="AF10" i="2922"/>
  <c r="AG10" i="2922" s="1"/>
  <c r="AK14" i="2922"/>
  <c r="AL14" i="2922" s="1"/>
  <c r="V15" i="2923"/>
  <c r="W15" i="2923" s="1"/>
  <c r="AF16" i="2923"/>
  <c r="AG16" i="2923" s="1"/>
  <c r="AA13" i="2924"/>
  <c r="AB13" i="2924" s="1"/>
  <c r="AU13" i="2924"/>
  <c r="AV13" i="2924" s="1"/>
  <c r="AU21" i="2924"/>
  <c r="AV21" i="2924" s="1"/>
  <c r="AA11" i="2925"/>
  <c r="AB11" i="2925" s="1"/>
  <c r="AA19" i="2925"/>
  <c r="AB19" i="2925" s="1"/>
  <c r="AF10" i="2925"/>
  <c r="AG10" i="2925" s="1"/>
  <c r="P12" i="2926"/>
  <c r="Q12" i="2926" s="1"/>
  <c r="W4" i="2926"/>
  <c r="V22" i="2926" s="1"/>
  <c r="W22" i="2926" s="1"/>
  <c r="V11" i="2927"/>
  <c r="W11" i="2927" s="1"/>
  <c r="V19" i="2927"/>
  <c r="W19" i="2927" s="1"/>
  <c r="AP9" i="2927"/>
  <c r="AQ9" i="2927" s="1"/>
  <c r="AK14" i="2928"/>
  <c r="AL14" i="2928" s="1"/>
  <c r="AU10" i="2928"/>
  <c r="AV10" i="2928" s="1"/>
  <c r="AU11" i="2930"/>
  <c r="AV11" i="2930" s="1"/>
  <c r="AU19" i="2930"/>
  <c r="AV19" i="2930" s="1"/>
  <c r="S31" i="2932"/>
  <c r="N28" i="2932"/>
  <c r="R31" i="2932"/>
  <c r="T31" i="2932"/>
  <c r="U31" i="2932"/>
  <c r="P31" i="2932"/>
  <c r="Q31" i="2932"/>
  <c r="V21" i="2933"/>
  <c r="W21" i="2933" s="1"/>
  <c r="AB4" i="2912"/>
  <c r="AF21" i="2912"/>
  <c r="AG21" i="2912" s="1"/>
  <c r="AU7" i="2912"/>
  <c r="S31" i="2913"/>
  <c r="N28" i="2913"/>
  <c r="R31" i="2913"/>
  <c r="P31" i="2913"/>
  <c r="V21" i="2913"/>
  <c r="W21" i="2913" s="1"/>
  <c r="AB4" i="2913"/>
  <c r="AU12" i="2913"/>
  <c r="AV12" i="2913" s="1"/>
  <c r="T31" i="2914"/>
  <c r="P31" i="2914"/>
  <c r="S31" i="2914"/>
  <c r="N28" i="2914"/>
  <c r="Q31" i="2914"/>
  <c r="V13" i="2914"/>
  <c r="W13" i="2914" s="1"/>
  <c r="V7" i="2914"/>
  <c r="AF13" i="2914"/>
  <c r="AG13" i="2914" s="1"/>
  <c r="AP9" i="2914"/>
  <c r="AQ9" i="2914" s="1"/>
  <c r="AP7" i="2914"/>
  <c r="P11" i="2915"/>
  <c r="Q11" i="2915" s="1"/>
  <c r="P15" i="2915"/>
  <c r="Q15" i="2915" s="1"/>
  <c r="AA10" i="2915"/>
  <c r="AB10" i="2915" s="1"/>
  <c r="AK18" i="2915"/>
  <c r="AL18" i="2915" s="1"/>
  <c r="V21" i="2916"/>
  <c r="W21" i="2916" s="1"/>
  <c r="AK7" i="2916"/>
  <c r="AL4" i="2916"/>
  <c r="AP21" i="2916"/>
  <c r="AQ21" i="2916" s="1"/>
  <c r="AU11" i="2916"/>
  <c r="AV11" i="2916" s="1"/>
  <c r="AA22" i="2917"/>
  <c r="AB22" i="2917" s="1"/>
  <c r="AG4" i="2917"/>
  <c r="AF11" i="2917" s="1"/>
  <c r="AG11" i="2917" s="1"/>
  <c r="AU12" i="2917"/>
  <c r="AV12" i="2917" s="1"/>
  <c r="AA9" i="2918"/>
  <c r="AB9" i="2918" s="1"/>
  <c r="AA7" i="2918"/>
  <c r="AK17" i="2918"/>
  <c r="AL17" i="2918" s="1"/>
  <c r="AP13" i="2918"/>
  <c r="AQ13" i="2918" s="1"/>
  <c r="AU17" i="2918"/>
  <c r="AV17" i="2918" s="1"/>
  <c r="P12" i="2919"/>
  <c r="Q12" i="2919" s="1"/>
  <c r="P20" i="2919"/>
  <c r="Q20" i="2919" s="1"/>
  <c r="AF14" i="2919"/>
  <c r="AG14" i="2919" s="1"/>
  <c r="AU18" i="2919"/>
  <c r="AV18" i="2919" s="1"/>
  <c r="AU11" i="2920"/>
  <c r="AV11" i="2920" s="1"/>
  <c r="Q4" i="2921"/>
  <c r="P19" i="2921" s="1"/>
  <c r="Q19" i="2921" s="1"/>
  <c r="AA22" i="2921"/>
  <c r="AB22" i="2921" s="1"/>
  <c r="AG4" i="2921"/>
  <c r="AF17" i="2921" s="1"/>
  <c r="AG17" i="2921" s="1"/>
  <c r="AA17" i="2922"/>
  <c r="AB17" i="2922" s="1"/>
  <c r="AF13" i="2922"/>
  <c r="AG13" i="2922" s="1"/>
  <c r="AK17" i="2922"/>
  <c r="AL17" i="2922" s="1"/>
  <c r="AK7" i="2922"/>
  <c r="AL4" i="2923"/>
  <c r="AK17" i="2923" s="1"/>
  <c r="AL17" i="2923" s="1"/>
  <c r="AQ4" i="2923"/>
  <c r="P15" i="2924"/>
  <c r="Q15" i="2924" s="1"/>
  <c r="AA12" i="2924"/>
  <c r="AB12" i="2924" s="1"/>
  <c r="AF14" i="2924"/>
  <c r="AG14" i="2924" s="1"/>
  <c r="AL4" i="2924"/>
  <c r="AK14" i="2924" s="1"/>
  <c r="AL14" i="2924" s="1"/>
  <c r="AK7" i="2924"/>
  <c r="AP16" i="2924"/>
  <c r="AQ16" i="2924" s="1"/>
  <c r="AA8" i="2925"/>
  <c r="AB8" i="2925" s="1"/>
  <c r="AA16" i="2925"/>
  <c r="AB16" i="2925" s="1"/>
  <c r="AA9" i="2925"/>
  <c r="AB9" i="2925" s="1"/>
  <c r="AK11" i="2925"/>
  <c r="AL11" i="2925" s="1"/>
  <c r="AK19" i="2925"/>
  <c r="AL19" i="2925" s="1"/>
  <c r="AK22" i="2925"/>
  <c r="AL22" i="2925" s="1"/>
  <c r="AP21" i="2925"/>
  <c r="AQ21" i="2925" s="1"/>
  <c r="P13" i="2926"/>
  <c r="Q13" i="2926" s="1"/>
  <c r="P21" i="2926"/>
  <c r="Q21" i="2926" s="1"/>
  <c r="AA7" i="2926"/>
  <c r="AB4" i="2926"/>
  <c r="AF7" i="2926"/>
  <c r="AU22" i="2926"/>
  <c r="AV22" i="2926" s="1"/>
  <c r="AK15" i="2927"/>
  <c r="AL15" i="2927" s="1"/>
  <c r="AP21" i="2928"/>
  <c r="AQ21" i="2928" s="1"/>
  <c r="AU10" i="2929"/>
  <c r="AV10" i="2929" s="1"/>
  <c r="V12" i="2930"/>
  <c r="W12" i="2930" s="1"/>
  <c r="AL4" i="2930"/>
  <c r="AU8" i="2930"/>
  <c r="AV8" i="2930" s="1"/>
  <c r="AU16" i="2930"/>
  <c r="AV16" i="2930" s="1"/>
  <c r="AU14" i="2930"/>
  <c r="AV14" i="2930" s="1"/>
  <c r="V11" i="2931"/>
  <c r="W11" i="2931" s="1"/>
  <c r="W4" i="2931"/>
  <c r="AF9" i="2932"/>
  <c r="AG9" i="2932" s="1"/>
  <c r="AF21" i="2932"/>
  <c r="AG21" i="2932" s="1"/>
  <c r="P15" i="2912"/>
  <c r="Q15" i="2912" s="1"/>
  <c r="P19" i="2912"/>
  <c r="Q19" i="2912" s="1"/>
  <c r="AA15" i="2912"/>
  <c r="AB15" i="2912" s="1"/>
  <c r="AF11" i="2912"/>
  <c r="AG11" i="2912" s="1"/>
  <c r="AK7" i="2912"/>
  <c r="AL4" i="2912"/>
  <c r="AK12" i="2912" s="1"/>
  <c r="AL12" i="2912" s="1"/>
  <c r="AP21" i="2912"/>
  <c r="AQ21" i="2912" s="1"/>
  <c r="AP19" i="2912"/>
  <c r="AQ19" i="2912" s="1"/>
  <c r="Q4" i="2913"/>
  <c r="P22" i="2913" s="1"/>
  <c r="Q22" i="2913" s="1"/>
  <c r="T31" i="2913"/>
  <c r="V8" i="2913"/>
  <c r="W8" i="2913" s="1"/>
  <c r="AA22" i="2913"/>
  <c r="AB22" i="2913" s="1"/>
  <c r="AL4" i="2913"/>
  <c r="AK12" i="2913"/>
  <c r="AL12" i="2913" s="1"/>
  <c r="AU22" i="2913"/>
  <c r="AV22" i="2913" s="1"/>
  <c r="Q4" i="2914"/>
  <c r="P10" i="2914" s="1"/>
  <c r="Q10" i="2914" s="1"/>
  <c r="U31" i="2914"/>
  <c r="AA13" i="2914"/>
  <c r="AB13" i="2914" s="1"/>
  <c r="AA7" i="2914"/>
  <c r="AK13" i="2914"/>
  <c r="AL13" i="2914" s="1"/>
  <c r="AK7" i="2914"/>
  <c r="AP13" i="2914"/>
  <c r="AQ13" i="2914" s="1"/>
  <c r="AU9" i="2914"/>
  <c r="AV9" i="2914" s="1"/>
  <c r="AU17" i="2914"/>
  <c r="AV17" i="2914" s="1"/>
  <c r="AU7" i="2914"/>
  <c r="P8" i="2915"/>
  <c r="Q8" i="2915" s="1"/>
  <c r="P10" i="2915"/>
  <c r="Q10" i="2915" s="1"/>
  <c r="P12" i="2915"/>
  <c r="Q12" i="2915" s="1"/>
  <c r="P14" i="2915"/>
  <c r="Q14" i="2915" s="1"/>
  <c r="P16" i="2915"/>
  <c r="Q16" i="2915" s="1"/>
  <c r="P18" i="2915"/>
  <c r="Q18" i="2915" s="1"/>
  <c r="P20" i="2915"/>
  <c r="Q20" i="2915" s="1"/>
  <c r="V10" i="2915"/>
  <c r="W10" i="2915" s="1"/>
  <c r="AF18" i="2915"/>
  <c r="AG18" i="2915" s="1"/>
  <c r="AK14" i="2915"/>
  <c r="AL14" i="2915" s="1"/>
  <c r="AP18" i="2915"/>
  <c r="AQ18" i="2915" s="1"/>
  <c r="AU14" i="2915"/>
  <c r="AV14" i="2915" s="1"/>
  <c r="AB4" i="2916"/>
  <c r="AA14" i="2916" s="1"/>
  <c r="AB14" i="2916" s="1"/>
  <c r="AF21" i="2916"/>
  <c r="AG21" i="2916" s="1"/>
  <c r="AK11" i="2916"/>
  <c r="AL11" i="2916" s="1"/>
  <c r="AK19" i="2916"/>
  <c r="AL19" i="2916" s="1"/>
  <c r="AU7" i="2916"/>
  <c r="AU15" i="2916"/>
  <c r="AV15" i="2916" s="1"/>
  <c r="AV4" i="2916"/>
  <c r="AU14" i="2916" s="1"/>
  <c r="AV14" i="2916" s="1"/>
  <c r="S31" i="2917"/>
  <c r="N28" i="2917"/>
  <c r="R31" i="2917"/>
  <c r="P31" i="2917"/>
  <c r="W4" i="2917"/>
  <c r="V11" i="2917" s="1"/>
  <c r="W11" i="2917" s="1"/>
  <c r="AA8" i="2917"/>
  <c r="AB8" i="2917" s="1"/>
  <c r="AA16" i="2917"/>
  <c r="AB16" i="2917" s="1"/>
  <c r="AF7" i="2917"/>
  <c r="AQ4" i="2917"/>
  <c r="AU8" i="2917"/>
  <c r="AV8" i="2917" s="1"/>
  <c r="AU16" i="2917"/>
  <c r="AV16" i="2917" s="1"/>
  <c r="T31" i="2918"/>
  <c r="P31" i="2918"/>
  <c r="S31" i="2918"/>
  <c r="N28" i="2918"/>
  <c r="Q31" i="2918"/>
  <c r="V9" i="2918"/>
  <c r="W9" i="2918" s="1"/>
  <c r="AA13" i="2918"/>
  <c r="AB13" i="2918" s="1"/>
  <c r="AF9" i="2918"/>
  <c r="AG9" i="2918" s="1"/>
  <c r="AK13" i="2918"/>
  <c r="AL13" i="2918" s="1"/>
  <c r="AP9" i="2918"/>
  <c r="AQ9" i="2918" s="1"/>
  <c r="AP17" i="2918"/>
  <c r="AQ17" i="2918" s="1"/>
  <c r="AP7" i="2918"/>
  <c r="AU13" i="2918"/>
  <c r="AV13" i="2918" s="1"/>
  <c r="P7" i="2919"/>
  <c r="P11" i="2919"/>
  <c r="Q11" i="2919" s="1"/>
  <c r="P15" i="2919"/>
  <c r="Q15" i="2919" s="1"/>
  <c r="P19" i="2919"/>
  <c r="Q19" i="2919" s="1"/>
  <c r="V10" i="2919"/>
  <c r="W10" i="2919" s="1"/>
  <c r="V18" i="2919"/>
  <c r="W18" i="2919" s="1"/>
  <c r="AF10" i="2919"/>
  <c r="AG10" i="2919" s="1"/>
  <c r="AF18" i="2919"/>
  <c r="AG18" i="2919" s="1"/>
  <c r="AP10" i="2919"/>
  <c r="AQ10" i="2919" s="1"/>
  <c r="AP18" i="2919"/>
  <c r="AQ18" i="2919" s="1"/>
  <c r="AU14" i="2919"/>
  <c r="AV14" i="2919" s="1"/>
  <c r="AB4" i="2920"/>
  <c r="AA14" i="2920" s="1"/>
  <c r="AB14" i="2920" s="1"/>
  <c r="AF21" i="2920"/>
  <c r="AG21" i="2920" s="1"/>
  <c r="AU7" i="2920"/>
  <c r="AU15" i="2920"/>
  <c r="AV15" i="2920" s="1"/>
  <c r="AV4" i="2920"/>
  <c r="AU14" i="2920" s="1"/>
  <c r="AV14" i="2920" s="1"/>
  <c r="S31" i="2921"/>
  <c r="N28" i="2921"/>
  <c r="R31" i="2921"/>
  <c r="P31" i="2921"/>
  <c r="W4" i="2921"/>
  <c r="V11" i="2921" s="1"/>
  <c r="W11" i="2921" s="1"/>
  <c r="AA8" i="2921"/>
  <c r="AB8" i="2921" s="1"/>
  <c r="AA16" i="2921"/>
  <c r="AB16" i="2921" s="1"/>
  <c r="AQ4" i="2921"/>
  <c r="T31" i="2922"/>
  <c r="P31" i="2922"/>
  <c r="S31" i="2922"/>
  <c r="N28" i="2922"/>
  <c r="Q31" i="2922"/>
  <c r="V9" i="2922"/>
  <c r="W9" i="2922" s="1"/>
  <c r="V17" i="2922"/>
  <c r="W17" i="2922" s="1"/>
  <c r="V7" i="2922"/>
  <c r="AA13" i="2922"/>
  <c r="AB13" i="2922" s="1"/>
  <c r="AF9" i="2922"/>
  <c r="AG9" i="2922" s="1"/>
  <c r="AF17" i="2922"/>
  <c r="AG17" i="2922" s="1"/>
  <c r="AF7" i="2922"/>
  <c r="AK13" i="2922"/>
  <c r="AL13" i="2922" s="1"/>
  <c r="AP9" i="2922"/>
  <c r="AQ9" i="2922" s="1"/>
  <c r="AU17" i="2922"/>
  <c r="AV17" i="2922" s="1"/>
  <c r="P21" i="2923"/>
  <c r="Q21" i="2923" s="1"/>
  <c r="P17" i="2923"/>
  <c r="Q17" i="2923" s="1"/>
  <c r="P13" i="2923"/>
  <c r="Q13" i="2923" s="1"/>
  <c r="P9" i="2923"/>
  <c r="Q9" i="2923" s="1"/>
  <c r="V10" i="2923"/>
  <c r="W10" i="2923" s="1"/>
  <c r="W4" i="2923"/>
  <c r="V9" i="2923" s="1"/>
  <c r="W9" i="2923" s="1"/>
  <c r="AA13" i="2923"/>
  <c r="AB13" i="2923" s="1"/>
  <c r="AA21" i="2923"/>
  <c r="AB21" i="2923" s="1"/>
  <c r="AK16" i="2923"/>
  <c r="AL16" i="2923" s="1"/>
  <c r="AP12" i="2923"/>
  <c r="AQ12" i="2923" s="1"/>
  <c r="AP7" i="2923"/>
  <c r="P11" i="2924"/>
  <c r="Q11" i="2924" s="1"/>
  <c r="AK9" i="2924"/>
  <c r="AL9" i="2924" s="1"/>
  <c r="AK17" i="2924"/>
  <c r="AL17" i="2924" s="1"/>
  <c r="AK21" i="2924"/>
  <c r="AL21" i="2924" s="1"/>
  <c r="AP13" i="2924"/>
  <c r="AQ13" i="2924" s="1"/>
  <c r="AP21" i="2924"/>
  <c r="AQ21" i="2924" s="1"/>
  <c r="AP15" i="2925"/>
  <c r="AQ15" i="2925" s="1"/>
  <c r="AU8" i="2925"/>
  <c r="AV8" i="2925" s="1"/>
  <c r="AU16" i="2925"/>
  <c r="AV16" i="2925" s="1"/>
  <c r="AU9" i="2925"/>
  <c r="AV9" i="2925" s="1"/>
  <c r="AU17" i="2925"/>
  <c r="AV17" i="2925" s="1"/>
  <c r="AU7" i="2925"/>
  <c r="P9" i="2926"/>
  <c r="Q9" i="2926" s="1"/>
  <c r="P17" i="2926"/>
  <c r="Q17" i="2926" s="1"/>
  <c r="AA22" i="2926"/>
  <c r="AB22" i="2926" s="1"/>
  <c r="AP9" i="2926"/>
  <c r="AQ9" i="2926" s="1"/>
  <c r="AP17" i="2926"/>
  <c r="AQ17" i="2926" s="1"/>
  <c r="AP21" i="2926"/>
  <c r="AQ21" i="2926" s="1"/>
  <c r="AP10" i="2926"/>
  <c r="AQ10" i="2926" s="1"/>
  <c r="AP18" i="2926"/>
  <c r="AQ18" i="2926" s="1"/>
  <c r="AV4" i="2926"/>
  <c r="AU8" i="2926" s="1"/>
  <c r="AV8" i="2926" s="1"/>
  <c r="AU15" i="2926"/>
  <c r="AV15" i="2926" s="1"/>
  <c r="AA9" i="2927"/>
  <c r="AB9" i="2927" s="1"/>
  <c r="AA17" i="2927"/>
  <c r="AB17" i="2927" s="1"/>
  <c r="AK9" i="2927"/>
  <c r="AL9" i="2927" s="1"/>
  <c r="AU11" i="2927"/>
  <c r="AV11" i="2927" s="1"/>
  <c r="AG4" i="2928"/>
  <c r="AK13" i="2928"/>
  <c r="AL13" i="2928" s="1"/>
  <c r="AK8" i="2928"/>
  <c r="AL8" i="2928" s="1"/>
  <c r="W4" i="2929"/>
  <c r="V15" i="2929" s="1"/>
  <c r="W15" i="2929" s="1"/>
  <c r="AK9" i="2929"/>
  <c r="AL9" i="2929" s="1"/>
  <c r="AA19" i="2930"/>
  <c r="AB19" i="2930" s="1"/>
  <c r="AK12" i="2931"/>
  <c r="AL12" i="2931" s="1"/>
  <c r="AA22" i="2933"/>
  <c r="AB22" i="2933" s="1"/>
  <c r="AV4" i="2934"/>
  <c r="AU9" i="2934" s="1"/>
  <c r="AV9" i="2934" s="1"/>
  <c r="V10" i="2933"/>
  <c r="W10" i="2933" s="1"/>
  <c r="AA18" i="2933"/>
  <c r="AB18" i="2933" s="1"/>
  <c r="AA17" i="2933"/>
  <c r="AB17" i="2933" s="1"/>
  <c r="AP14" i="2933"/>
  <c r="AQ14" i="2933" s="1"/>
  <c r="AU11" i="2933"/>
  <c r="AV11" i="2933" s="1"/>
  <c r="AU22" i="2933"/>
  <c r="AV22" i="2933" s="1"/>
  <c r="AB4" i="2934"/>
  <c r="AA13" i="2937"/>
  <c r="AB13" i="2937" s="1"/>
  <c r="AA17" i="2937"/>
  <c r="AB17" i="2937" s="1"/>
  <c r="AQ4" i="2937"/>
  <c r="AP15" i="2937" s="1"/>
  <c r="AQ15" i="2937" s="1"/>
  <c r="Q31" i="2912"/>
  <c r="P31" i="2915"/>
  <c r="T31" i="2915"/>
  <c r="Q31" i="2916"/>
  <c r="U31" i="2916"/>
  <c r="Q31" i="2920"/>
  <c r="U31" i="2920"/>
  <c r="AU19" i="2922"/>
  <c r="AV19" i="2922" s="1"/>
  <c r="P7" i="2923"/>
  <c r="P11" i="2923"/>
  <c r="Q11" i="2923" s="1"/>
  <c r="P15" i="2923"/>
  <c r="Q15" i="2923" s="1"/>
  <c r="P19" i="2923"/>
  <c r="Q19" i="2923" s="1"/>
  <c r="V19" i="2923"/>
  <c r="W19" i="2923" s="1"/>
  <c r="AA12" i="2923"/>
  <c r="AB12" i="2923" s="1"/>
  <c r="AF7" i="2923"/>
  <c r="AG4" i="2923"/>
  <c r="AF11" i="2923" s="1"/>
  <c r="AG11" i="2923" s="1"/>
  <c r="AP11" i="2923"/>
  <c r="AQ11" i="2923" s="1"/>
  <c r="AP19" i="2923"/>
  <c r="AQ19" i="2923" s="1"/>
  <c r="P9" i="2924"/>
  <c r="Q9" i="2924" s="1"/>
  <c r="P13" i="2924"/>
  <c r="Q13" i="2924" s="1"/>
  <c r="AB4" i="2924"/>
  <c r="AP22" i="2924"/>
  <c r="AQ22" i="2924" s="1"/>
  <c r="AV4" i="2924"/>
  <c r="AU10" i="2924" s="1"/>
  <c r="AV10" i="2924" s="1"/>
  <c r="Q4" i="2925"/>
  <c r="W4" i="2925"/>
  <c r="V22" i="2925" s="1"/>
  <c r="W22" i="2925" s="1"/>
  <c r="AA10" i="2925"/>
  <c r="AB10" i="2925" s="1"/>
  <c r="AA18" i="2925"/>
  <c r="AB18" i="2925" s="1"/>
  <c r="AG4" i="2925"/>
  <c r="AF9" i="2925" s="1"/>
  <c r="AG9" i="2925" s="1"/>
  <c r="AK10" i="2925"/>
  <c r="AL10" i="2925" s="1"/>
  <c r="AK18" i="2925"/>
  <c r="AL18" i="2925" s="1"/>
  <c r="AQ4" i="2925"/>
  <c r="AP10" i="2925" s="1"/>
  <c r="AQ10" i="2925" s="1"/>
  <c r="AU10" i="2925"/>
  <c r="AV10" i="2925" s="1"/>
  <c r="AU18" i="2925"/>
  <c r="AV18" i="2925" s="1"/>
  <c r="AF11" i="2926"/>
  <c r="AG11" i="2926" s="1"/>
  <c r="AF19" i="2926"/>
  <c r="AG19" i="2926" s="1"/>
  <c r="AP11" i="2926"/>
  <c r="AQ11" i="2926" s="1"/>
  <c r="AP19" i="2926"/>
  <c r="AQ19" i="2926" s="1"/>
  <c r="V9" i="2927"/>
  <c r="W9" i="2927" s="1"/>
  <c r="AA18" i="2927"/>
  <c r="AB18" i="2927" s="1"/>
  <c r="AV4" i="2927"/>
  <c r="AU7" i="2927"/>
  <c r="P15" i="2928"/>
  <c r="Q15" i="2928" s="1"/>
  <c r="AA10" i="2928"/>
  <c r="AB10" i="2928" s="1"/>
  <c r="AA18" i="2928"/>
  <c r="AB18" i="2928" s="1"/>
  <c r="AA16" i="2928"/>
  <c r="AB16" i="2928" s="1"/>
  <c r="AF11" i="2928"/>
  <c r="AG11" i="2928" s="1"/>
  <c r="Q4" i="2929"/>
  <c r="P18" i="2929" s="1"/>
  <c r="Q18" i="2929" s="1"/>
  <c r="P7" i="2929"/>
  <c r="V12" i="2929"/>
  <c r="W12" i="2929" s="1"/>
  <c r="AF10" i="2929"/>
  <c r="AG10" i="2929" s="1"/>
  <c r="AK22" i="2929"/>
  <c r="AL22" i="2929" s="1"/>
  <c r="AP9" i="2929"/>
  <c r="AQ9" i="2929" s="1"/>
  <c r="AV4" i="2929"/>
  <c r="AU15" i="2929" s="1"/>
  <c r="AV15" i="2929" s="1"/>
  <c r="AU7" i="2929"/>
  <c r="AU19" i="2929"/>
  <c r="AV19" i="2929" s="1"/>
  <c r="V22" i="2930"/>
  <c r="W22" i="2930" s="1"/>
  <c r="AG4" i="2930"/>
  <c r="AK15" i="2930"/>
  <c r="AL15" i="2930" s="1"/>
  <c r="AQ4" i="2930"/>
  <c r="AP19" i="2930" s="1"/>
  <c r="AQ19" i="2930" s="1"/>
  <c r="AP15" i="2930"/>
  <c r="AQ15" i="2930" s="1"/>
  <c r="AF12" i="2931"/>
  <c r="AG12" i="2931" s="1"/>
  <c r="AF16" i="2931"/>
  <c r="AG16" i="2931" s="1"/>
  <c r="AP11" i="2931"/>
  <c r="AQ11" i="2931" s="1"/>
  <c r="AP16" i="2931"/>
  <c r="AQ16" i="2931" s="1"/>
  <c r="AQ4" i="2931"/>
  <c r="AP13" i="2932"/>
  <c r="AQ13" i="2932" s="1"/>
  <c r="AU19" i="2932"/>
  <c r="AV19" i="2932" s="1"/>
  <c r="AU11" i="2932"/>
  <c r="AV11" i="2932" s="1"/>
  <c r="AU7" i="2932"/>
  <c r="AU13" i="2932"/>
  <c r="AV13" i="2932" s="1"/>
  <c r="AU10" i="2933"/>
  <c r="AV10" i="2933" s="1"/>
  <c r="P17" i="2934"/>
  <c r="Q17" i="2934" s="1"/>
  <c r="P20" i="2934"/>
  <c r="Q20" i="2934" s="1"/>
  <c r="AA21" i="2934"/>
  <c r="AB21" i="2934" s="1"/>
  <c r="AF16" i="2934"/>
  <c r="AG16" i="2934" s="1"/>
  <c r="AF22" i="2934"/>
  <c r="AG22" i="2934" s="1"/>
  <c r="S31" i="2935"/>
  <c r="N28" i="2935"/>
  <c r="R31" i="2935"/>
  <c r="U31" i="2935"/>
  <c r="T31" i="2935"/>
  <c r="P31" i="2935"/>
  <c r="Q31" i="2935"/>
  <c r="AU11" i="2940"/>
  <c r="AV11" i="2940" s="1"/>
  <c r="Q31" i="2915"/>
  <c r="Q31" i="2919"/>
  <c r="AA7" i="2923"/>
  <c r="AA15" i="2923"/>
  <c r="AB15" i="2923" s="1"/>
  <c r="AB4" i="2923"/>
  <c r="AA17" i="2923" s="1"/>
  <c r="AB17" i="2923" s="1"/>
  <c r="AF21" i="2923"/>
  <c r="AG21" i="2923" s="1"/>
  <c r="AK19" i="2923"/>
  <c r="AL19" i="2923" s="1"/>
  <c r="AV4" i="2923"/>
  <c r="AU14" i="2923" s="1"/>
  <c r="AV14" i="2923" s="1"/>
  <c r="S31" i="2924"/>
  <c r="N28" i="2924"/>
  <c r="R31" i="2924"/>
  <c r="P31" i="2924"/>
  <c r="W4" i="2924"/>
  <c r="V16" i="2924" s="1"/>
  <c r="W16" i="2924" s="1"/>
  <c r="AA8" i="2924"/>
  <c r="AB8" i="2924" s="1"/>
  <c r="AA16" i="2924"/>
  <c r="AB16" i="2924" s="1"/>
  <c r="AK22" i="2924"/>
  <c r="AL22" i="2924" s="1"/>
  <c r="AK12" i="2924"/>
  <c r="AL12" i="2924" s="1"/>
  <c r="AQ4" i="2924"/>
  <c r="AU8" i="2924"/>
  <c r="AV8" i="2924" s="1"/>
  <c r="AU16" i="2924"/>
  <c r="AV16" i="2924" s="1"/>
  <c r="T31" i="2925"/>
  <c r="P31" i="2925"/>
  <c r="S31" i="2925"/>
  <c r="N28" i="2925"/>
  <c r="Q31" i="2925"/>
  <c r="AA13" i="2925"/>
  <c r="AB13" i="2925" s="1"/>
  <c r="AF7" i="2925"/>
  <c r="AK13" i="2925"/>
  <c r="AL13" i="2925" s="1"/>
  <c r="AP9" i="2925"/>
  <c r="AQ9" i="2925" s="1"/>
  <c r="AP17" i="2925"/>
  <c r="AQ17" i="2925" s="1"/>
  <c r="AP7" i="2925"/>
  <c r="AU13" i="2925"/>
  <c r="AV13" i="2925" s="1"/>
  <c r="P7" i="2926"/>
  <c r="P11" i="2926"/>
  <c r="Q11" i="2926" s="1"/>
  <c r="P15" i="2926"/>
  <c r="Q15" i="2926" s="1"/>
  <c r="P19" i="2926"/>
  <c r="Q19" i="2926" s="1"/>
  <c r="AA10" i="2926"/>
  <c r="AB10" i="2926" s="1"/>
  <c r="AA18" i="2926"/>
  <c r="AB18" i="2926" s="1"/>
  <c r="AF14" i="2926"/>
  <c r="AG14" i="2926" s="1"/>
  <c r="AP14" i="2926"/>
  <c r="AQ14" i="2926" s="1"/>
  <c r="AU10" i="2926"/>
  <c r="AV10" i="2926" s="1"/>
  <c r="AU18" i="2926"/>
  <c r="AV18" i="2926" s="1"/>
  <c r="V18" i="2927"/>
  <c r="W18" i="2927" s="1"/>
  <c r="AB4" i="2927"/>
  <c r="AA10" i="2927" s="1"/>
  <c r="AB10" i="2927" s="1"/>
  <c r="AA7" i="2927"/>
  <c r="AA19" i="2927"/>
  <c r="AB19" i="2927" s="1"/>
  <c r="AK13" i="2927"/>
  <c r="AL13" i="2927" s="1"/>
  <c r="AQ4" i="2927"/>
  <c r="AP21" i="2927" s="1"/>
  <c r="AQ21" i="2927" s="1"/>
  <c r="AP7" i="2927"/>
  <c r="AU22" i="2927"/>
  <c r="AV22" i="2927" s="1"/>
  <c r="P7" i="2928"/>
  <c r="Q4" i="2928"/>
  <c r="P16" i="2928"/>
  <c r="Q16" i="2928" s="1"/>
  <c r="AA11" i="2928"/>
  <c r="AB11" i="2928" s="1"/>
  <c r="AF13" i="2928"/>
  <c r="AG13" i="2928" s="1"/>
  <c r="AL4" i="2928"/>
  <c r="AK17" i="2928" s="1"/>
  <c r="AL17" i="2928" s="1"/>
  <c r="AK15" i="2928"/>
  <c r="AL15" i="2928" s="1"/>
  <c r="AP15" i="2928"/>
  <c r="AQ15" i="2928" s="1"/>
  <c r="AU16" i="2928"/>
  <c r="AV16" i="2928" s="1"/>
  <c r="P13" i="2929"/>
  <c r="Q13" i="2929" s="1"/>
  <c r="AF15" i="2929"/>
  <c r="AG15" i="2929" s="1"/>
  <c r="AP22" i="2929"/>
  <c r="AQ22" i="2929" s="1"/>
  <c r="AU8" i="2929"/>
  <c r="AV8" i="2929" s="1"/>
  <c r="AU17" i="2929"/>
  <c r="AV17" i="2929" s="1"/>
  <c r="AU22" i="2929"/>
  <c r="AV22" i="2929" s="1"/>
  <c r="P12" i="2930"/>
  <c r="Q12" i="2930" s="1"/>
  <c r="AA22" i="2930"/>
  <c r="AB22" i="2930" s="1"/>
  <c r="AF8" i="2930"/>
  <c r="AG8" i="2930" s="1"/>
  <c r="P22" i="2931"/>
  <c r="Q22" i="2931" s="1"/>
  <c r="P18" i="2931"/>
  <c r="Q18" i="2931" s="1"/>
  <c r="P14" i="2931"/>
  <c r="Q14" i="2931" s="1"/>
  <c r="P10" i="2931"/>
  <c r="Q10" i="2931" s="1"/>
  <c r="P21" i="2931"/>
  <c r="Q21" i="2931" s="1"/>
  <c r="P17" i="2931"/>
  <c r="Q17" i="2931" s="1"/>
  <c r="P13" i="2931"/>
  <c r="Q13" i="2931" s="1"/>
  <c r="P9" i="2931"/>
  <c r="Q9" i="2931" s="1"/>
  <c r="P16" i="2931"/>
  <c r="Q16" i="2931" s="1"/>
  <c r="P8" i="2931"/>
  <c r="Q8" i="2931" s="1"/>
  <c r="V9" i="2931"/>
  <c r="W9" i="2931" s="1"/>
  <c r="AB4" i="2931"/>
  <c r="AF21" i="2931"/>
  <c r="AG21" i="2931" s="1"/>
  <c r="AF8" i="2931"/>
  <c r="AG8" i="2931" s="1"/>
  <c r="V18" i="2932"/>
  <c r="W18" i="2932" s="1"/>
  <c r="AK13" i="2932"/>
  <c r="AL13" i="2932" s="1"/>
  <c r="AP10" i="2932"/>
  <c r="AQ10" i="2932" s="1"/>
  <c r="AP18" i="2932"/>
  <c r="AQ18" i="2932" s="1"/>
  <c r="AU9" i="2932"/>
  <c r="AV9" i="2932" s="1"/>
  <c r="AU17" i="2932"/>
  <c r="AV17" i="2932" s="1"/>
  <c r="AU21" i="2932"/>
  <c r="AV21" i="2932" s="1"/>
  <c r="AU8" i="2932"/>
  <c r="AV8" i="2932" s="1"/>
  <c r="AU15" i="2933"/>
  <c r="AV15" i="2933" s="1"/>
  <c r="AF17" i="2934"/>
  <c r="AG17" i="2934" s="1"/>
  <c r="AF21" i="2934"/>
  <c r="AG21" i="2934" s="1"/>
  <c r="AQ4" i="2934"/>
  <c r="AK10" i="2938"/>
  <c r="AL10" i="2938" s="1"/>
  <c r="P16" i="2939"/>
  <c r="Q16" i="2939" s="1"/>
  <c r="Q4" i="2939"/>
  <c r="Q31" i="2923"/>
  <c r="U31" i="2923"/>
  <c r="P31" i="2926"/>
  <c r="T31" i="2926"/>
  <c r="S31" i="2927"/>
  <c r="N28" i="2927"/>
  <c r="R31" i="2927"/>
  <c r="AL4" i="2927"/>
  <c r="AK14" i="2927" s="1"/>
  <c r="AL14" i="2927" s="1"/>
  <c r="AP13" i="2927"/>
  <c r="AQ13" i="2927" s="1"/>
  <c r="P12" i="2928"/>
  <c r="Q12" i="2928" s="1"/>
  <c r="P14" i="2928"/>
  <c r="Q14" i="2928" s="1"/>
  <c r="P20" i="2928"/>
  <c r="Q20" i="2928" s="1"/>
  <c r="P22" i="2928"/>
  <c r="Q22" i="2928" s="1"/>
  <c r="AB4" i="2928"/>
  <c r="AA22" i="2928" s="1"/>
  <c r="AB22" i="2928" s="1"/>
  <c r="AF8" i="2928"/>
  <c r="AG8" i="2928" s="1"/>
  <c r="AF15" i="2928"/>
  <c r="AG15" i="2928" s="1"/>
  <c r="AK10" i="2928"/>
  <c r="AL10" i="2928" s="1"/>
  <c r="AK22" i="2928"/>
  <c r="AL22" i="2928" s="1"/>
  <c r="AK16" i="2928"/>
  <c r="AL16" i="2928" s="1"/>
  <c r="AU11" i="2928"/>
  <c r="AV11" i="2928" s="1"/>
  <c r="P10" i="2929"/>
  <c r="Q10" i="2929" s="1"/>
  <c r="P21" i="2929"/>
  <c r="Q21" i="2929" s="1"/>
  <c r="AB4" i="2929"/>
  <c r="AA9" i="2929" s="1"/>
  <c r="AB9" i="2929" s="1"/>
  <c r="AF8" i="2929"/>
  <c r="AG8" i="2929" s="1"/>
  <c r="AF14" i="2929"/>
  <c r="AG14" i="2929" s="1"/>
  <c r="AU9" i="2929"/>
  <c r="AV9" i="2929" s="1"/>
  <c r="AU12" i="2929"/>
  <c r="AV12" i="2929" s="1"/>
  <c r="AU18" i="2929"/>
  <c r="AV18" i="2929" s="1"/>
  <c r="V10" i="2930"/>
  <c r="W10" i="2930" s="1"/>
  <c r="V13" i="2930"/>
  <c r="W13" i="2930" s="1"/>
  <c r="V19" i="2930"/>
  <c r="W19" i="2930" s="1"/>
  <c r="AB4" i="2930"/>
  <c r="AA14" i="2930" s="1"/>
  <c r="AB14" i="2930" s="1"/>
  <c r="AA11" i="2930"/>
  <c r="AB11" i="2930" s="1"/>
  <c r="AA21" i="2930"/>
  <c r="AB21" i="2930" s="1"/>
  <c r="AK14" i="2930"/>
  <c r="AL14" i="2930" s="1"/>
  <c r="V12" i="2931"/>
  <c r="W12" i="2931" s="1"/>
  <c r="AP12" i="2931"/>
  <c r="AQ12" i="2931" s="1"/>
  <c r="W4" i="2932"/>
  <c r="V12" i="2932"/>
  <c r="W12" i="2932" s="1"/>
  <c r="AF22" i="2932"/>
  <c r="AG22" i="2932" s="1"/>
  <c r="AK14" i="2932"/>
  <c r="AL14" i="2932" s="1"/>
  <c r="AP17" i="2932"/>
  <c r="AQ17" i="2932" s="1"/>
  <c r="AU10" i="2932"/>
  <c r="AV10" i="2932" s="1"/>
  <c r="AU18" i="2932"/>
  <c r="AV18" i="2932" s="1"/>
  <c r="T31" i="2933"/>
  <c r="P31" i="2933"/>
  <c r="S31" i="2933"/>
  <c r="N28" i="2933"/>
  <c r="U31" i="2933"/>
  <c r="V13" i="2933"/>
  <c r="W13" i="2933" s="1"/>
  <c r="AB4" i="2933"/>
  <c r="AA10" i="2933" s="1"/>
  <c r="AB10" i="2933" s="1"/>
  <c r="AA7" i="2933"/>
  <c r="AA15" i="2933"/>
  <c r="AB15" i="2933" s="1"/>
  <c r="AL4" i="2933"/>
  <c r="AK19" i="2933" s="1"/>
  <c r="AL19" i="2933" s="1"/>
  <c r="AV4" i="2933"/>
  <c r="AU14" i="2933" s="1"/>
  <c r="AV14" i="2933" s="1"/>
  <c r="AU19" i="2933"/>
  <c r="AV19" i="2933" s="1"/>
  <c r="V7" i="2934"/>
  <c r="W4" i="2934"/>
  <c r="V15" i="2934"/>
  <c r="W15" i="2934" s="1"/>
  <c r="V19" i="2934"/>
  <c r="W19" i="2934" s="1"/>
  <c r="AK17" i="2934"/>
  <c r="AL17" i="2934" s="1"/>
  <c r="V17" i="2935"/>
  <c r="W17" i="2935" s="1"/>
  <c r="AA10" i="2935"/>
  <c r="AB10" i="2935" s="1"/>
  <c r="AP10" i="2935"/>
  <c r="AQ10" i="2935" s="1"/>
  <c r="AP21" i="2935"/>
  <c r="AQ21" i="2935" s="1"/>
  <c r="AV4" i="2935"/>
  <c r="AU13" i="2935" s="1"/>
  <c r="AV13" i="2935" s="1"/>
  <c r="AU12" i="2936"/>
  <c r="AV12" i="2936" s="1"/>
  <c r="AV4" i="2936"/>
  <c r="AU7" i="2936" s="1"/>
  <c r="AU22" i="2936"/>
  <c r="AV22" i="2936" s="1"/>
  <c r="Q31" i="2926"/>
  <c r="T31" i="2927"/>
  <c r="AG4" i="2927"/>
  <c r="AF18" i="2927" s="1"/>
  <c r="AG18" i="2927" s="1"/>
  <c r="P10" i="2928"/>
  <c r="Q10" i="2928" s="1"/>
  <c r="P18" i="2928"/>
  <c r="Q18" i="2928" s="1"/>
  <c r="W4" i="2928"/>
  <c r="AA8" i="2928"/>
  <c r="AB8" i="2928" s="1"/>
  <c r="AA15" i="2928"/>
  <c r="AB15" i="2928" s="1"/>
  <c r="AF10" i="2928"/>
  <c r="AG10" i="2928" s="1"/>
  <c r="AF22" i="2928"/>
  <c r="AG22" i="2928" s="1"/>
  <c r="AQ4" i="2928"/>
  <c r="AU12" i="2928"/>
  <c r="AV12" i="2928" s="1"/>
  <c r="AV4" i="2928"/>
  <c r="AU15" i="2928"/>
  <c r="AV15" i="2928" s="1"/>
  <c r="AU21" i="2928"/>
  <c r="AV21" i="2928" s="1"/>
  <c r="P15" i="2929"/>
  <c r="Q15" i="2929" s="1"/>
  <c r="AA17" i="2929"/>
  <c r="AB17" i="2929" s="1"/>
  <c r="AF17" i="2929"/>
  <c r="AG17" i="2929" s="1"/>
  <c r="AF21" i="2929"/>
  <c r="AG21" i="2929" s="1"/>
  <c r="AK13" i="2929"/>
  <c r="AL13" i="2929" s="1"/>
  <c r="AQ4" i="2929"/>
  <c r="AP13" i="2929" s="1"/>
  <c r="AQ13" i="2929" s="1"/>
  <c r="AP7" i="2929"/>
  <c r="AU14" i="2929"/>
  <c r="AV14" i="2929" s="1"/>
  <c r="AU13" i="2929"/>
  <c r="AV13" i="2929" s="1"/>
  <c r="Q4" i="2930"/>
  <c r="P17" i="2930" s="1"/>
  <c r="Q17" i="2930" s="1"/>
  <c r="P20" i="2930"/>
  <c r="Q20" i="2930" s="1"/>
  <c r="V15" i="2930"/>
  <c r="W15" i="2930" s="1"/>
  <c r="V14" i="2930"/>
  <c r="W14" i="2930" s="1"/>
  <c r="V21" i="2930"/>
  <c r="W21" i="2930" s="1"/>
  <c r="AA16" i="2930"/>
  <c r="AB16" i="2930" s="1"/>
  <c r="AA9" i="2930"/>
  <c r="AB9" i="2930" s="1"/>
  <c r="AA15" i="2930"/>
  <c r="AB15" i="2930" s="1"/>
  <c r="AA7" i="2930"/>
  <c r="AF18" i="2930"/>
  <c r="AG18" i="2930" s="1"/>
  <c r="AU18" i="2930"/>
  <c r="AV18" i="2930" s="1"/>
  <c r="V8" i="2931"/>
  <c r="W8" i="2931" s="1"/>
  <c r="V7" i="2931"/>
  <c r="AA19" i="2931"/>
  <c r="AB19" i="2931" s="1"/>
  <c r="AP8" i="2931"/>
  <c r="AQ8" i="2931" s="1"/>
  <c r="AP7" i="2931"/>
  <c r="AU16" i="2931"/>
  <c r="AV16" i="2931" s="1"/>
  <c r="V13" i="2932"/>
  <c r="W13" i="2932" s="1"/>
  <c r="AB4" i="2932"/>
  <c r="AQ4" i="2932"/>
  <c r="AP12" i="2932"/>
  <c r="AQ12" i="2932" s="1"/>
  <c r="AU12" i="2932"/>
  <c r="AV12" i="2932" s="1"/>
  <c r="V14" i="2933"/>
  <c r="W14" i="2933" s="1"/>
  <c r="AK13" i="2933"/>
  <c r="AL13" i="2933" s="1"/>
  <c r="AU21" i="2933"/>
  <c r="AV21" i="2933" s="1"/>
  <c r="P15" i="2934"/>
  <c r="Q15" i="2934" s="1"/>
  <c r="Q4" i="2934"/>
  <c r="V16" i="2934"/>
  <c r="W16" i="2934" s="1"/>
  <c r="V18" i="2934"/>
  <c r="W18" i="2934" s="1"/>
  <c r="AA14" i="2934"/>
  <c r="AB14" i="2934" s="1"/>
  <c r="W4" i="2935"/>
  <c r="V12" i="2935"/>
  <c r="W12" i="2935" s="1"/>
  <c r="AA17" i="2935"/>
  <c r="AB17" i="2935" s="1"/>
  <c r="AK14" i="2935"/>
  <c r="AL14" i="2935" s="1"/>
  <c r="AP19" i="2936"/>
  <c r="AQ19" i="2936" s="1"/>
  <c r="P14" i="2937"/>
  <c r="Q14" i="2937" s="1"/>
  <c r="AV4" i="2939"/>
  <c r="AU14" i="2939" s="1"/>
  <c r="AV14" i="2939" s="1"/>
  <c r="AU7" i="2939"/>
  <c r="AU11" i="2939"/>
  <c r="AV11" i="2939" s="1"/>
  <c r="AU19" i="2939"/>
  <c r="AV19" i="2939" s="1"/>
  <c r="AU8" i="2928"/>
  <c r="AV8" i="2928" s="1"/>
  <c r="S31" i="2929"/>
  <c r="N28" i="2929"/>
  <c r="P9" i="2929"/>
  <c r="Q9" i="2929" s="1"/>
  <c r="P17" i="2929"/>
  <c r="Q17" i="2929" s="1"/>
  <c r="T31" i="2929"/>
  <c r="AG4" i="2929"/>
  <c r="AF22" i="2929"/>
  <c r="AG22" i="2929" s="1"/>
  <c r="P8" i="2930"/>
  <c r="Q8" i="2930" s="1"/>
  <c r="P16" i="2930"/>
  <c r="Q16" i="2930" s="1"/>
  <c r="V15" i="2931"/>
  <c r="W15" i="2931" s="1"/>
  <c r="AF7" i="2931"/>
  <c r="AG4" i="2931"/>
  <c r="AP15" i="2931"/>
  <c r="AQ15" i="2931" s="1"/>
  <c r="V9" i="2932"/>
  <c r="W9" i="2932" s="1"/>
  <c r="AA16" i="2932"/>
  <c r="AB16" i="2932" s="1"/>
  <c r="AG4" i="2932"/>
  <c r="AF12" i="2932"/>
  <c r="AG12" i="2932" s="1"/>
  <c r="AP22" i="2932"/>
  <c r="AQ22" i="2932" s="1"/>
  <c r="AP9" i="2932"/>
  <c r="AQ9" i="2932" s="1"/>
  <c r="AU16" i="2932"/>
  <c r="AV16" i="2932" s="1"/>
  <c r="P13" i="2933"/>
  <c r="Q13" i="2933" s="1"/>
  <c r="W4" i="2933"/>
  <c r="V22" i="2933" s="1"/>
  <c r="W22" i="2933" s="1"/>
  <c r="V17" i="2933"/>
  <c r="W17" i="2933" s="1"/>
  <c r="AA9" i="2933"/>
  <c r="AB9" i="2933" s="1"/>
  <c r="AG4" i="2933"/>
  <c r="AF22" i="2933" s="1"/>
  <c r="AG22" i="2933" s="1"/>
  <c r="AF19" i="2933"/>
  <c r="AG19" i="2933" s="1"/>
  <c r="AF17" i="2933"/>
  <c r="AG17" i="2933" s="1"/>
  <c r="AQ4" i="2933"/>
  <c r="AP9" i="2933" s="1"/>
  <c r="AQ9" i="2933" s="1"/>
  <c r="AP21" i="2933"/>
  <c r="AQ21" i="2933" s="1"/>
  <c r="AU17" i="2933"/>
  <c r="AV17" i="2933" s="1"/>
  <c r="P7" i="2934"/>
  <c r="P12" i="2934"/>
  <c r="Q12" i="2934" s="1"/>
  <c r="V13" i="2934"/>
  <c r="W13" i="2934" s="1"/>
  <c r="V17" i="2934"/>
  <c r="W17" i="2934" s="1"/>
  <c r="AF7" i="2934"/>
  <c r="AG4" i="2934"/>
  <c r="AF18" i="2934" s="1"/>
  <c r="AG18" i="2934" s="1"/>
  <c r="AF11" i="2934"/>
  <c r="AG11" i="2934" s="1"/>
  <c r="AF15" i="2934"/>
  <c r="AG15" i="2934" s="1"/>
  <c r="AK12" i="2934"/>
  <c r="AL12" i="2934" s="1"/>
  <c r="AP19" i="2934"/>
  <c r="AQ19" i="2934" s="1"/>
  <c r="V10" i="2935"/>
  <c r="W10" i="2935" s="1"/>
  <c r="V18" i="2935"/>
  <c r="W18" i="2935" s="1"/>
  <c r="V16" i="2935"/>
  <c r="W16" i="2935" s="1"/>
  <c r="V21" i="2935"/>
  <c r="W21" i="2935" s="1"/>
  <c r="AA8" i="2935"/>
  <c r="AB8" i="2935" s="1"/>
  <c r="AA12" i="2937"/>
  <c r="AB12" i="2937" s="1"/>
  <c r="AA7" i="2937"/>
  <c r="AB4" i="2937"/>
  <c r="AA22" i="2937" s="1"/>
  <c r="AB22" i="2937" s="1"/>
  <c r="AU10" i="2937"/>
  <c r="AV10" i="2937" s="1"/>
  <c r="AU18" i="2937"/>
  <c r="AV18" i="2937" s="1"/>
  <c r="V10" i="2938"/>
  <c r="W10" i="2938" s="1"/>
  <c r="V18" i="2938"/>
  <c r="W18" i="2938" s="1"/>
  <c r="V13" i="2938"/>
  <c r="W13" i="2938" s="1"/>
  <c r="AP22" i="2938"/>
  <c r="AQ22" i="2938" s="1"/>
  <c r="AP10" i="2938"/>
  <c r="AQ10" i="2938" s="1"/>
  <c r="AP17" i="2938"/>
  <c r="AQ17" i="2938" s="1"/>
  <c r="S31" i="2928"/>
  <c r="R31" i="2929"/>
  <c r="AL4" i="2929"/>
  <c r="AK10" i="2929" s="1"/>
  <c r="AL10" i="2929" s="1"/>
  <c r="AP18" i="2930"/>
  <c r="AQ18" i="2930" s="1"/>
  <c r="AU10" i="2930"/>
  <c r="AV10" i="2930" s="1"/>
  <c r="P7" i="2931"/>
  <c r="P11" i="2931"/>
  <c r="Q11" i="2931" s="1"/>
  <c r="P15" i="2931"/>
  <c r="Q15" i="2931" s="1"/>
  <c r="P19" i="2931"/>
  <c r="Q19" i="2931" s="1"/>
  <c r="V21" i="2931"/>
  <c r="W21" i="2931" s="1"/>
  <c r="V19" i="2931"/>
  <c r="W19" i="2931" s="1"/>
  <c r="AA15" i="2931"/>
  <c r="AB15" i="2931" s="1"/>
  <c r="AF11" i="2931"/>
  <c r="AG11" i="2931" s="1"/>
  <c r="AL4" i="2931"/>
  <c r="AK15" i="2931" s="1"/>
  <c r="AL15" i="2931" s="1"/>
  <c r="AP21" i="2931"/>
  <c r="AQ21" i="2931" s="1"/>
  <c r="AP19" i="2931"/>
  <c r="AQ19" i="2931" s="1"/>
  <c r="Q4" i="2932"/>
  <c r="V8" i="2932"/>
  <c r="W8" i="2932" s="1"/>
  <c r="AF16" i="2932"/>
  <c r="AG16" i="2932" s="1"/>
  <c r="AL4" i="2932"/>
  <c r="AK17" i="2932" s="1"/>
  <c r="AL17" i="2932" s="1"/>
  <c r="AK12" i="2932"/>
  <c r="AL12" i="2932" s="1"/>
  <c r="AP8" i="2932"/>
  <c r="AQ8" i="2932" s="1"/>
  <c r="AU22" i="2932"/>
  <c r="AV22" i="2932" s="1"/>
  <c r="Q4" i="2933"/>
  <c r="AA13" i="2933"/>
  <c r="AB13" i="2933" s="1"/>
  <c r="AP11" i="2933"/>
  <c r="AQ11" i="2933" s="1"/>
  <c r="AU16" i="2933"/>
  <c r="AV16" i="2933" s="1"/>
  <c r="P9" i="2934"/>
  <c r="Q9" i="2934" s="1"/>
  <c r="V8" i="2934"/>
  <c r="W8" i="2934" s="1"/>
  <c r="AF14" i="2934"/>
  <c r="AG14" i="2934" s="1"/>
  <c r="AF19" i="2934"/>
  <c r="AG19" i="2934" s="1"/>
  <c r="AL4" i="2934"/>
  <c r="AK15" i="2934" s="1"/>
  <c r="AL15" i="2934" s="1"/>
  <c r="AK19" i="2934"/>
  <c r="AL19" i="2934" s="1"/>
  <c r="AU7" i="2934"/>
  <c r="V13" i="2935"/>
  <c r="W13" i="2935" s="1"/>
  <c r="AB4" i="2935"/>
  <c r="AA18" i="2935" s="1"/>
  <c r="AB18" i="2935" s="1"/>
  <c r="AA13" i="2935"/>
  <c r="AB13" i="2935" s="1"/>
  <c r="AQ4" i="2935"/>
  <c r="AP12" i="2935"/>
  <c r="AQ12" i="2935" s="1"/>
  <c r="AU13" i="2936"/>
  <c r="AV13" i="2936" s="1"/>
  <c r="AU17" i="2936"/>
  <c r="AV17" i="2936" s="1"/>
  <c r="Q4" i="2937"/>
  <c r="P8" i="2937"/>
  <c r="Q8" i="2937" s="1"/>
  <c r="W4" i="2937"/>
  <c r="AU9" i="2937"/>
  <c r="AV9" i="2937" s="1"/>
  <c r="AU17" i="2937"/>
  <c r="AV17" i="2937" s="1"/>
  <c r="AU21" i="2937"/>
  <c r="AV21" i="2937" s="1"/>
  <c r="AU8" i="2937"/>
  <c r="AV8" i="2937" s="1"/>
  <c r="AV4" i="2937"/>
  <c r="AA12" i="2939"/>
  <c r="AB12" i="2939" s="1"/>
  <c r="AA16" i="2939"/>
  <c r="AB16" i="2939" s="1"/>
  <c r="AB4" i="2939"/>
  <c r="AA7" i="2939" s="1"/>
  <c r="AF17" i="2939"/>
  <c r="AG17" i="2939" s="1"/>
  <c r="Q31" i="2931"/>
  <c r="Q4" i="2935"/>
  <c r="V8" i="2935"/>
  <c r="W8" i="2935" s="1"/>
  <c r="AL4" i="2935"/>
  <c r="AP8" i="2935"/>
  <c r="AQ8" i="2935" s="1"/>
  <c r="Q4" i="2936"/>
  <c r="P20" i="2936" s="1"/>
  <c r="Q20" i="2936" s="1"/>
  <c r="W4" i="2936"/>
  <c r="V11" i="2936" s="1"/>
  <c r="W11" i="2936" s="1"/>
  <c r="AA12" i="2936"/>
  <c r="AB12" i="2936" s="1"/>
  <c r="AA7" i="2936"/>
  <c r="AA15" i="2936"/>
  <c r="AB15" i="2936" s="1"/>
  <c r="AB4" i="2936"/>
  <c r="AK11" i="2936"/>
  <c r="AL11" i="2936" s="1"/>
  <c r="AK19" i="2936"/>
  <c r="AL19" i="2936" s="1"/>
  <c r="V16" i="2937"/>
  <c r="W16" i="2937" s="1"/>
  <c r="V7" i="2937"/>
  <c r="AA14" i="2937"/>
  <c r="AB14" i="2937" s="1"/>
  <c r="AK11" i="2937"/>
  <c r="AL11" i="2937" s="1"/>
  <c r="P11" i="2938"/>
  <c r="Q11" i="2938" s="1"/>
  <c r="W4" i="2938"/>
  <c r="V14" i="2938" s="1"/>
  <c r="W14" i="2938" s="1"/>
  <c r="V7" i="2938"/>
  <c r="V15" i="2938"/>
  <c r="W15" i="2938" s="1"/>
  <c r="V19" i="2938"/>
  <c r="W19" i="2938" s="1"/>
  <c r="V16" i="2938"/>
  <c r="W16" i="2938" s="1"/>
  <c r="AK9" i="2938"/>
  <c r="AL9" i="2938" s="1"/>
  <c r="AK21" i="2938"/>
  <c r="AL21" i="2938" s="1"/>
  <c r="AP14" i="2938"/>
  <c r="AQ14" i="2938" s="1"/>
  <c r="P11" i="2934"/>
  <c r="Q11" i="2934" s="1"/>
  <c r="P19" i="2934"/>
  <c r="Q19" i="2934" s="1"/>
  <c r="V22" i="2935"/>
  <c r="W22" i="2935" s="1"/>
  <c r="V9" i="2935"/>
  <c r="W9" i="2935" s="1"/>
  <c r="AA16" i="2935"/>
  <c r="AB16" i="2935" s="1"/>
  <c r="AG4" i="2935"/>
  <c r="AP22" i="2935"/>
  <c r="AQ22" i="2935" s="1"/>
  <c r="AP9" i="2935"/>
  <c r="AQ9" i="2935" s="1"/>
  <c r="AA9" i="2936"/>
  <c r="AB9" i="2936" s="1"/>
  <c r="AA17" i="2936"/>
  <c r="AB17" i="2936" s="1"/>
  <c r="AA21" i="2936"/>
  <c r="AB21" i="2936" s="1"/>
  <c r="AA10" i="2936"/>
  <c r="AB10" i="2936" s="1"/>
  <c r="AA18" i="2936"/>
  <c r="AB18" i="2936" s="1"/>
  <c r="AG4" i="2936"/>
  <c r="AF16" i="2936" s="1"/>
  <c r="AG16" i="2936" s="1"/>
  <c r="AK16" i="2936"/>
  <c r="AL16" i="2936" s="1"/>
  <c r="AL4" i="2936"/>
  <c r="AK12" i="2936" s="1"/>
  <c r="AL12" i="2936" s="1"/>
  <c r="AK18" i="2936"/>
  <c r="AL18" i="2936" s="1"/>
  <c r="AP7" i="2936"/>
  <c r="AQ4" i="2936"/>
  <c r="AP11" i="2936"/>
  <c r="AQ11" i="2936" s="1"/>
  <c r="AP15" i="2936"/>
  <c r="AQ15" i="2936" s="1"/>
  <c r="AU15" i="2936"/>
  <c r="AV15" i="2936" s="1"/>
  <c r="AF10" i="2937"/>
  <c r="AG10" i="2937" s="1"/>
  <c r="AF18" i="2937"/>
  <c r="AG18" i="2937" s="1"/>
  <c r="AK18" i="2937"/>
  <c r="AL18" i="2937" s="1"/>
  <c r="AK22" i="2937"/>
  <c r="AL22" i="2937" s="1"/>
  <c r="AL4" i="2937"/>
  <c r="AK10" i="2937" s="1"/>
  <c r="AL10" i="2937" s="1"/>
  <c r="AU16" i="2937"/>
  <c r="AV16" i="2937" s="1"/>
  <c r="S31" i="2938"/>
  <c r="N28" i="2938"/>
  <c r="R31" i="2938"/>
  <c r="T31" i="2938"/>
  <c r="U31" i="2938"/>
  <c r="P31" i="2938"/>
  <c r="AK14" i="2938"/>
  <c r="AL14" i="2938" s="1"/>
  <c r="AK18" i="2938"/>
  <c r="AL18" i="2938" s="1"/>
  <c r="AK22" i="2938"/>
  <c r="AL22" i="2938" s="1"/>
  <c r="AP7" i="2938"/>
  <c r="AP11" i="2938"/>
  <c r="AQ11" i="2938" s="1"/>
  <c r="AP15" i="2938"/>
  <c r="AQ15" i="2938" s="1"/>
  <c r="AP18" i="2938"/>
  <c r="AQ18" i="2938" s="1"/>
  <c r="P15" i="2939"/>
  <c r="Q15" i="2939" s="1"/>
  <c r="AU10" i="2939"/>
  <c r="AV10" i="2939" s="1"/>
  <c r="AU18" i="2939"/>
  <c r="AV18" i="2939" s="1"/>
  <c r="AU22" i="2939"/>
  <c r="AV22" i="2939" s="1"/>
  <c r="AA12" i="2941"/>
  <c r="AB12" i="2941" s="1"/>
  <c r="AA16" i="2941"/>
  <c r="AB16" i="2941" s="1"/>
  <c r="AB4" i="2941"/>
  <c r="AA7" i="2941" s="1"/>
  <c r="Q31" i="2934"/>
  <c r="AA11" i="2936"/>
  <c r="AB11" i="2936" s="1"/>
  <c r="AA19" i="2936"/>
  <c r="AB19" i="2936" s="1"/>
  <c r="AK9" i="2936"/>
  <c r="AL9" i="2936" s="1"/>
  <c r="AK17" i="2936"/>
  <c r="AL17" i="2936" s="1"/>
  <c r="AP13" i="2936"/>
  <c r="AQ13" i="2936" s="1"/>
  <c r="AP22" i="2936"/>
  <c r="AQ22" i="2936" s="1"/>
  <c r="AU14" i="2936"/>
  <c r="AV14" i="2936" s="1"/>
  <c r="V17" i="2937"/>
  <c r="W17" i="2937" s="1"/>
  <c r="V21" i="2937"/>
  <c r="W21" i="2937" s="1"/>
  <c r="AA10" i="2937"/>
  <c r="AB10" i="2937" s="1"/>
  <c r="AA18" i="2937"/>
  <c r="AB18" i="2937" s="1"/>
  <c r="AA11" i="2937"/>
  <c r="AB11" i="2937" s="1"/>
  <c r="AF13" i="2937"/>
  <c r="AG13" i="2937" s="1"/>
  <c r="AF16" i="2937"/>
  <c r="AG16" i="2937" s="1"/>
  <c r="AK15" i="2937"/>
  <c r="AL15" i="2937" s="1"/>
  <c r="AU15" i="2937"/>
  <c r="AV15" i="2937" s="1"/>
  <c r="P14" i="2938"/>
  <c r="Q14" i="2938" s="1"/>
  <c r="P22" i="2938"/>
  <c r="Q22" i="2938" s="1"/>
  <c r="V8" i="2938"/>
  <c r="W8" i="2938" s="1"/>
  <c r="AL4" i="2938"/>
  <c r="AK19" i="2938" s="1"/>
  <c r="AL19" i="2938" s="1"/>
  <c r="AK7" i="2938"/>
  <c r="AK15" i="2938"/>
  <c r="AL15" i="2938" s="1"/>
  <c r="AP8" i="2938"/>
  <c r="AQ8" i="2938" s="1"/>
  <c r="AU10" i="2938"/>
  <c r="AV10" i="2938" s="1"/>
  <c r="V19" i="2939"/>
  <c r="W19" i="2939" s="1"/>
  <c r="AA9" i="2939"/>
  <c r="AB9" i="2939" s="1"/>
  <c r="AA17" i="2939"/>
  <c r="AB17" i="2939" s="1"/>
  <c r="V15" i="2940"/>
  <c r="W15" i="2940" s="1"/>
  <c r="P10" i="2941"/>
  <c r="Q10" i="2941" s="1"/>
  <c r="AA14" i="2936"/>
  <c r="AB14" i="2936" s="1"/>
  <c r="AF13" i="2936"/>
  <c r="AG13" i="2936" s="1"/>
  <c r="AK14" i="2936"/>
  <c r="AL14" i="2936" s="1"/>
  <c r="AP14" i="2936"/>
  <c r="AQ14" i="2936" s="1"/>
  <c r="AU11" i="2936"/>
  <c r="AV11" i="2936" s="1"/>
  <c r="AA15" i="2937"/>
  <c r="AB15" i="2937" s="1"/>
  <c r="AF22" i="2937"/>
  <c r="AG22" i="2937" s="1"/>
  <c r="AK8" i="2937"/>
  <c r="AL8" i="2937" s="1"/>
  <c r="AK16" i="2937"/>
  <c r="AL16" i="2937" s="1"/>
  <c r="AK7" i="2937"/>
  <c r="AK19" i="2937"/>
  <c r="AL19" i="2937" s="1"/>
  <c r="AP16" i="2937"/>
  <c r="AQ16" i="2937" s="1"/>
  <c r="AU12" i="2937"/>
  <c r="AV12" i="2937" s="1"/>
  <c r="AU7" i="2937"/>
  <c r="P7" i="2938"/>
  <c r="V9" i="2938"/>
  <c r="W9" i="2938" s="1"/>
  <c r="V17" i="2938"/>
  <c r="W17" i="2938" s="1"/>
  <c r="V21" i="2938"/>
  <c r="W21" i="2938" s="1"/>
  <c r="AP9" i="2938"/>
  <c r="AQ9" i="2938" s="1"/>
  <c r="AP12" i="2938"/>
  <c r="AQ12" i="2938" s="1"/>
  <c r="P11" i="2939"/>
  <c r="Q11" i="2939" s="1"/>
  <c r="P20" i="2939"/>
  <c r="Q20" i="2939" s="1"/>
  <c r="AG4" i="2939"/>
  <c r="V12" i="2940"/>
  <c r="W12" i="2940" s="1"/>
  <c r="V16" i="2940"/>
  <c r="W16" i="2940" s="1"/>
  <c r="W4" i="2940"/>
  <c r="V7" i="2940" s="1"/>
  <c r="AF15" i="2940"/>
  <c r="AG15" i="2940" s="1"/>
  <c r="AP17" i="2940"/>
  <c r="AQ17" i="2940" s="1"/>
  <c r="AQ4" i="2940"/>
  <c r="P11" i="2937"/>
  <c r="Q11" i="2937" s="1"/>
  <c r="P15" i="2937"/>
  <c r="Q15" i="2937" s="1"/>
  <c r="V19" i="2937"/>
  <c r="W19" i="2937" s="1"/>
  <c r="AF7" i="2937"/>
  <c r="AG4" i="2937"/>
  <c r="AF21" i="2937" s="1"/>
  <c r="AG21" i="2937" s="1"/>
  <c r="AK21" i="2937"/>
  <c r="AL21" i="2937" s="1"/>
  <c r="AP11" i="2937"/>
  <c r="AQ11" i="2937" s="1"/>
  <c r="P9" i="2938"/>
  <c r="Q9" i="2938" s="1"/>
  <c r="P13" i="2938"/>
  <c r="Q13" i="2938" s="1"/>
  <c r="P17" i="2938"/>
  <c r="Q17" i="2938" s="1"/>
  <c r="V22" i="2938"/>
  <c r="W22" i="2938" s="1"/>
  <c r="V12" i="2938"/>
  <c r="W12" i="2938" s="1"/>
  <c r="AB4" i="2938"/>
  <c r="AU22" i="2938"/>
  <c r="AV22" i="2938" s="1"/>
  <c r="P12" i="2939"/>
  <c r="Q12" i="2939" s="1"/>
  <c r="P19" i="2939"/>
  <c r="Q19" i="2939" s="1"/>
  <c r="V14" i="2939"/>
  <c r="W14" i="2939" s="1"/>
  <c r="V22" i="2939"/>
  <c r="W22" i="2939" s="1"/>
  <c r="AA15" i="2939"/>
  <c r="AB15" i="2939" s="1"/>
  <c r="AF15" i="2939"/>
  <c r="AG15" i="2939" s="1"/>
  <c r="P7" i="2940"/>
  <c r="V19" i="2940"/>
  <c r="W19" i="2940" s="1"/>
  <c r="AA19" i="2940"/>
  <c r="AB19" i="2940" s="1"/>
  <c r="AP16" i="2940"/>
  <c r="AQ16" i="2940" s="1"/>
  <c r="AU22" i="2940"/>
  <c r="AV22" i="2940" s="1"/>
  <c r="Q4" i="2942"/>
  <c r="AU11" i="2937"/>
  <c r="AV11" i="2937" s="1"/>
  <c r="AU19" i="2937"/>
  <c r="AV19" i="2937" s="1"/>
  <c r="Q4" i="2938"/>
  <c r="AG4" i="2938"/>
  <c r="AF22" i="2938" s="1"/>
  <c r="AG22" i="2938" s="1"/>
  <c r="AK8" i="2938"/>
  <c r="AL8" i="2938" s="1"/>
  <c r="AK16" i="2938"/>
  <c r="AL16" i="2938" s="1"/>
  <c r="AP13" i="2938"/>
  <c r="AQ13" i="2938" s="1"/>
  <c r="AP21" i="2938"/>
  <c r="AQ21" i="2938" s="1"/>
  <c r="AP19" i="2938"/>
  <c r="AQ19" i="2938" s="1"/>
  <c r="AV4" i="2938"/>
  <c r="AU11" i="2938"/>
  <c r="AV11" i="2938" s="1"/>
  <c r="P7" i="2939"/>
  <c r="P14" i="2939"/>
  <c r="Q14" i="2939" s="1"/>
  <c r="V13" i="2939"/>
  <c r="W13" i="2939" s="1"/>
  <c r="AA14" i="2939"/>
  <c r="AB14" i="2939" s="1"/>
  <c r="AF10" i="2939"/>
  <c r="AG10" i="2939" s="1"/>
  <c r="AF18" i="2939"/>
  <c r="AG18" i="2939" s="1"/>
  <c r="AB4" i="2940"/>
  <c r="AA18" i="2940" s="1"/>
  <c r="AB18" i="2940" s="1"/>
  <c r="AA15" i="2940"/>
  <c r="AB15" i="2940" s="1"/>
  <c r="AF12" i="2940"/>
  <c r="AG12" i="2940" s="1"/>
  <c r="AF16" i="2940"/>
  <c r="AG16" i="2940" s="1"/>
  <c r="AG4" i="2940"/>
  <c r="AF9" i="2940" s="1"/>
  <c r="AG9" i="2940" s="1"/>
  <c r="AF22" i="2940"/>
  <c r="AG22" i="2940" s="1"/>
  <c r="P31" i="2936"/>
  <c r="T31" i="2936"/>
  <c r="Q31" i="2937"/>
  <c r="U31" i="2937"/>
  <c r="P10" i="2939"/>
  <c r="Q10" i="2939" s="1"/>
  <c r="P18" i="2939"/>
  <c r="Q18" i="2939" s="1"/>
  <c r="P22" i="2939"/>
  <c r="Q22" i="2939" s="1"/>
  <c r="V7" i="2939"/>
  <c r="V15" i="2939"/>
  <c r="W15" i="2939" s="1"/>
  <c r="W4" i="2939"/>
  <c r="AA21" i="2939"/>
  <c r="AB21" i="2939" s="1"/>
  <c r="AF11" i="2939"/>
  <c r="AG11" i="2939" s="1"/>
  <c r="AF19" i="2939"/>
  <c r="AG19" i="2939" s="1"/>
  <c r="AU8" i="2939"/>
  <c r="AV8" i="2939" s="1"/>
  <c r="AU16" i="2939"/>
  <c r="AV16" i="2939" s="1"/>
  <c r="P11" i="2940"/>
  <c r="Q11" i="2940" s="1"/>
  <c r="P19" i="2940"/>
  <c r="Q19" i="2940" s="1"/>
  <c r="V17" i="2940"/>
  <c r="W17" i="2940" s="1"/>
  <c r="AA13" i="2940"/>
  <c r="AB13" i="2940" s="1"/>
  <c r="AA21" i="2940"/>
  <c r="AB21" i="2940" s="1"/>
  <c r="AF14" i="2940"/>
  <c r="AG14" i="2940" s="1"/>
  <c r="AP11" i="2940"/>
  <c r="AQ11" i="2940" s="1"/>
  <c r="AP15" i="2940"/>
  <c r="AQ15" i="2940" s="1"/>
  <c r="AP19" i="2940"/>
  <c r="AQ19" i="2940" s="1"/>
  <c r="AP18" i="2940"/>
  <c r="AQ18" i="2940" s="1"/>
  <c r="Q31" i="2936"/>
  <c r="R31" i="2939"/>
  <c r="U31" i="2939"/>
  <c r="Q31" i="2939"/>
  <c r="S31" i="2939"/>
  <c r="V21" i="2939"/>
  <c r="W21" i="2939" s="1"/>
  <c r="AA11" i="2939"/>
  <c r="AB11" i="2939" s="1"/>
  <c r="AA19" i="2939"/>
  <c r="AB19" i="2939" s="1"/>
  <c r="AL4" i="2939"/>
  <c r="AU13" i="2939"/>
  <c r="AV13" i="2939" s="1"/>
  <c r="V14" i="2940"/>
  <c r="W14" i="2940" s="1"/>
  <c r="AF19" i="2940"/>
  <c r="AG19" i="2940" s="1"/>
  <c r="AL4" i="2940"/>
  <c r="AK10" i="2940" s="1"/>
  <c r="AL10" i="2940" s="1"/>
  <c r="AP8" i="2940"/>
  <c r="AQ8" i="2940" s="1"/>
  <c r="AP12" i="2940"/>
  <c r="AQ12" i="2940" s="1"/>
  <c r="AP7" i="2940"/>
  <c r="AU19" i="2940"/>
  <c r="AV19" i="2940" s="1"/>
  <c r="AA11" i="2941"/>
  <c r="AB11" i="2941" s="1"/>
  <c r="AP19" i="2941"/>
  <c r="AQ19" i="2941" s="1"/>
  <c r="AP11" i="2941"/>
  <c r="AQ11" i="2941" s="1"/>
  <c r="AP13" i="2941"/>
  <c r="AQ13" i="2941" s="1"/>
  <c r="AP7" i="2941"/>
  <c r="AP22" i="2941"/>
  <c r="AQ22" i="2941" s="1"/>
  <c r="AU9" i="2939"/>
  <c r="AV9" i="2939" s="1"/>
  <c r="AU17" i="2939"/>
  <c r="AV17" i="2939" s="1"/>
  <c r="P8" i="2940"/>
  <c r="Q8" i="2940" s="1"/>
  <c r="P16" i="2940"/>
  <c r="Q16" i="2940" s="1"/>
  <c r="P20" i="2940"/>
  <c r="Q20" i="2940" s="1"/>
  <c r="V10" i="2940"/>
  <c r="W10" i="2940" s="1"/>
  <c r="V18" i="2940"/>
  <c r="W18" i="2940" s="1"/>
  <c r="AF10" i="2940"/>
  <c r="AG10" i="2940" s="1"/>
  <c r="AF18" i="2940"/>
  <c r="AG18" i="2940" s="1"/>
  <c r="AV4" i="2940"/>
  <c r="P8" i="2941"/>
  <c r="Q8" i="2941" s="1"/>
  <c r="Q4" i="2941"/>
  <c r="AA9" i="2941"/>
  <c r="AB9" i="2941" s="1"/>
  <c r="AA18" i="2941"/>
  <c r="AB18" i="2941" s="1"/>
  <c r="AG4" i="2941"/>
  <c r="AF15" i="2941"/>
  <c r="AG15" i="2941" s="1"/>
  <c r="AP8" i="2941"/>
  <c r="AQ8" i="2941" s="1"/>
  <c r="AP12" i="2941"/>
  <c r="AQ12" i="2941" s="1"/>
  <c r="AP16" i="2941"/>
  <c r="AQ16" i="2941" s="1"/>
  <c r="AP15" i="2941"/>
  <c r="AQ15" i="2941" s="1"/>
  <c r="AU21" i="2942"/>
  <c r="AV21" i="2942" s="1"/>
  <c r="AQ4" i="2939"/>
  <c r="Q4" i="2940"/>
  <c r="AP10" i="2940"/>
  <c r="AQ10" i="2940" s="1"/>
  <c r="AP14" i="2940"/>
  <c r="AQ14" i="2940" s="1"/>
  <c r="AP13" i="2940"/>
  <c r="AQ13" i="2940" s="1"/>
  <c r="P21" i="2941"/>
  <c r="Q21" i="2941" s="1"/>
  <c r="W4" i="2941"/>
  <c r="AP9" i="2941"/>
  <c r="AQ9" i="2941" s="1"/>
  <c r="AP17" i="2941"/>
  <c r="AQ17" i="2941" s="1"/>
  <c r="AU10" i="2941"/>
  <c r="AV10" i="2941" s="1"/>
  <c r="AU11" i="2941"/>
  <c r="AV11" i="2941" s="1"/>
  <c r="AU8" i="2942"/>
  <c r="AV8" i="2942" s="1"/>
  <c r="AU12" i="2942"/>
  <c r="AV12" i="2942" s="1"/>
  <c r="AU9" i="2942"/>
  <c r="AV9" i="2942" s="1"/>
  <c r="P31" i="2940"/>
  <c r="T31" i="2940"/>
  <c r="AA10" i="2941"/>
  <c r="AB10" i="2941" s="1"/>
  <c r="AA13" i="2941"/>
  <c r="AB13" i="2941" s="1"/>
  <c r="AA19" i="2941"/>
  <c r="AB19" i="2941" s="1"/>
  <c r="AK12" i="2941"/>
  <c r="AL12" i="2941" s="1"/>
  <c r="AL4" i="2941"/>
  <c r="AF13" i="2942"/>
  <c r="AG13" i="2942" s="1"/>
  <c r="AK8" i="2942"/>
  <c r="AL8" i="2942" s="1"/>
  <c r="AP10" i="2942"/>
  <c r="AQ10" i="2942" s="1"/>
  <c r="AP22" i="2942"/>
  <c r="AQ22" i="2942" s="1"/>
  <c r="AP17" i="2942"/>
  <c r="AQ17" i="2942" s="1"/>
  <c r="Q31" i="2940"/>
  <c r="P16" i="2941"/>
  <c r="Q16" i="2941" s="1"/>
  <c r="AA15" i="2941"/>
  <c r="AB15" i="2941" s="1"/>
  <c r="AA14" i="2941"/>
  <c r="AB14" i="2941" s="1"/>
  <c r="AV4" i="2941"/>
  <c r="AU17" i="2941" s="1"/>
  <c r="AV17" i="2941" s="1"/>
  <c r="P9" i="2942"/>
  <c r="Q9" i="2942" s="1"/>
  <c r="AA16" i="2942"/>
  <c r="AB16" i="2942" s="1"/>
  <c r="AF10" i="2942"/>
  <c r="AG10" i="2942" s="1"/>
  <c r="AF14" i="2942"/>
  <c r="AG14" i="2942" s="1"/>
  <c r="AF18" i="2942"/>
  <c r="AG18" i="2942" s="1"/>
  <c r="AF17" i="2942"/>
  <c r="AG17" i="2942" s="1"/>
  <c r="T31" i="2941"/>
  <c r="P31" i="2941"/>
  <c r="P12" i="2941"/>
  <c r="Q12" i="2941" s="1"/>
  <c r="P20" i="2941"/>
  <c r="Q20" i="2941" s="1"/>
  <c r="S31" i="2941"/>
  <c r="AP10" i="2941"/>
  <c r="AQ10" i="2941" s="1"/>
  <c r="AP14" i="2941"/>
  <c r="AQ14" i="2941" s="1"/>
  <c r="AP18" i="2941"/>
  <c r="AQ18" i="2941" s="1"/>
  <c r="AU21" i="2941"/>
  <c r="AV21" i="2941" s="1"/>
  <c r="P22" i="2942"/>
  <c r="Q22" i="2942" s="1"/>
  <c r="AF21" i="2942"/>
  <c r="AG21" i="2942" s="1"/>
  <c r="AU13" i="2942"/>
  <c r="AV13" i="2942" s="1"/>
  <c r="AK14" i="2941"/>
  <c r="AL14" i="2941" s="1"/>
  <c r="AP21" i="2941"/>
  <c r="AQ21" i="2941" s="1"/>
  <c r="AU8" i="2941"/>
  <c r="AV8" i="2941" s="1"/>
  <c r="AU12" i="2941"/>
  <c r="AV12" i="2941" s="1"/>
  <c r="AA18" i="2942"/>
  <c r="AB18" i="2942" s="1"/>
  <c r="AF8" i="2942"/>
  <c r="AG8" i="2942" s="1"/>
  <c r="AF12" i="2942"/>
  <c r="AG12" i="2942" s="1"/>
  <c r="AF9" i="2942"/>
  <c r="AG9" i="2942" s="1"/>
  <c r="AK14" i="2942"/>
  <c r="AL14" i="2942" s="1"/>
  <c r="AP8" i="2942"/>
  <c r="AQ8" i="2942" s="1"/>
  <c r="AP9" i="2942"/>
  <c r="AQ9" i="2942" s="1"/>
  <c r="AU10" i="2942"/>
  <c r="AV10" i="2942" s="1"/>
  <c r="AU18" i="2942"/>
  <c r="AV18" i="2942" s="1"/>
  <c r="AU22" i="2942"/>
  <c r="AV22" i="2942" s="1"/>
  <c r="AU17" i="2942"/>
  <c r="AV17" i="2942" s="1"/>
  <c r="S31" i="2942"/>
  <c r="N28" i="2942"/>
  <c r="T31" i="2942"/>
  <c r="P31" i="2942"/>
  <c r="R31" i="2942"/>
  <c r="AB4" i="2942"/>
  <c r="AL4" i="2942"/>
  <c r="AK21" i="2942" s="1"/>
  <c r="AL21" i="2942" s="1"/>
  <c r="AV4" i="2942"/>
  <c r="W4" i="2942"/>
  <c r="AG4" i="2942"/>
  <c r="AQ4" i="2942"/>
  <c r="AP13" i="2942" s="1"/>
  <c r="AQ13" i="2942" s="1"/>
  <c r="AP19" i="2939" l="1"/>
  <c r="AQ19" i="2939" s="1"/>
  <c r="AP11" i="2939"/>
  <c r="AQ11" i="2939" s="1"/>
  <c r="AP16" i="2939"/>
  <c r="AQ16" i="2939" s="1"/>
  <c r="AP15" i="2939"/>
  <c r="AQ15" i="2939" s="1"/>
  <c r="AP8" i="2939"/>
  <c r="AQ8" i="2939" s="1"/>
  <c r="AP7" i="2939"/>
  <c r="AP12" i="2939"/>
  <c r="AQ12" i="2939" s="1"/>
  <c r="AP21" i="2939"/>
  <c r="AQ21" i="2939" s="1"/>
  <c r="AP9" i="2939"/>
  <c r="AQ9" i="2939" s="1"/>
  <c r="AP22" i="2939"/>
  <c r="AQ22" i="2939" s="1"/>
  <c r="AP17" i="2939"/>
  <c r="AQ17" i="2939" s="1"/>
  <c r="AP10" i="2939"/>
  <c r="AQ10" i="2939" s="1"/>
  <c r="AP13" i="2939"/>
  <c r="AQ13" i="2939" s="1"/>
  <c r="AG7" i="2937"/>
  <c r="AQ7" i="2936"/>
  <c r="P21" i="2935"/>
  <c r="Q21" i="2935" s="1"/>
  <c r="P17" i="2935"/>
  <c r="Q17" i="2935" s="1"/>
  <c r="P13" i="2935"/>
  <c r="Q13" i="2935" s="1"/>
  <c r="P9" i="2935"/>
  <c r="Q9" i="2935" s="1"/>
  <c r="P19" i="2935"/>
  <c r="Q19" i="2935" s="1"/>
  <c r="P15" i="2935"/>
  <c r="Q15" i="2935" s="1"/>
  <c r="P11" i="2935"/>
  <c r="Q11" i="2935" s="1"/>
  <c r="P20" i="2935"/>
  <c r="Q20" i="2935" s="1"/>
  <c r="P12" i="2935"/>
  <c r="Q12" i="2935" s="1"/>
  <c r="P16" i="2935"/>
  <c r="Q16" i="2935" s="1"/>
  <c r="P8" i="2935"/>
  <c r="Q8" i="2935" s="1"/>
  <c r="P22" i="2935"/>
  <c r="Q22" i="2935" s="1"/>
  <c r="P18" i="2935"/>
  <c r="Q18" i="2935" s="1"/>
  <c r="P14" i="2935"/>
  <c r="Q14" i="2935" s="1"/>
  <c r="AA19" i="2932"/>
  <c r="AB19" i="2932" s="1"/>
  <c r="AA11" i="2932"/>
  <c r="AB11" i="2932" s="1"/>
  <c r="AA14" i="2932"/>
  <c r="AB14" i="2932" s="1"/>
  <c r="AA7" i="2932"/>
  <c r="AA15" i="2932"/>
  <c r="AB15" i="2932" s="1"/>
  <c r="AA10" i="2932"/>
  <c r="AB10" i="2932" s="1"/>
  <c r="AA21" i="2932"/>
  <c r="AB21" i="2932" s="1"/>
  <c r="AA18" i="2932"/>
  <c r="AB18" i="2932" s="1"/>
  <c r="AA9" i="2932"/>
  <c r="AB9" i="2932" s="1"/>
  <c r="AA13" i="2932"/>
  <c r="AB13" i="2932" s="1"/>
  <c r="AA17" i="2932"/>
  <c r="AB17" i="2932" s="1"/>
  <c r="AA12" i="2932"/>
  <c r="AB12" i="2932" s="1"/>
  <c r="AA22" i="2932"/>
  <c r="AB22" i="2932" s="1"/>
  <c r="AA8" i="2932"/>
  <c r="AB8" i="2932" s="1"/>
  <c r="V7" i="2942"/>
  <c r="V19" i="2942"/>
  <c r="W19" i="2942" s="1"/>
  <c r="V15" i="2942"/>
  <c r="W15" i="2942" s="1"/>
  <c r="V11" i="2942"/>
  <c r="W11" i="2942" s="1"/>
  <c r="V10" i="2942"/>
  <c r="W10" i="2942" s="1"/>
  <c r="V17" i="2942"/>
  <c r="W17" i="2942" s="1"/>
  <c r="V8" i="2942"/>
  <c r="W8" i="2942" s="1"/>
  <c r="V12" i="2942"/>
  <c r="W12" i="2942" s="1"/>
  <c r="V22" i="2942"/>
  <c r="W22" i="2942" s="1"/>
  <c r="V13" i="2942"/>
  <c r="W13" i="2942" s="1"/>
  <c r="V21" i="2942"/>
  <c r="W21" i="2942" s="1"/>
  <c r="V9" i="2942"/>
  <c r="W9" i="2942" s="1"/>
  <c r="V14" i="2942"/>
  <c r="W14" i="2942" s="1"/>
  <c r="V21" i="2941"/>
  <c r="W21" i="2941" s="1"/>
  <c r="V9" i="2941"/>
  <c r="W9" i="2941" s="1"/>
  <c r="V15" i="2941"/>
  <c r="W15" i="2941" s="1"/>
  <c r="V11" i="2941"/>
  <c r="W11" i="2941" s="1"/>
  <c r="V19" i="2941"/>
  <c r="W19" i="2941" s="1"/>
  <c r="V16" i="2941"/>
  <c r="W16" i="2941" s="1"/>
  <c r="V13" i="2941"/>
  <c r="W13" i="2941" s="1"/>
  <c r="V7" i="2941"/>
  <c r="V14" i="2941"/>
  <c r="W14" i="2941" s="1"/>
  <c r="V22" i="2941"/>
  <c r="W22" i="2941" s="1"/>
  <c r="V18" i="2941"/>
  <c r="W18" i="2941" s="1"/>
  <c r="V12" i="2941"/>
  <c r="W12" i="2941" s="1"/>
  <c r="V17" i="2941"/>
  <c r="W17" i="2941" s="1"/>
  <c r="AK13" i="2939"/>
  <c r="AL13" i="2939" s="1"/>
  <c r="AK9" i="2939"/>
  <c r="AL9" i="2939" s="1"/>
  <c r="AK12" i="2939"/>
  <c r="AL12" i="2939" s="1"/>
  <c r="AK18" i="2939"/>
  <c r="AL18" i="2939" s="1"/>
  <c r="AK16" i="2939"/>
  <c r="AL16" i="2939" s="1"/>
  <c r="AK17" i="2939"/>
  <c r="AL17" i="2939" s="1"/>
  <c r="AK7" i="2939"/>
  <c r="AK14" i="2939"/>
  <c r="AL14" i="2939" s="1"/>
  <c r="AK8" i="2939"/>
  <c r="AL8" i="2939" s="1"/>
  <c r="AK22" i="2939"/>
  <c r="AL22" i="2939" s="1"/>
  <c r="AK19" i="2939"/>
  <c r="AL19" i="2939" s="1"/>
  <c r="AK11" i="2939"/>
  <c r="AL11" i="2939" s="1"/>
  <c r="V10" i="2941"/>
  <c r="W10" i="2941" s="1"/>
  <c r="P19" i="2942"/>
  <c r="Q19" i="2942" s="1"/>
  <c r="P17" i="2942"/>
  <c r="Q17" i="2942" s="1"/>
  <c r="P14" i="2942"/>
  <c r="Q14" i="2942" s="1"/>
  <c r="P8" i="2942"/>
  <c r="Q8" i="2942" s="1"/>
  <c r="P18" i="2942"/>
  <c r="Q18" i="2942" s="1"/>
  <c r="P12" i="2942"/>
  <c r="Q12" i="2942" s="1"/>
  <c r="P10" i="2942"/>
  <c r="Q10" i="2942" s="1"/>
  <c r="P15" i="2942"/>
  <c r="Q15" i="2942" s="1"/>
  <c r="P16" i="2942"/>
  <c r="Q16" i="2942" s="1"/>
  <c r="P13" i="2942"/>
  <c r="Q13" i="2942" s="1"/>
  <c r="P21" i="2942"/>
  <c r="Q21" i="2942" s="1"/>
  <c r="P7" i="2942"/>
  <c r="P11" i="2942"/>
  <c r="Q11" i="2942" s="1"/>
  <c r="P20" i="2942"/>
  <c r="Q20" i="2942" s="1"/>
  <c r="P19" i="2936"/>
  <c r="Q19" i="2936" s="1"/>
  <c r="AQ7" i="2929"/>
  <c r="AG7" i="2912"/>
  <c r="V8" i="2941"/>
  <c r="W8" i="2941" s="1"/>
  <c r="V18" i="2942"/>
  <c r="W18" i="2942" s="1"/>
  <c r="Q7" i="2940"/>
  <c r="AK21" i="2939"/>
  <c r="AL21" i="2939" s="1"/>
  <c r="AF19" i="2938"/>
  <c r="AG19" i="2938" s="1"/>
  <c r="AK15" i="2939"/>
  <c r="AL15" i="2939" s="1"/>
  <c r="V16" i="2936"/>
  <c r="W16" i="2936" s="1"/>
  <c r="AK15" i="2935"/>
  <c r="AL15" i="2935" s="1"/>
  <c r="AK7" i="2935"/>
  <c r="AK11" i="2935"/>
  <c r="AL11" i="2935" s="1"/>
  <c r="AK19" i="2935"/>
  <c r="AL19" i="2935" s="1"/>
  <c r="AK17" i="2935"/>
  <c r="AL17" i="2935" s="1"/>
  <c r="AK22" i="2935"/>
  <c r="AL22" i="2935" s="1"/>
  <c r="AK8" i="2935"/>
  <c r="AL8" i="2935" s="1"/>
  <c r="AK21" i="2935"/>
  <c r="AL21" i="2935" s="1"/>
  <c r="AK9" i="2935"/>
  <c r="AL9" i="2935" s="1"/>
  <c r="AK10" i="2935"/>
  <c r="AL10" i="2935" s="1"/>
  <c r="AK13" i="2935"/>
  <c r="AL13" i="2935" s="1"/>
  <c r="AK18" i="2935"/>
  <c r="AL18" i="2935" s="1"/>
  <c r="AK12" i="2935"/>
  <c r="AL12" i="2935" s="1"/>
  <c r="AB7" i="2937"/>
  <c r="P10" i="2935"/>
  <c r="Q10" i="2935" s="1"/>
  <c r="AF21" i="2936"/>
  <c r="AG21" i="2936" s="1"/>
  <c r="AF17" i="2936"/>
  <c r="AG17" i="2936" s="1"/>
  <c r="AF8" i="2936"/>
  <c r="AG8" i="2936" s="1"/>
  <c r="AF9" i="2936"/>
  <c r="AG9" i="2936" s="1"/>
  <c r="AF14" i="2936"/>
  <c r="AG14" i="2936" s="1"/>
  <c r="AF18" i="2936"/>
  <c r="AG18" i="2936" s="1"/>
  <c r="AF15" i="2936"/>
  <c r="AG15" i="2936" s="1"/>
  <c r="AF10" i="2936"/>
  <c r="AG10" i="2936" s="1"/>
  <c r="AF12" i="2936"/>
  <c r="AG12" i="2936" s="1"/>
  <c r="AF11" i="2936"/>
  <c r="AG11" i="2936" s="1"/>
  <c r="AF22" i="2936"/>
  <c r="AG22" i="2936" s="1"/>
  <c r="AF7" i="2936"/>
  <c r="AF19" i="2936"/>
  <c r="AG19" i="2936" s="1"/>
  <c r="P22" i="2936"/>
  <c r="Q22" i="2936" s="1"/>
  <c r="P18" i="2936"/>
  <c r="Q18" i="2936" s="1"/>
  <c r="P10" i="2936"/>
  <c r="Q10" i="2936" s="1"/>
  <c r="P21" i="2936"/>
  <c r="Q21" i="2936" s="1"/>
  <c r="P14" i="2936"/>
  <c r="Q14" i="2936" s="1"/>
  <c r="P9" i="2936"/>
  <c r="Q9" i="2936" s="1"/>
  <c r="P17" i="2936"/>
  <c r="Q17" i="2936" s="1"/>
  <c r="P12" i="2936"/>
  <c r="Q12" i="2936" s="1"/>
  <c r="P16" i="2936"/>
  <c r="Q16" i="2936" s="1"/>
  <c r="P7" i="2936"/>
  <c r="P15" i="2936"/>
  <c r="Q15" i="2936" s="1"/>
  <c r="P13" i="2936"/>
  <c r="Q13" i="2936" s="1"/>
  <c r="P11" i="2936"/>
  <c r="Q11" i="2936" s="1"/>
  <c r="P8" i="2936"/>
  <c r="Q8" i="2936" s="1"/>
  <c r="AG7" i="2934"/>
  <c r="AG7" i="2931"/>
  <c r="AV7" i="2936"/>
  <c r="V16" i="2942"/>
  <c r="W16" i="2942" s="1"/>
  <c r="AK12" i="2940"/>
  <c r="AL12" i="2940" s="1"/>
  <c r="AK8" i="2940"/>
  <c r="AL8" i="2940" s="1"/>
  <c r="AK16" i="2940"/>
  <c r="AL16" i="2940" s="1"/>
  <c r="AK9" i="2940"/>
  <c r="AL9" i="2940" s="1"/>
  <c r="AK11" i="2940"/>
  <c r="AL11" i="2940" s="1"/>
  <c r="AK18" i="2940"/>
  <c r="AL18" i="2940" s="1"/>
  <c r="AK17" i="2940"/>
  <c r="AL17" i="2940" s="1"/>
  <c r="AK21" i="2940"/>
  <c r="AL21" i="2940" s="1"/>
  <c r="AK19" i="2940"/>
  <c r="AL19" i="2940" s="1"/>
  <c r="AK15" i="2940"/>
  <c r="AL15" i="2940" s="1"/>
  <c r="AK14" i="2940"/>
  <c r="AL14" i="2940" s="1"/>
  <c r="AK13" i="2940"/>
  <c r="AL13" i="2940" s="1"/>
  <c r="AK22" i="2940"/>
  <c r="AL22" i="2940" s="1"/>
  <c r="AK7" i="2940"/>
  <c r="AF15" i="2938"/>
  <c r="AG15" i="2938" s="1"/>
  <c r="AF7" i="2938"/>
  <c r="AF18" i="2938"/>
  <c r="AG18" i="2938" s="1"/>
  <c r="AF12" i="2938"/>
  <c r="AG12" i="2938" s="1"/>
  <c r="AF10" i="2938"/>
  <c r="AG10" i="2938" s="1"/>
  <c r="AF16" i="2938"/>
  <c r="AG16" i="2938" s="1"/>
  <c r="AF14" i="2938"/>
  <c r="AG14" i="2938" s="1"/>
  <c r="AF9" i="2938"/>
  <c r="AG9" i="2938" s="1"/>
  <c r="AF21" i="2938"/>
  <c r="AG21" i="2938" s="1"/>
  <c r="AF8" i="2938"/>
  <c r="AG8" i="2938" s="1"/>
  <c r="AF13" i="2938"/>
  <c r="AG13" i="2938" s="1"/>
  <c r="AF11" i="2938"/>
  <c r="AG11" i="2938" s="1"/>
  <c r="AP14" i="2939"/>
  <c r="AQ14" i="2939" s="1"/>
  <c r="AF19" i="2935"/>
  <c r="AG19" i="2935" s="1"/>
  <c r="AF11" i="2935"/>
  <c r="AG11" i="2935" s="1"/>
  <c r="AF15" i="2935"/>
  <c r="AG15" i="2935" s="1"/>
  <c r="AF7" i="2935"/>
  <c r="AF18" i="2935"/>
  <c r="AG18" i="2935" s="1"/>
  <c r="AF9" i="2935"/>
  <c r="AG9" i="2935" s="1"/>
  <c r="AF17" i="2935"/>
  <c r="AG17" i="2935" s="1"/>
  <c r="AF14" i="2935"/>
  <c r="AG14" i="2935" s="1"/>
  <c r="AF13" i="2935"/>
  <c r="AG13" i="2935" s="1"/>
  <c r="AF21" i="2935"/>
  <c r="AG21" i="2935" s="1"/>
  <c r="AF8" i="2935"/>
  <c r="AG8" i="2935" s="1"/>
  <c r="AF10" i="2935"/>
  <c r="AG10" i="2935" s="1"/>
  <c r="AF12" i="2935"/>
  <c r="AG12" i="2935" s="1"/>
  <c r="AF22" i="2935"/>
  <c r="AG22" i="2935" s="1"/>
  <c r="AF16" i="2935"/>
  <c r="AG16" i="2935" s="1"/>
  <c r="P7" i="2935"/>
  <c r="W7" i="2930"/>
  <c r="AK15" i="2942"/>
  <c r="AL15" i="2942" s="1"/>
  <c r="AK11" i="2942"/>
  <c r="AL11" i="2942" s="1"/>
  <c r="AK19" i="2942"/>
  <c r="AL19" i="2942" s="1"/>
  <c r="AK7" i="2942"/>
  <c r="AK16" i="2942"/>
  <c r="AL16" i="2942" s="1"/>
  <c r="AK22" i="2942"/>
  <c r="AL22" i="2942" s="1"/>
  <c r="AK10" i="2942"/>
  <c r="AL10" i="2942" s="1"/>
  <c r="AK17" i="2942"/>
  <c r="AL17" i="2942" s="1"/>
  <c r="AK12" i="2942"/>
  <c r="AL12" i="2942" s="1"/>
  <c r="AK18" i="2942"/>
  <c r="AL18" i="2942" s="1"/>
  <c r="AK9" i="2942"/>
  <c r="AL9" i="2942" s="1"/>
  <c r="AK13" i="2942"/>
  <c r="AL13" i="2942" s="1"/>
  <c r="AK17" i="2941"/>
  <c r="AL17" i="2941" s="1"/>
  <c r="AK9" i="2941"/>
  <c r="AL9" i="2941" s="1"/>
  <c r="AK11" i="2941"/>
  <c r="AL11" i="2941" s="1"/>
  <c r="AK22" i="2941"/>
  <c r="AL22" i="2941" s="1"/>
  <c r="AK19" i="2941"/>
  <c r="AL19" i="2941" s="1"/>
  <c r="AK13" i="2941"/>
  <c r="AL13" i="2941" s="1"/>
  <c r="AK7" i="2941"/>
  <c r="AK21" i="2941"/>
  <c r="AL21" i="2941" s="1"/>
  <c r="AK8" i="2941"/>
  <c r="AL8" i="2941" s="1"/>
  <c r="AK16" i="2941"/>
  <c r="AL16" i="2941" s="1"/>
  <c r="AK18" i="2941"/>
  <c r="AL18" i="2941" s="1"/>
  <c r="AK15" i="2941"/>
  <c r="AL15" i="2941" s="1"/>
  <c r="AK10" i="2941"/>
  <c r="AL10" i="2941" s="1"/>
  <c r="AP18" i="2939"/>
  <c r="AQ18" i="2939" s="1"/>
  <c r="AK10" i="2939"/>
  <c r="AL10" i="2939" s="1"/>
  <c r="AA15" i="2938"/>
  <c r="AB15" i="2938" s="1"/>
  <c r="AA14" i="2938"/>
  <c r="AB14" i="2938" s="1"/>
  <c r="AA7" i="2938"/>
  <c r="AA9" i="2938"/>
  <c r="AB9" i="2938" s="1"/>
  <c r="AA18" i="2938"/>
  <c r="AB18" i="2938" s="1"/>
  <c r="AA11" i="2938"/>
  <c r="AB11" i="2938" s="1"/>
  <c r="AA8" i="2938"/>
  <c r="AB8" i="2938" s="1"/>
  <c r="AA21" i="2938"/>
  <c r="AB21" i="2938" s="1"/>
  <c r="AA22" i="2938"/>
  <c r="AB22" i="2938" s="1"/>
  <c r="AA17" i="2938"/>
  <c r="AB17" i="2938" s="1"/>
  <c r="AA16" i="2938"/>
  <c r="AB16" i="2938" s="1"/>
  <c r="AA19" i="2938"/>
  <c r="AB19" i="2938" s="1"/>
  <c r="AA10" i="2938"/>
  <c r="AB10" i="2938" s="1"/>
  <c r="AA13" i="2938"/>
  <c r="AB13" i="2938" s="1"/>
  <c r="AA12" i="2938"/>
  <c r="AB12" i="2938" s="1"/>
  <c r="W7" i="2940"/>
  <c r="Q7" i="2938"/>
  <c r="AB7" i="2941"/>
  <c r="AF17" i="2938"/>
  <c r="AG17" i="2938" s="1"/>
  <c r="W7" i="2937"/>
  <c r="V13" i="2936"/>
  <c r="W13" i="2936" s="1"/>
  <c r="V17" i="2936"/>
  <c r="W17" i="2936" s="1"/>
  <c r="V12" i="2936"/>
  <c r="W12" i="2936" s="1"/>
  <c r="V21" i="2936"/>
  <c r="W21" i="2936" s="1"/>
  <c r="V9" i="2936"/>
  <c r="W9" i="2936" s="1"/>
  <c r="V18" i="2936"/>
  <c r="W18" i="2936" s="1"/>
  <c r="V7" i="2936"/>
  <c r="V8" i="2936"/>
  <c r="W8" i="2936" s="1"/>
  <c r="V14" i="2936"/>
  <c r="W14" i="2936" s="1"/>
  <c r="V22" i="2936"/>
  <c r="W22" i="2936" s="1"/>
  <c r="V15" i="2936"/>
  <c r="W15" i="2936" s="1"/>
  <c r="V19" i="2936"/>
  <c r="W19" i="2936" s="1"/>
  <c r="V10" i="2936"/>
  <c r="W10" i="2936" s="1"/>
  <c r="AB7" i="2939"/>
  <c r="AV7" i="2934"/>
  <c r="AK16" i="2935"/>
  <c r="AL16" i="2935" s="1"/>
  <c r="V7" i="2928"/>
  <c r="V11" i="2928"/>
  <c r="W11" i="2928" s="1"/>
  <c r="V18" i="2928"/>
  <c r="W18" i="2928" s="1"/>
  <c r="V19" i="2928"/>
  <c r="W19" i="2928" s="1"/>
  <c r="AP13" i="2934"/>
  <c r="AQ13" i="2934" s="1"/>
  <c r="AP18" i="2934"/>
  <c r="AQ18" i="2934" s="1"/>
  <c r="AP10" i="2934"/>
  <c r="AQ10" i="2934" s="1"/>
  <c r="AP22" i="2934"/>
  <c r="AQ22" i="2934" s="1"/>
  <c r="AA18" i="2931"/>
  <c r="AB18" i="2931" s="1"/>
  <c r="AA10" i="2931"/>
  <c r="AB10" i="2931" s="1"/>
  <c r="AA22" i="2931"/>
  <c r="AB22" i="2931" s="1"/>
  <c r="AA14" i="2931"/>
  <c r="AB14" i="2931" s="1"/>
  <c r="AA13" i="2931"/>
  <c r="AB13" i="2931" s="1"/>
  <c r="AQ7" i="2927"/>
  <c r="AF12" i="2930"/>
  <c r="AG12" i="2930" s="1"/>
  <c r="AF21" i="2930"/>
  <c r="AG21" i="2930" s="1"/>
  <c r="AF9" i="2930"/>
  <c r="AG9" i="2930" s="1"/>
  <c r="AV7" i="2927"/>
  <c r="AF15" i="2927"/>
  <c r="AG15" i="2927" s="1"/>
  <c r="P19" i="2925"/>
  <c r="Q19" i="2925" s="1"/>
  <c r="P15" i="2925"/>
  <c r="Q15" i="2925" s="1"/>
  <c r="P11" i="2925"/>
  <c r="Q11" i="2925" s="1"/>
  <c r="P7" i="2925"/>
  <c r="P18" i="2925"/>
  <c r="Q18" i="2925" s="1"/>
  <c r="P10" i="2925"/>
  <c r="Q10" i="2925" s="1"/>
  <c r="P22" i="2925"/>
  <c r="Q22" i="2925" s="1"/>
  <c r="P14" i="2925"/>
  <c r="Q14" i="2925" s="1"/>
  <c r="V12" i="2924"/>
  <c r="W12" i="2924" s="1"/>
  <c r="AA22" i="2934"/>
  <c r="AB22" i="2934" s="1"/>
  <c r="AA10" i="2934"/>
  <c r="AB10" i="2934" s="1"/>
  <c r="V17" i="2928"/>
  <c r="W17" i="2928" s="1"/>
  <c r="AP15" i="2921"/>
  <c r="AQ15" i="2921" s="1"/>
  <c r="AP7" i="2921"/>
  <c r="AP14" i="2921"/>
  <c r="AQ14" i="2921" s="1"/>
  <c r="Q7" i="2919"/>
  <c r="AP15" i="2917"/>
  <c r="AQ15" i="2917" s="1"/>
  <c r="AP14" i="2917"/>
  <c r="AQ14" i="2917" s="1"/>
  <c r="AP7" i="2917"/>
  <c r="AV7" i="2914"/>
  <c r="AK17" i="2930"/>
  <c r="AL17" i="2930" s="1"/>
  <c r="AK9" i="2930"/>
  <c r="AL9" i="2930" s="1"/>
  <c r="AK21" i="2930"/>
  <c r="AL21" i="2930" s="1"/>
  <c r="AK13" i="2930"/>
  <c r="AL13" i="2930" s="1"/>
  <c r="AK22" i="2930"/>
  <c r="AL22" i="2930" s="1"/>
  <c r="AK8" i="2930"/>
  <c r="AL8" i="2930" s="1"/>
  <c r="AK9" i="2923"/>
  <c r="AL9" i="2923" s="1"/>
  <c r="AU13" i="2919"/>
  <c r="AV13" i="2919" s="1"/>
  <c r="AU22" i="2919"/>
  <c r="AV22" i="2919" s="1"/>
  <c r="AU13" i="2931"/>
  <c r="AV13" i="2931" s="1"/>
  <c r="V16" i="2928"/>
  <c r="W16" i="2928" s="1"/>
  <c r="V8" i="2924"/>
  <c r="W8" i="2924" s="1"/>
  <c r="AP19" i="2922"/>
  <c r="AQ19" i="2922" s="1"/>
  <c r="AP12" i="2922"/>
  <c r="AQ12" i="2922" s="1"/>
  <c r="AP11" i="2922"/>
  <c r="AQ11" i="2922" s="1"/>
  <c r="AP16" i="2922"/>
  <c r="AQ16" i="2922" s="1"/>
  <c r="AP8" i="2922"/>
  <c r="AQ8" i="2922" s="1"/>
  <c r="AF13" i="2920"/>
  <c r="AG13" i="2920" s="1"/>
  <c r="AF17" i="2920"/>
  <c r="AG17" i="2920" s="1"/>
  <c r="AF9" i="2920"/>
  <c r="AG9" i="2920" s="1"/>
  <c r="V11" i="2918"/>
  <c r="W11" i="2918" s="1"/>
  <c r="V8" i="2918"/>
  <c r="W8" i="2918" s="1"/>
  <c r="V12" i="2918"/>
  <c r="W12" i="2918" s="1"/>
  <c r="V19" i="2918"/>
  <c r="W19" i="2918" s="1"/>
  <c r="V16" i="2918"/>
  <c r="W16" i="2918" s="1"/>
  <c r="AP22" i="2917"/>
  <c r="AQ22" i="2917" s="1"/>
  <c r="AF9" i="2914"/>
  <c r="AG9" i="2914" s="1"/>
  <c r="AB7" i="2922"/>
  <c r="AK8" i="2921"/>
  <c r="AL8" i="2921" s="1"/>
  <c r="AP17" i="2937"/>
  <c r="AQ17" i="2937" s="1"/>
  <c r="AF13" i="2930"/>
  <c r="AG13" i="2930" s="1"/>
  <c r="V22" i="2920"/>
  <c r="W22" i="2920" s="1"/>
  <c r="V14" i="2920"/>
  <c r="W14" i="2920" s="1"/>
  <c r="V13" i="2920"/>
  <c r="W13" i="2920" s="1"/>
  <c r="P12" i="2918"/>
  <c r="Q12" i="2918" s="1"/>
  <c r="AK19" i="2917"/>
  <c r="AL19" i="2917" s="1"/>
  <c r="AU9" i="2915"/>
  <c r="AV9" i="2915" s="1"/>
  <c r="V13" i="2926"/>
  <c r="W13" i="2926" s="1"/>
  <c r="AG7" i="2919"/>
  <c r="AU12" i="2915"/>
  <c r="AV12" i="2915" s="1"/>
  <c r="AP15" i="2922"/>
  <c r="AQ15" i="2922" s="1"/>
  <c r="AU14" i="2921"/>
  <c r="AV14" i="2921" s="1"/>
  <c r="AP12" i="2920"/>
  <c r="AQ12" i="2920" s="1"/>
  <c r="AF14" i="2920"/>
  <c r="AG14" i="2920" s="1"/>
  <c r="AP13" i="2913"/>
  <c r="AQ13" i="2913" s="1"/>
  <c r="AK21" i="2919"/>
  <c r="AL21" i="2919" s="1"/>
  <c r="AA15" i="2942"/>
  <c r="AB15" i="2942" s="1"/>
  <c r="AA11" i="2942"/>
  <c r="AB11" i="2942" s="1"/>
  <c r="AA7" i="2942"/>
  <c r="AA19" i="2942"/>
  <c r="AB19" i="2942" s="1"/>
  <c r="AA12" i="2942"/>
  <c r="AB12" i="2942" s="1"/>
  <c r="AU22" i="2941"/>
  <c r="AV22" i="2941" s="1"/>
  <c r="AF12" i="2941"/>
  <c r="AG12" i="2941" s="1"/>
  <c r="AF19" i="2941"/>
  <c r="AG19" i="2941" s="1"/>
  <c r="AF8" i="2941"/>
  <c r="AG8" i="2941" s="1"/>
  <c r="AF13" i="2941"/>
  <c r="AG13" i="2941" s="1"/>
  <c r="AF7" i="2941"/>
  <c r="AF17" i="2941"/>
  <c r="AG17" i="2941" s="1"/>
  <c r="AU17" i="2940"/>
  <c r="AV17" i="2940" s="1"/>
  <c r="AU12" i="2940"/>
  <c r="AV12" i="2940" s="1"/>
  <c r="AQ7" i="2941"/>
  <c r="AQ23" i="2941" s="1"/>
  <c r="AQ24" i="2941" s="1"/>
  <c r="AP23" i="2941"/>
  <c r="AU13" i="2940"/>
  <c r="AV13" i="2940" s="1"/>
  <c r="AU12" i="2938"/>
  <c r="AV12" i="2938" s="1"/>
  <c r="AU8" i="2938"/>
  <c r="AV8" i="2938" s="1"/>
  <c r="AU18" i="2938"/>
  <c r="AV18" i="2938" s="1"/>
  <c r="AU17" i="2938"/>
  <c r="AV17" i="2938" s="1"/>
  <c r="AF22" i="2939"/>
  <c r="AG22" i="2939" s="1"/>
  <c r="AF14" i="2939"/>
  <c r="AG14" i="2939" s="1"/>
  <c r="AV7" i="2937"/>
  <c r="AU23" i="2937"/>
  <c r="AB7" i="2936"/>
  <c r="AU10" i="2935"/>
  <c r="AV10" i="2935" s="1"/>
  <c r="AA17" i="2940"/>
  <c r="AB17" i="2940" s="1"/>
  <c r="AF9" i="2939"/>
  <c r="AG9" i="2939" s="1"/>
  <c r="P21" i="2937"/>
  <c r="Q21" i="2937" s="1"/>
  <c r="P17" i="2937"/>
  <c r="Q17" i="2937" s="1"/>
  <c r="P13" i="2937"/>
  <c r="Q13" i="2937" s="1"/>
  <c r="P9" i="2937"/>
  <c r="Q9" i="2937" s="1"/>
  <c r="P16" i="2937"/>
  <c r="Q16" i="2937" s="1"/>
  <c r="AU16" i="2934"/>
  <c r="AV16" i="2934" s="1"/>
  <c r="P20" i="2933"/>
  <c r="Q20" i="2933" s="1"/>
  <c r="P16" i="2933"/>
  <c r="Q16" i="2933" s="1"/>
  <c r="P12" i="2933"/>
  <c r="Q12" i="2933" s="1"/>
  <c r="P8" i="2933"/>
  <c r="Q8" i="2933" s="1"/>
  <c r="P19" i="2933"/>
  <c r="Q19" i="2933" s="1"/>
  <c r="P15" i="2933"/>
  <c r="Q15" i="2933" s="1"/>
  <c r="P11" i="2933"/>
  <c r="Q11" i="2933" s="1"/>
  <c r="P7" i="2933"/>
  <c r="P21" i="2932"/>
  <c r="Q21" i="2932" s="1"/>
  <c r="P17" i="2932"/>
  <c r="Q17" i="2932" s="1"/>
  <c r="P13" i="2932"/>
  <c r="Q13" i="2932" s="1"/>
  <c r="P9" i="2932"/>
  <c r="Q9" i="2932" s="1"/>
  <c r="P19" i="2932"/>
  <c r="Q19" i="2932" s="1"/>
  <c r="P15" i="2932"/>
  <c r="Q15" i="2932" s="1"/>
  <c r="P11" i="2932"/>
  <c r="Q11" i="2932" s="1"/>
  <c r="P7" i="2932"/>
  <c r="P20" i="2932"/>
  <c r="Q20" i="2932" s="1"/>
  <c r="P12" i="2932"/>
  <c r="Q12" i="2932" s="1"/>
  <c r="P16" i="2932"/>
  <c r="Q16" i="2932" s="1"/>
  <c r="P8" i="2932"/>
  <c r="Q8" i="2932" s="1"/>
  <c r="AP15" i="2934"/>
  <c r="AQ15" i="2934" s="1"/>
  <c r="AQ7" i="2931"/>
  <c r="AA8" i="2929"/>
  <c r="AB8" i="2929" s="1"/>
  <c r="AP7" i="2928"/>
  <c r="AP11" i="2928"/>
  <c r="AQ11" i="2928" s="1"/>
  <c r="AP19" i="2928"/>
  <c r="AQ19" i="2928" s="1"/>
  <c r="V12" i="2928"/>
  <c r="W12" i="2928" s="1"/>
  <c r="AU7" i="2940"/>
  <c r="AU8" i="2936"/>
  <c r="AV8" i="2936" s="1"/>
  <c r="AU8" i="2935"/>
  <c r="AV8" i="2935" s="1"/>
  <c r="AB7" i="2933"/>
  <c r="AK16" i="2932"/>
  <c r="AL16" i="2932" s="1"/>
  <c r="V15" i="2932"/>
  <c r="W15" i="2932" s="1"/>
  <c r="V7" i="2932"/>
  <c r="V14" i="2932"/>
  <c r="W14" i="2932" s="1"/>
  <c r="V11" i="2932"/>
  <c r="W11" i="2932" s="1"/>
  <c r="V19" i="2932"/>
  <c r="W19" i="2932" s="1"/>
  <c r="AK7" i="2930"/>
  <c r="V17" i="2929"/>
  <c r="W17" i="2929" s="1"/>
  <c r="AP16" i="2934"/>
  <c r="AQ16" i="2934" s="1"/>
  <c r="V10" i="2932"/>
  <c r="W10" i="2932" s="1"/>
  <c r="AA8" i="2931"/>
  <c r="AB8" i="2931" s="1"/>
  <c r="AA9" i="2931"/>
  <c r="AB9" i="2931" s="1"/>
  <c r="AP14" i="2929"/>
  <c r="AQ14" i="2929" s="1"/>
  <c r="AF14" i="2927"/>
  <c r="AG14" i="2927" s="1"/>
  <c r="AB7" i="2927"/>
  <c r="P18" i="2927"/>
  <c r="Q18" i="2927" s="1"/>
  <c r="AQ7" i="2925"/>
  <c r="AG7" i="2925"/>
  <c r="V7" i="2925"/>
  <c r="AK11" i="2923"/>
  <c r="AL11" i="2923" s="1"/>
  <c r="AB7" i="2923"/>
  <c r="AU21" i="2940"/>
  <c r="AV21" i="2940" s="1"/>
  <c r="AA17" i="2934"/>
  <c r="AB17" i="2934" s="1"/>
  <c r="AK11" i="2930"/>
  <c r="AL11" i="2930" s="1"/>
  <c r="AV7" i="2929"/>
  <c r="AA15" i="2929"/>
  <c r="AB15" i="2929" s="1"/>
  <c r="AU16" i="2927"/>
  <c r="AV16" i="2927" s="1"/>
  <c r="AU21" i="2927"/>
  <c r="AV21" i="2927" s="1"/>
  <c r="P15" i="2927"/>
  <c r="Q15" i="2927" s="1"/>
  <c r="P21" i="2925"/>
  <c r="Q21" i="2925" s="1"/>
  <c r="AP12" i="2937"/>
  <c r="AQ12" i="2937" s="1"/>
  <c r="AA7" i="2934"/>
  <c r="P14" i="2933"/>
  <c r="Q14" i="2933" s="1"/>
  <c r="P18" i="2933"/>
  <c r="Q18" i="2933" s="1"/>
  <c r="AP17" i="2929"/>
  <c r="AQ17" i="2929" s="1"/>
  <c r="AF18" i="2928"/>
  <c r="AG18" i="2928" s="1"/>
  <c r="AF17" i="2928"/>
  <c r="AG17" i="2928" s="1"/>
  <c r="AF14" i="2928"/>
  <c r="AG14" i="2928" s="1"/>
  <c r="AF7" i="2928"/>
  <c r="V13" i="2928"/>
  <c r="W13" i="2928" s="1"/>
  <c r="AP22" i="2927"/>
  <c r="AQ22" i="2927" s="1"/>
  <c r="AK19" i="2926"/>
  <c r="AL19" i="2926" s="1"/>
  <c r="V21" i="2925"/>
  <c r="W21" i="2925" s="1"/>
  <c r="V21" i="2924"/>
  <c r="W21" i="2924" s="1"/>
  <c r="AQ7" i="2923"/>
  <c r="AK8" i="2923"/>
  <c r="AL8" i="2923" s="1"/>
  <c r="AU18" i="2922"/>
  <c r="AV18" i="2922" s="1"/>
  <c r="AU9" i="2922"/>
  <c r="AV9" i="2922" s="1"/>
  <c r="AK12" i="2921"/>
  <c r="AL12" i="2921" s="1"/>
  <c r="AK7" i="2913"/>
  <c r="AK19" i="2913"/>
  <c r="AL19" i="2913" s="1"/>
  <c r="AK11" i="2913"/>
  <c r="AL11" i="2913" s="1"/>
  <c r="AK15" i="2913"/>
  <c r="AL15" i="2913" s="1"/>
  <c r="AU17" i="2935"/>
  <c r="AV17" i="2935" s="1"/>
  <c r="AP13" i="2928"/>
  <c r="AQ13" i="2928" s="1"/>
  <c r="AK14" i="2926"/>
  <c r="AL14" i="2926" s="1"/>
  <c r="AL7" i="2924"/>
  <c r="AL7" i="2922"/>
  <c r="AU22" i="2921"/>
  <c r="AV22" i="2921" s="1"/>
  <c r="AK16" i="2917"/>
  <c r="AL16" i="2917" s="1"/>
  <c r="W7" i="2914"/>
  <c r="AP21" i="2913"/>
  <c r="AQ21" i="2913" s="1"/>
  <c r="AA22" i="2912"/>
  <c r="AB22" i="2912" s="1"/>
  <c r="AA13" i="2912"/>
  <c r="AB13" i="2912" s="1"/>
  <c r="AA14" i="2912"/>
  <c r="AB14" i="2912" s="1"/>
  <c r="AA18" i="2912"/>
  <c r="AB18" i="2912" s="1"/>
  <c r="AA10" i="2912"/>
  <c r="AB10" i="2912" s="1"/>
  <c r="V15" i="2926"/>
  <c r="W15" i="2926" s="1"/>
  <c r="V18" i="2924"/>
  <c r="W18" i="2924" s="1"/>
  <c r="AP18" i="2922"/>
  <c r="AQ18" i="2922" s="1"/>
  <c r="AU7" i="2919"/>
  <c r="V10" i="2918"/>
  <c r="W10" i="2918" s="1"/>
  <c r="AA8" i="2916"/>
  <c r="AB8" i="2916" s="1"/>
  <c r="AA22" i="2915"/>
  <c r="AB22" i="2915" s="1"/>
  <c r="AA13" i="2915"/>
  <c r="AB13" i="2915" s="1"/>
  <c r="AA12" i="2934"/>
  <c r="AB12" i="2934" s="1"/>
  <c r="AU8" i="2931"/>
  <c r="AV8" i="2931" s="1"/>
  <c r="AP18" i="2928"/>
  <c r="AQ18" i="2928" s="1"/>
  <c r="AU18" i="2927"/>
  <c r="AV18" i="2927" s="1"/>
  <c r="P7" i="2927"/>
  <c r="AK7" i="2926"/>
  <c r="AU22" i="2923"/>
  <c r="AV22" i="2923" s="1"/>
  <c r="AK15" i="2923"/>
  <c r="AL15" i="2923" s="1"/>
  <c r="AA15" i="2921"/>
  <c r="AB15" i="2921" s="1"/>
  <c r="AA7" i="2921"/>
  <c r="AP19" i="2920"/>
  <c r="AQ19" i="2920" s="1"/>
  <c r="AA19" i="2919"/>
  <c r="AB19" i="2919" s="1"/>
  <c r="AF19" i="2918"/>
  <c r="AG19" i="2918" s="1"/>
  <c r="AF16" i="2918"/>
  <c r="AG16" i="2918" s="1"/>
  <c r="AF8" i="2918"/>
  <c r="AG8" i="2918" s="1"/>
  <c r="AF12" i="2918"/>
  <c r="AG12" i="2918" s="1"/>
  <c r="AF11" i="2918"/>
  <c r="AG11" i="2918" s="1"/>
  <c r="P21" i="2918"/>
  <c r="Q21" i="2918" s="1"/>
  <c r="P9" i="2918"/>
  <c r="Q9" i="2918" s="1"/>
  <c r="AG7" i="2916"/>
  <c r="AG23" i="2916" s="1"/>
  <c r="AG24" i="2916" s="1"/>
  <c r="AU11" i="2915"/>
  <c r="AV11" i="2915" s="1"/>
  <c r="AA11" i="2915"/>
  <c r="AB11" i="2915" s="1"/>
  <c r="AP14" i="2912"/>
  <c r="AQ14" i="2912" s="1"/>
  <c r="AP9" i="2912"/>
  <c r="AQ9" i="2912" s="1"/>
  <c r="AP22" i="2912"/>
  <c r="AQ22" i="2912" s="1"/>
  <c r="AP13" i="2912"/>
  <c r="AQ13" i="2912" s="1"/>
  <c r="AP18" i="2912"/>
  <c r="AQ18" i="2912" s="1"/>
  <c r="AP10" i="2912"/>
  <c r="AQ10" i="2912" s="1"/>
  <c r="AP17" i="2912"/>
  <c r="AQ17" i="2912" s="1"/>
  <c r="P16" i="2924"/>
  <c r="Q16" i="2924" s="1"/>
  <c r="P8" i="2924"/>
  <c r="Q8" i="2924" s="1"/>
  <c r="P20" i="2924"/>
  <c r="Q20" i="2924" s="1"/>
  <c r="P12" i="2924"/>
  <c r="Q12" i="2924" s="1"/>
  <c r="AK7" i="2920"/>
  <c r="AA11" i="2916"/>
  <c r="AB11" i="2916" s="1"/>
  <c r="AF8" i="2913"/>
  <c r="AG8" i="2913" s="1"/>
  <c r="AF21" i="2927"/>
  <c r="AG21" i="2927" s="1"/>
  <c r="V14" i="2925"/>
  <c r="W14" i="2925" s="1"/>
  <c r="AK13" i="2921"/>
  <c r="AL13" i="2921" s="1"/>
  <c r="AP7" i="2920"/>
  <c r="AK7" i="2919"/>
  <c r="P8" i="2918"/>
  <c r="Q8" i="2918" s="1"/>
  <c r="AA16" i="2916"/>
  <c r="AB16" i="2916" s="1"/>
  <c r="AU7" i="2915"/>
  <c r="AA15" i="2915"/>
  <c r="AB15" i="2915" s="1"/>
  <c r="V10" i="2925"/>
  <c r="W10" i="2925" s="1"/>
  <c r="AP22" i="2922"/>
  <c r="AQ22" i="2922" s="1"/>
  <c r="AP19" i="2921"/>
  <c r="AQ19" i="2921" s="1"/>
  <c r="AK11" i="2921"/>
  <c r="AL11" i="2921" s="1"/>
  <c r="AF10" i="2921"/>
  <c r="AG10" i="2921" s="1"/>
  <c r="V8" i="2920"/>
  <c r="W8" i="2920" s="1"/>
  <c r="V14" i="2918"/>
  <c r="W14" i="2918" s="1"/>
  <c r="AK15" i="2917"/>
  <c r="AL15" i="2917" s="1"/>
  <c r="AF11" i="2914"/>
  <c r="AG11" i="2914" s="1"/>
  <c r="AP9" i="2928"/>
  <c r="AQ9" i="2928" s="1"/>
  <c r="AP21" i="2922"/>
  <c r="AQ21" i="2922" s="1"/>
  <c r="AF8" i="2920"/>
  <c r="AG8" i="2920" s="1"/>
  <c r="AK17" i="2919"/>
  <c r="AL17" i="2919" s="1"/>
  <c r="AP10" i="2917"/>
  <c r="AQ10" i="2917" s="1"/>
  <c r="P19" i="2917"/>
  <c r="Q19" i="2917" s="1"/>
  <c r="AA17" i="2915"/>
  <c r="AB17" i="2915" s="1"/>
  <c r="AP17" i="2921"/>
  <c r="AQ17" i="2921" s="1"/>
  <c r="V18" i="2920"/>
  <c r="W18" i="2920" s="1"/>
  <c r="AA13" i="2916"/>
  <c r="AB13" i="2916" s="1"/>
  <c r="AF7" i="2915"/>
  <c r="V16" i="2926"/>
  <c r="W16" i="2926" s="1"/>
  <c r="AP8" i="2920"/>
  <c r="AQ8" i="2920" s="1"/>
  <c r="AF10" i="2920"/>
  <c r="AG10" i="2920" s="1"/>
  <c r="AF18" i="2913"/>
  <c r="AG18" i="2913" s="1"/>
  <c r="P22" i="2912"/>
  <c r="Q22" i="2912" s="1"/>
  <c r="P18" i="2912"/>
  <c r="Q18" i="2912" s="1"/>
  <c r="P14" i="2912"/>
  <c r="Q14" i="2912" s="1"/>
  <c r="P10" i="2912"/>
  <c r="Q10" i="2912" s="1"/>
  <c r="P21" i="2912"/>
  <c r="Q21" i="2912" s="1"/>
  <c r="P17" i="2912"/>
  <c r="Q17" i="2912" s="1"/>
  <c r="P13" i="2912"/>
  <c r="Q13" i="2912" s="1"/>
  <c r="P9" i="2912"/>
  <c r="Q9" i="2912" s="1"/>
  <c r="AP22" i="2915"/>
  <c r="AQ22" i="2915" s="1"/>
  <c r="AF19" i="2914"/>
  <c r="AG19" i="2914" s="1"/>
  <c r="AK18" i="2913"/>
  <c r="AL18" i="2913" s="1"/>
  <c r="AF9" i="2913"/>
  <c r="AG9" i="2913" s="1"/>
  <c r="AU21" i="2919"/>
  <c r="AV21" i="2919" s="1"/>
  <c r="AA22" i="2916"/>
  <c r="AB22" i="2916" s="1"/>
  <c r="V16" i="2915"/>
  <c r="W16" i="2915" s="1"/>
  <c r="AK13" i="2913"/>
  <c r="AL13" i="2913" s="1"/>
  <c r="AF18" i="2925"/>
  <c r="AG18" i="2925" s="1"/>
  <c r="AP21" i="2921"/>
  <c r="AQ21" i="2921" s="1"/>
  <c r="AA13" i="2921"/>
  <c r="AB13" i="2921" s="1"/>
  <c r="AK8" i="2920"/>
  <c r="AL8" i="2920" s="1"/>
  <c r="AU16" i="2919"/>
  <c r="AV16" i="2919" s="1"/>
  <c r="AP21" i="2917"/>
  <c r="AQ21" i="2917" s="1"/>
  <c r="AU8" i="2915"/>
  <c r="AV8" i="2915" s="1"/>
  <c r="V12" i="2912"/>
  <c r="W12" i="2912" s="1"/>
  <c r="AF7" i="2942"/>
  <c r="AF19" i="2942"/>
  <c r="AG19" i="2942" s="1"/>
  <c r="AF15" i="2942"/>
  <c r="AG15" i="2942" s="1"/>
  <c r="AF11" i="2942"/>
  <c r="AG11" i="2942" s="1"/>
  <c r="AU15" i="2942"/>
  <c r="AV15" i="2942" s="1"/>
  <c r="AU11" i="2942"/>
  <c r="AV11" i="2942" s="1"/>
  <c r="AU19" i="2942"/>
  <c r="AV19" i="2942" s="1"/>
  <c r="AU7" i="2942"/>
  <c r="AU14" i="2942"/>
  <c r="AV14" i="2942" s="1"/>
  <c r="AP12" i="2942"/>
  <c r="AQ12" i="2942" s="1"/>
  <c r="AF16" i="2942"/>
  <c r="AG16" i="2942" s="1"/>
  <c r="AA22" i="2942"/>
  <c r="AB22" i="2942" s="1"/>
  <c r="AU16" i="2941"/>
  <c r="AV16" i="2941" s="1"/>
  <c r="AP21" i="2942"/>
  <c r="AQ21" i="2942" s="1"/>
  <c r="AF22" i="2942"/>
  <c r="AG22" i="2942" s="1"/>
  <c r="AA9" i="2942"/>
  <c r="AB9" i="2942" s="1"/>
  <c r="AP14" i="2942"/>
  <c r="AQ14" i="2942" s="1"/>
  <c r="AF18" i="2941"/>
  <c r="AG18" i="2941" s="1"/>
  <c r="AU16" i="2942"/>
  <c r="AV16" i="2942" s="1"/>
  <c r="AU19" i="2941"/>
  <c r="AV19" i="2941" s="1"/>
  <c r="AU14" i="2941"/>
  <c r="AV14" i="2941" s="1"/>
  <c r="AF9" i="2941"/>
  <c r="AG9" i="2941" s="1"/>
  <c r="AU9" i="2940"/>
  <c r="AV9" i="2940" s="1"/>
  <c r="P22" i="2940"/>
  <c r="Q22" i="2940" s="1"/>
  <c r="P18" i="2940"/>
  <c r="Q18" i="2940" s="1"/>
  <c r="P14" i="2940"/>
  <c r="Q14" i="2940" s="1"/>
  <c r="P10" i="2940"/>
  <c r="Q10" i="2940" s="1"/>
  <c r="P21" i="2940"/>
  <c r="Q21" i="2940" s="1"/>
  <c r="P13" i="2940"/>
  <c r="Q13" i="2940" s="1"/>
  <c r="P9" i="2940"/>
  <c r="Q9" i="2940" s="1"/>
  <c r="P17" i="2940"/>
  <c r="Q17" i="2940" s="1"/>
  <c r="P15" i="2941"/>
  <c r="Q15" i="2941" s="1"/>
  <c r="P7" i="2941"/>
  <c r="P14" i="2941"/>
  <c r="Q14" i="2941" s="1"/>
  <c r="P19" i="2941"/>
  <c r="Q19" i="2941" s="1"/>
  <c r="P17" i="2941"/>
  <c r="Q17" i="2941" s="1"/>
  <c r="P18" i="2941"/>
  <c r="Q18" i="2941" s="1"/>
  <c r="P11" i="2941"/>
  <c r="Q11" i="2941" s="1"/>
  <c r="P9" i="2941"/>
  <c r="Q9" i="2941" s="1"/>
  <c r="P22" i="2941"/>
  <c r="Q22" i="2941" s="1"/>
  <c r="P12" i="2940"/>
  <c r="Q12" i="2940" s="1"/>
  <c r="AQ7" i="2940"/>
  <c r="AF11" i="2940"/>
  <c r="AG11" i="2940" s="1"/>
  <c r="AA11" i="2940"/>
  <c r="AB11" i="2940" s="1"/>
  <c r="V9" i="2940"/>
  <c r="W9" i="2940" s="1"/>
  <c r="V18" i="2939"/>
  <c r="W18" i="2939" s="1"/>
  <c r="V9" i="2939"/>
  <c r="W9" i="2939" s="1"/>
  <c r="V17" i="2939"/>
  <c r="W17" i="2939" s="1"/>
  <c r="V10" i="2939"/>
  <c r="W10" i="2939" s="1"/>
  <c r="AF7" i="2940"/>
  <c r="V11" i="2939"/>
  <c r="W11" i="2939" s="1"/>
  <c r="AU15" i="2938"/>
  <c r="AV15" i="2938" s="1"/>
  <c r="P20" i="2938"/>
  <c r="Q20" i="2938" s="1"/>
  <c r="P12" i="2938"/>
  <c r="Q12" i="2938" s="1"/>
  <c r="P8" i="2938"/>
  <c r="Q8" i="2938" s="1"/>
  <c r="P16" i="2938"/>
  <c r="Q16" i="2938" s="1"/>
  <c r="P13" i="2941"/>
  <c r="Q13" i="2941" s="1"/>
  <c r="V11" i="2940"/>
  <c r="W11" i="2940" s="1"/>
  <c r="V12" i="2939"/>
  <c r="W12" i="2939" s="1"/>
  <c r="P21" i="2938"/>
  <c r="Q21" i="2938" s="1"/>
  <c r="AP19" i="2937"/>
  <c r="AQ19" i="2937" s="1"/>
  <c r="AF15" i="2937"/>
  <c r="AG15" i="2937" s="1"/>
  <c r="P19" i="2937"/>
  <c r="Q19" i="2937" s="1"/>
  <c r="AP22" i="2940"/>
  <c r="AQ22" i="2940" s="1"/>
  <c r="AP9" i="2940"/>
  <c r="AQ9" i="2940" s="1"/>
  <c r="AP21" i="2940"/>
  <c r="AQ21" i="2940" s="1"/>
  <c r="AF12" i="2939"/>
  <c r="AG12" i="2939" s="1"/>
  <c r="AU14" i="2938"/>
  <c r="AV14" i="2938" s="1"/>
  <c r="P15" i="2938"/>
  <c r="Q15" i="2938" s="1"/>
  <c r="AP7" i="2937"/>
  <c r="AL7" i="2937"/>
  <c r="AF11" i="2937"/>
  <c r="AG11" i="2937" s="1"/>
  <c r="AU19" i="2936"/>
  <c r="AV19" i="2936" s="1"/>
  <c r="V8" i="2939"/>
  <c r="W8" i="2939" s="1"/>
  <c r="AU9" i="2938"/>
  <c r="AV9" i="2938" s="1"/>
  <c r="P22" i="2937"/>
  <c r="Q22" i="2937" s="1"/>
  <c r="AK10" i="2936"/>
  <c r="AL10" i="2936" s="1"/>
  <c r="AK13" i="2938"/>
  <c r="AL13" i="2938" s="1"/>
  <c r="AK12" i="2937"/>
  <c r="AL12" i="2937" s="1"/>
  <c r="AU18" i="2936"/>
  <c r="AV18" i="2936" s="1"/>
  <c r="AP8" i="2936"/>
  <c r="AQ8" i="2936" s="1"/>
  <c r="AP16" i="2936"/>
  <c r="AQ16" i="2936" s="1"/>
  <c r="AP21" i="2936"/>
  <c r="AQ21" i="2936" s="1"/>
  <c r="AP12" i="2936"/>
  <c r="AQ12" i="2936" s="1"/>
  <c r="AP9" i="2936"/>
  <c r="AQ9" i="2936" s="1"/>
  <c r="AK7" i="2936"/>
  <c r="AU15" i="2935"/>
  <c r="AV15" i="2935" s="1"/>
  <c r="AK17" i="2938"/>
  <c r="AL17" i="2938" s="1"/>
  <c r="AP18" i="2936"/>
  <c r="AQ18" i="2936" s="1"/>
  <c r="AA8" i="2936"/>
  <c r="AB8" i="2936" s="1"/>
  <c r="AA22" i="2936"/>
  <c r="AB22" i="2936" s="1"/>
  <c r="AA13" i="2936"/>
  <c r="AB13" i="2936" s="1"/>
  <c r="AA16" i="2936"/>
  <c r="AB16" i="2936" s="1"/>
  <c r="AA15" i="2934"/>
  <c r="AB15" i="2934" s="1"/>
  <c r="AF21" i="2939"/>
  <c r="AG21" i="2939" s="1"/>
  <c r="AK11" i="2938"/>
  <c r="AL11" i="2938" s="1"/>
  <c r="AU22" i="2937"/>
  <c r="AV22" i="2937" s="1"/>
  <c r="AU14" i="2937"/>
  <c r="AV14" i="2937" s="1"/>
  <c r="AU13" i="2937"/>
  <c r="AV13" i="2937" s="1"/>
  <c r="P12" i="2937"/>
  <c r="Q12" i="2937" s="1"/>
  <c r="AU21" i="2936"/>
  <c r="AV21" i="2936" s="1"/>
  <c r="AP17" i="2936"/>
  <c r="AQ17" i="2936" s="1"/>
  <c r="AP15" i="2935"/>
  <c r="AQ15" i="2935" s="1"/>
  <c r="AP7" i="2935"/>
  <c r="AP11" i="2935"/>
  <c r="AQ11" i="2935" s="1"/>
  <c r="AP14" i="2935"/>
  <c r="AQ14" i="2935" s="1"/>
  <c r="AP19" i="2935"/>
  <c r="AQ19" i="2935" s="1"/>
  <c r="AU19" i="2934"/>
  <c r="AV19" i="2934" s="1"/>
  <c r="AK22" i="2934"/>
  <c r="AL22" i="2934" s="1"/>
  <c r="AK15" i="2933"/>
  <c r="AL15" i="2933" s="1"/>
  <c r="P19" i="2938"/>
  <c r="Q19" i="2938" s="1"/>
  <c r="AK15" i="2936"/>
  <c r="AL15" i="2936" s="1"/>
  <c r="AP13" i="2935"/>
  <c r="AQ13" i="2935" s="1"/>
  <c r="AK10" i="2934"/>
  <c r="AL10" i="2934" s="1"/>
  <c r="AK8" i="2933"/>
  <c r="AL8" i="2933" s="1"/>
  <c r="P17" i="2933"/>
  <c r="Q17" i="2933" s="1"/>
  <c r="AF19" i="2932"/>
  <c r="AG19" i="2932" s="1"/>
  <c r="AF11" i="2932"/>
  <c r="AG11" i="2932" s="1"/>
  <c r="AF7" i="2932"/>
  <c r="AF18" i="2932"/>
  <c r="AG18" i="2932" s="1"/>
  <c r="AF15" i="2932"/>
  <c r="AG15" i="2932" s="1"/>
  <c r="AU11" i="2931"/>
  <c r="AV11" i="2931" s="1"/>
  <c r="AF18" i="2931"/>
  <c r="AG18" i="2931" s="1"/>
  <c r="AF10" i="2931"/>
  <c r="AG10" i="2931" s="1"/>
  <c r="AF22" i="2931"/>
  <c r="AG22" i="2931" s="1"/>
  <c r="AF14" i="2931"/>
  <c r="AG14" i="2931" s="1"/>
  <c r="AF17" i="2931"/>
  <c r="AG17" i="2931" s="1"/>
  <c r="AP14" i="2930"/>
  <c r="AQ14" i="2930" s="1"/>
  <c r="AF16" i="2929"/>
  <c r="AG16" i="2929" s="1"/>
  <c r="AF12" i="2929"/>
  <c r="AG12" i="2929" s="1"/>
  <c r="AF7" i="2929"/>
  <c r="AF11" i="2929"/>
  <c r="AG11" i="2929" s="1"/>
  <c r="AU15" i="2939"/>
  <c r="AV15" i="2939" s="1"/>
  <c r="P20" i="2937"/>
  <c r="Q20" i="2937" s="1"/>
  <c r="AP17" i="2935"/>
  <c r="AQ17" i="2935" s="1"/>
  <c r="V15" i="2935"/>
  <c r="W15" i="2935" s="1"/>
  <c r="V7" i="2935"/>
  <c r="V14" i="2935"/>
  <c r="W14" i="2935" s="1"/>
  <c r="V19" i="2935"/>
  <c r="W19" i="2935" s="1"/>
  <c r="V11" i="2935"/>
  <c r="W11" i="2935" s="1"/>
  <c r="AP8" i="2934"/>
  <c r="AQ8" i="2934" s="1"/>
  <c r="P22" i="2934"/>
  <c r="Q22" i="2934" s="1"/>
  <c r="P14" i="2934"/>
  <c r="Q14" i="2934" s="1"/>
  <c r="P18" i="2934"/>
  <c r="Q18" i="2934" s="1"/>
  <c r="P21" i="2934"/>
  <c r="Q21" i="2934" s="1"/>
  <c r="P16" i="2934"/>
  <c r="Q16" i="2934" s="1"/>
  <c r="P8" i="2934"/>
  <c r="Q8" i="2934" s="1"/>
  <c r="P13" i="2934"/>
  <c r="Q13" i="2934" s="1"/>
  <c r="P10" i="2934"/>
  <c r="Q10" i="2934" s="1"/>
  <c r="AF9" i="2933"/>
  <c r="AG9" i="2933" s="1"/>
  <c r="AP15" i="2932"/>
  <c r="AQ15" i="2932" s="1"/>
  <c r="AP7" i="2932"/>
  <c r="AP11" i="2932"/>
  <c r="AQ11" i="2932" s="1"/>
  <c r="AP19" i="2932"/>
  <c r="AQ19" i="2932" s="1"/>
  <c r="AP14" i="2932"/>
  <c r="AQ14" i="2932" s="1"/>
  <c r="AU7" i="2931"/>
  <c r="AF19" i="2931"/>
  <c r="AG19" i="2931" s="1"/>
  <c r="W7" i="2931"/>
  <c r="AP10" i="2930"/>
  <c r="AQ10" i="2930" s="1"/>
  <c r="P9" i="2930"/>
  <c r="Q9" i="2930" s="1"/>
  <c r="AP11" i="2929"/>
  <c r="AQ11" i="2929" s="1"/>
  <c r="AK17" i="2929"/>
  <c r="AL17" i="2929" s="1"/>
  <c r="AA22" i="2929"/>
  <c r="AB22" i="2929" s="1"/>
  <c r="V9" i="2929"/>
  <c r="W9" i="2929" s="1"/>
  <c r="AU7" i="2928"/>
  <c r="AU19" i="2928"/>
  <c r="AV19" i="2928" s="1"/>
  <c r="AF16" i="2928"/>
  <c r="AG16" i="2928" s="1"/>
  <c r="P9" i="2927"/>
  <c r="Q9" i="2927" s="1"/>
  <c r="AU16" i="2936"/>
  <c r="AV16" i="2936" s="1"/>
  <c r="AP18" i="2935"/>
  <c r="AQ18" i="2935" s="1"/>
  <c r="AK11" i="2934"/>
  <c r="AL11" i="2934" s="1"/>
  <c r="V21" i="2934"/>
  <c r="W21" i="2934" s="1"/>
  <c r="V9" i="2934"/>
  <c r="W9" i="2934" s="1"/>
  <c r="V14" i="2934"/>
  <c r="W14" i="2934" s="1"/>
  <c r="V10" i="2934"/>
  <c r="W10" i="2934" s="1"/>
  <c r="AU7" i="2933"/>
  <c r="AF14" i="2933"/>
  <c r="AG14" i="2933" s="1"/>
  <c r="V18" i="2933"/>
  <c r="W18" i="2933" s="1"/>
  <c r="AK22" i="2932"/>
  <c r="AL22" i="2932" s="1"/>
  <c r="P14" i="2932"/>
  <c r="Q14" i="2932" s="1"/>
  <c r="AP8" i="2930"/>
  <c r="AQ8" i="2930" s="1"/>
  <c r="AF10" i="2930"/>
  <c r="AG10" i="2930" s="1"/>
  <c r="AP18" i="2929"/>
  <c r="AQ18" i="2929" s="1"/>
  <c r="AA7" i="2929"/>
  <c r="AA12" i="2928"/>
  <c r="AB12" i="2928" s="1"/>
  <c r="P13" i="2939"/>
  <c r="Q13" i="2939" s="1"/>
  <c r="P21" i="2939"/>
  <c r="Q21" i="2939" s="1"/>
  <c r="P9" i="2939"/>
  <c r="Q9" i="2939" s="1"/>
  <c r="P17" i="2939"/>
  <c r="Q17" i="2939" s="1"/>
  <c r="P8" i="2939"/>
  <c r="Q8" i="2939" s="1"/>
  <c r="AF10" i="2934"/>
  <c r="AG10" i="2934" s="1"/>
  <c r="AF9" i="2934"/>
  <c r="AG9" i="2934" s="1"/>
  <c r="AP16" i="2932"/>
  <c r="AQ16" i="2932" s="1"/>
  <c r="V16" i="2932"/>
  <c r="W16" i="2932" s="1"/>
  <c r="AF15" i="2931"/>
  <c r="AG15" i="2931" s="1"/>
  <c r="AF9" i="2931"/>
  <c r="AG9" i="2931" s="1"/>
  <c r="AA17" i="2931"/>
  <c r="AB17" i="2931" s="1"/>
  <c r="AF16" i="2930"/>
  <c r="AG16" i="2930" s="1"/>
  <c r="AF19" i="2929"/>
  <c r="AG19" i="2929" s="1"/>
  <c r="V10" i="2929"/>
  <c r="W10" i="2929" s="1"/>
  <c r="AU13" i="2928"/>
  <c r="AV13" i="2928" s="1"/>
  <c r="AK12" i="2928"/>
  <c r="AL12" i="2928" s="1"/>
  <c r="P21" i="2928"/>
  <c r="Q21" i="2928" s="1"/>
  <c r="P9" i="2928"/>
  <c r="Q9" i="2928" s="1"/>
  <c r="P19" i="2928"/>
  <c r="Q19" i="2928" s="1"/>
  <c r="P13" i="2928"/>
  <c r="Q13" i="2928" s="1"/>
  <c r="P11" i="2928"/>
  <c r="Q11" i="2928" s="1"/>
  <c r="P17" i="2928"/>
  <c r="Q17" i="2928" s="1"/>
  <c r="AP11" i="2927"/>
  <c r="AQ11" i="2927" s="1"/>
  <c r="AK17" i="2927"/>
  <c r="AL17" i="2927" s="1"/>
  <c r="AA14" i="2927"/>
  <c r="AB14" i="2927" s="1"/>
  <c r="V12" i="2927"/>
  <c r="W12" i="2927" s="1"/>
  <c r="AK10" i="2926"/>
  <c r="AL10" i="2926" s="1"/>
  <c r="V14" i="2926"/>
  <c r="W14" i="2926" s="1"/>
  <c r="Q7" i="2926"/>
  <c r="V9" i="2925"/>
  <c r="W9" i="2925" s="1"/>
  <c r="AP15" i="2924"/>
  <c r="AQ15" i="2924" s="1"/>
  <c r="AP7" i="2924"/>
  <c r="AP14" i="2924"/>
  <c r="AQ14" i="2924" s="1"/>
  <c r="AU7" i="2923"/>
  <c r="AU15" i="2940"/>
  <c r="AV15" i="2940" s="1"/>
  <c r="AF16" i="2939"/>
  <c r="AG16" i="2939" s="1"/>
  <c r="AF12" i="2934"/>
  <c r="AG12" i="2934" s="1"/>
  <c r="AA9" i="2934"/>
  <c r="AB9" i="2934" s="1"/>
  <c r="AP14" i="2931"/>
  <c r="AQ14" i="2931" s="1"/>
  <c r="AP13" i="2931"/>
  <c r="AQ13" i="2931" s="1"/>
  <c r="AP10" i="2931"/>
  <c r="AQ10" i="2931" s="1"/>
  <c r="AP18" i="2931"/>
  <c r="AQ18" i="2931" s="1"/>
  <c r="AP22" i="2931"/>
  <c r="AQ22" i="2931" s="1"/>
  <c r="AK13" i="2931"/>
  <c r="AL13" i="2931" s="1"/>
  <c r="AK19" i="2930"/>
  <c r="AL19" i="2930" s="1"/>
  <c r="AF11" i="2930"/>
  <c r="AG11" i="2930" s="1"/>
  <c r="AF13" i="2929"/>
  <c r="AG13" i="2929" s="1"/>
  <c r="V21" i="2929"/>
  <c r="W21" i="2929" s="1"/>
  <c r="AF19" i="2928"/>
  <c r="AG19" i="2928" s="1"/>
  <c r="V14" i="2928"/>
  <c r="W14" i="2928" s="1"/>
  <c r="AU19" i="2927"/>
  <c r="AV19" i="2927" s="1"/>
  <c r="AP18" i="2927"/>
  <c r="AQ18" i="2927" s="1"/>
  <c r="V17" i="2927"/>
  <c r="W17" i="2927" s="1"/>
  <c r="V11" i="2926"/>
  <c r="W11" i="2926" s="1"/>
  <c r="P13" i="2925"/>
  <c r="Q13" i="2925" s="1"/>
  <c r="AP12" i="2924"/>
  <c r="AQ12" i="2924" s="1"/>
  <c r="AA15" i="2924"/>
  <c r="AB15" i="2924" s="1"/>
  <c r="AA7" i="2924"/>
  <c r="AA18" i="2924"/>
  <c r="AB18" i="2924" s="1"/>
  <c r="P17" i="2924"/>
  <c r="Q17" i="2924" s="1"/>
  <c r="AF15" i="2923"/>
  <c r="AG15" i="2923" s="1"/>
  <c r="V11" i="2923"/>
  <c r="W11" i="2923" s="1"/>
  <c r="Q7" i="2923"/>
  <c r="Q23" i="2923" s="1"/>
  <c r="Q24" i="2923" s="1"/>
  <c r="P23" i="2923"/>
  <c r="AA21" i="2937"/>
  <c r="AB21" i="2937" s="1"/>
  <c r="V12" i="2934"/>
  <c r="W12" i="2934" s="1"/>
  <c r="AP18" i="2933"/>
  <c r="AQ18" i="2933" s="1"/>
  <c r="AF13" i="2933"/>
  <c r="AG13" i="2933" s="1"/>
  <c r="P10" i="2938"/>
  <c r="Q10" i="2938" s="1"/>
  <c r="AP10" i="2933"/>
  <c r="AQ10" i="2933" s="1"/>
  <c r="AF22" i="2930"/>
  <c r="AG22" i="2930" s="1"/>
  <c r="V7" i="2929"/>
  <c r="V8" i="2928"/>
  <c r="W8" i="2928" s="1"/>
  <c r="AU15" i="2927"/>
  <c r="AV15" i="2927" s="1"/>
  <c r="AK21" i="2927"/>
  <c r="AL21" i="2927" s="1"/>
  <c r="AA21" i="2927"/>
  <c r="AB21" i="2927" s="1"/>
  <c r="AU7" i="2926"/>
  <c r="AK8" i="2926"/>
  <c r="AL8" i="2926" s="1"/>
  <c r="AV7" i="2925"/>
  <c r="AV23" i="2925" s="1"/>
  <c r="AV24" i="2925" s="1"/>
  <c r="AU23" i="2925"/>
  <c r="P8" i="2925"/>
  <c r="Q8" i="2925" s="1"/>
  <c r="P19" i="2924"/>
  <c r="Q19" i="2924" s="1"/>
  <c r="AK7" i="2923"/>
  <c r="AA8" i="2923"/>
  <c r="AB8" i="2923" s="1"/>
  <c r="V18" i="2923"/>
  <c r="W18" i="2923" s="1"/>
  <c r="AU21" i="2922"/>
  <c r="AV21" i="2922" s="1"/>
  <c r="AP17" i="2922"/>
  <c r="AQ17" i="2922" s="1"/>
  <c r="AU8" i="2921"/>
  <c r="AV8" i="2921" s="1"/>
  <c r="AF7" i="2921"/>
  <c r="AK11" i="2920"/>
  <c r="AL11" i="2920" s="1"/>
  <c r="AA7" i="2920"/>
  <c r="AK14" i="2919"/>
  <c r="AL14" i="2919" s="1"/>
  <c r="AF17" i="2918"/>
  <c r="AG17" i="2918" s="1"/>
  <c r="V17" i="2918"/>
  <c r="W17" i="2918" s="1"/>
  <c r="AG7" i="2917"/>
  <c r="AA7" i="2916"/>
  <c r="V18" i="2915"/>
  <c r="W18" i="2915" s="1"/>
  <c r="AP8" i="2913"/>
  <c r="AQ8" i="2913" s="1"/>
  <c r="AU15" i="2912"/>
  <c r="AV15" i="2912" s="1"/>
  <c r="AL7" i="2912"/>
  <c r="V21" i="2912"/>
  <c r="W21" i="2912" s="1"/>
  <c r="P7" i="2912"/>
  <c r="V14" i="2931"/>
  <c r="W14" i="2931" s="1"/>
  <c r="V17" i="2931"/>
  <c r="W17" i="2931" s="1"/>
  <c r="V13" i="2931"/>
  <c r="W13" i="2931" s="1"/>
  <c r="V10" i="2931"/>
  <c r="W10" i="2931" s="1"/>
  <c r="V22" i="2931"/>
  <c r="W22" i="2931" s="1"/>
  <c r="V18" i="2931"/>
  <c r="W18" i="2931" s="1"/>
  <c r="AP8" i="2928"/>
  <c r="AQ8" i="2928" s="1"/>
  <c r="AU17" i="2927"/>
  <c r="AV17" i="2927" s="1"/>
  <c r="V16" i="2927"/>
  <c r="W16" i="2927" s="1"/>
  <c r="AA13" i="2926"/>
  <c r="AB13" i="2926" s="1"/>
  <c r="AA21" i="2926"/>
  <c r="AB21" i="2926" s="1"/>
  <c r="AA9" i="2926"/>
  <c r="AB9" i="2926" s="1"/>
  <c r="AA17" i="2926"/>
  <c r="AB17" i="2926" s="1"/>
  <c r="AA12" i="2926"/>
  <c r="AB12" i="2926" s="1"/>
  <c r="AU14" i="2924"/>
  <c r="AV14" i="2924" s="1"/>
  <c r="AF22" i="2924"/>
  <c r="AG22" i="2924" s="1"/>
  <c r="V11" i="2924"/>
  <c r="W11" i="2924" s="1"/>
  <c r="AP22" i="2923"/>
  <c r="AQ22" i="2923" s="1"/>
  <c r="AP14" i="2923"/>
  <c r="AQ14" i="2923" s="1"/>
  <c r="AF13" i="2921"/>
  <c r="AG13" i="2921" s="1"/>
  <c r="AU19" i="2920"/>
  <c r="AV19" i="2920" s="1"/>
  <c r="V21" i="2920"/>
  <c r="W21" i="2920" s="1"/>
  <c r="AA18" i="2919"/>
  <c r="AB18" i="2919" s="1"/>
  <c r="V13" i="2918"/>
  <c r="W13" i="2918" s="1"/>
  <c r="AK13" i="2916"/>
  <c r="AL13" i="2916" s="1"/>
  <c r="AK18" i="2916"/>
  <c r="AL18" i="2916" s="1"/>
  <c r="AK14" i="2916"/>
  <c r="AL14" i="2916" s="1"/>
  <c r="AK22" i="2916"/>
  <c r="AL22" i="2916" s="1"/>
  <c r="AK10" i="2916"/>
  <c r="AL10" i="2916" s="1"/>
  <c r="AU18" i="2915"/>
  <c r="AV18" i="2915" s="1"/>
  <c r="AF7" i="2914"/>
  <c r="AA14" i="2913"/>
  <c r="AB14" i="2913" s="1"/>
  <c r="AA15" i="2913"/>
  <c r="AB15" i="2913" s="1"/>
  <c r="AA7" i="2913"/>
  <c r="AA19" i="2913"/>
  <c r="AB19" i="2913" s="1"/>
  <c r="AA11" i="2913"/>
  <c r="AB11" i="2913" s="1"/>
  <c r="AK15" i="2912"/>
  <c r="AL15" i="2912" s="1"/>
  <c r="V11" i="2934"/>
  <c r="W11" i="2934" s="1"/>
  <c r="AA12" i="2929"/>
  <c r="AB12" i="2929" s="1"/>
  <c r="AP10" i="2927"/>
  <c r="AQ10" i="2927" s="1"/>
  <c r="AK22" i="2926"/>
  <c r="AL22" i="2926" s="1"/>
  <c r="AF12" i="2924"/>
  <c r="AG12" i="2924" s="1"/>
  <c r="AP21" i="2923"/>
  <c r="AQ21" i="2923" s="1"/>
  <c r="AA22" i="2923"/>
  <c r="AB22" i="2923" s="1"/>
  <c r="AK21" i="2921"/>
  <c r="AL21" i="2921" s="1"/>
  <c r="P18" i="2921"/>
  <c r="Q18" i="2921" s="1"/>
  <c r="AK12" i="2920"/>
  <c r="AL12" i="2920" s="1"/>
  <c r="V15" i="2920"/>
  <c r="W15" i="2920" s="1"/>
  <c r="AK15" i="2919"/>
  <c r="AL15" i="2919" s="1"/>
  <c r="AK13" i="2917"/>
  <c r="AL13" i="2917" s="1"/>
  <c r="P18" i="2917"/>
  <c r="Q18" i="2917" s="1"/>
  <c r="AP7" i="2916"/>
  <c r="V15" i="2916"/>
  <c r="W15" i="2916" s="1"/>
  <c r="AK7" i="2915"/>
  <c r="V19" i="2915"/>
  <c r="W19" i="2915" s="1"/>
  <c r="AF17" i="2914"/>
  <c r="AG17" i="2914" s="1"/>
  <c r="P21" i="2914"/>
  <c r="Q21" i="2914" s="1"/>
  <c r="AK8" i="2913"/>
  <c r="AL8" i="2913" s="1"/>
  <c r="AU16" i="2912"/>
  <c r="AV16" i="2912" s="1"/>
  <c r="AA19" i="2937"/>
  <c r="AB19" i="2937" s="1"/>
  <c r="P18" i="2932"/>
  <c r="Q18" i="2932" s="1"/>
  <c r="AU17" i="2931"/>
  <c r="AV17" i="2931" s="1"/>
  <c r="V22" i="2929"/>
  <c r="W22" i="2929" s="1"/>
  <c r="AP10" i="2928"/>
  <c r="AQ10" i="2928" s="1"/>
  <c r="AP8" i="2926"/>
  <c r="AQ8" i="2926" s="1"/>
  <c r="AP22" i="2926"/>
  <c r="AQ22" i="2926" s="1"/>
  <c r="AP16" i="2926"/>
  <c r="AQ16" i="2926" s="1"/>
  <c r="AP13" i="2926"/>
  <c r="AQ13" i="2926" s="1"/>
  <c r="AA16" i="2926"/>
  <c r="AB16" i="2926" s="1"/>
  <c r="P8" i="2926"/>
  <c r="Q8" i="2926" s="1"/>
  <c r="AL7" i="2925"/>
  <c r="AL23" i="2925" s="1"/>
  <c r="AL24" i="2925" s="1"/>
  <c r="AK23" i="2925"/>
  <c r="AP17" i="2924"/>
  <c r="AQ17" i="2924" s="1"/>
  <c r="AF7" i="2924"/>
  <c r="V17" i="2924"/>
  <c r="W17" i="2924" s="1"/>
  <c r="AU19" i="2923"/>
  <c r="AV19" i="2923" s="1"/>
  <c r="AU10" i="2923"/>
  <c r="AV10" i="2923" s="1"/>
  <c r="AF22" i="2923"/>
  <c r="AG22" i="2923" s="1"/>
  <c r="AU12" i="2922"/>
  <c r="AV12" i="2922" s="1"/>
  <c r="AF11" i="2922"/>
  <c r="AG11" i="2922" s="1"/>
  <c r="AF8" i="2922"/>
  <c r="AG8" i="2922" s="1"/>
  <c r="AF12" i="2922"/>
  <c r="AG12" i="2922" s="1"/>
  <c r="AF19" i="2922"/>
  <c r="AG19" i="2922" s="1"/>
  <c r="AF16" i="2922"/>
  <c r="AG16" i="2922" s="1"/>
  <c r="P21" i="2922"/>
  <c r="Q21" i="2922" s="1"/>
  <c r="AF16" i="2921"/>
  <c r="AG16" i="2921" s="1"/>
  <c r="V22" i="2921"/>
  <c r="W22" i="2921" s="1"/>
  <c r="P9" i="2921"/>
  <c r="Q9" i="2921" s="1"/>
  <c r="AK21" i="2920"/>
  <c r="AL21" i="2920" s="1"/>
  <c r="AA12" i="2920"/>
  <c r="AB12" i="2920" s="1"/>
  <c r="P14" i="2919"/>
  <c r="Q14" i="2919" s="1"/>
  <c r="P22" i="2919"/>
  <c r="Q22" i="2919" s="1"/>
  <c r="P18" i="2919"/>
  <c r="Q18" i="2919" s="1"/>
  <c r="P10" i="2919"/>
  <c r="Q10" i="2919" s="1"/>
  <c r="P13" i="2918"/>
  <c r="Q13" i="2918" s="1"/>
  <c r="AP12" i="2917"/>
  <c r="AQ12" i="2917" s="1"/>
  <c r="AA15" i="2917"/>
  <c r="AB15" i="2917" s="1"/>
  <c r="AA7" i="2917"/>
  <c r="P17" i="2917"/>
  <c r="Q17" i="2917" s="1"/>
  <c r="AU12" i="2916"/>
  <c r="AV12" i="2916" s="1"/>
  <c r="AF17" i="2916"/>
  <c r="AG17" i="2916" s="1"/>
  <c r="AF13" i="2916"/>
  <c r="AG13" i="2916" s="1"/>
  <c r="AF9" i="2916"/>
  <c r="AG9" i="2916" s="1"/>
  <c r="V19" i="2916"/>
  <c r="W19" i="2916" s="1"/>
  <c r="Q7" i="2916"/>
  <c r="Q23" i="2916" s="1"/>
  <c r="Q24" i="2916" s="1"/>
  <c r="P23" i="2916"/>
  <c r="AK11" i="2915"/>
  <c r="AL11" i="2915" s="1"/>
  <c r="AF14" i="2914"/>
  <c r="AG14" i="2914" s="1"/>
  <c r="AP12" i="2913"/>
  <c r="AQ12" i="2913" s="1"/>
  <c r="AA8" i="2913"/>
  <c r="AB8" i="2913" s="1"/>
  <c r="AU19" i="2912"/>
  <c r="AV19" i="2912" s="1"/>
  <c r="AK16" i="2912"/>
  <c r="AL16" i="2912" s="1"/>
  <c r="AA21" i="2912"/>
  <c r="AB21" i="2912" s="1"/>
  <c r="AP17" i="2934"/>
  <c r="AQ17" i="2934" s="1"/>
  <c r="AU7" i="2930"/>
  <c r="V16" i="2930"/>
  <c r="W16" i="2930" s="1"/>
  <c r="AU12" i="2927"/>
  <c r="AV12" i="2927" s="1"/>
  <c r="V22" i="2927"/>
  <c r="W22" i="2927" s="1"/>
  <c r="AA15" i="2926"/>
  <c r="AB15" i="2926" s="1"/>
  <c r="AU12" i="2924"/>
  <c r="AV12" i="2924" s="1"/>
  <c r="AK15" i="2924"/>
  <c r="AL15" i="2924" s="1"/>
  <c r="AU21" i="2923"/>
  <c r="AV21" i="2923" s="1"/>
  <c r="AU12" i="2921"/>
  <c r="AV12" i="2921" s="1"/>
  <c r="AP21" i="2920"/>
  <c r="AQ21" i="2920" s="1"/>
  <c r="AA11" i="2920"/>
  <c r="AB11" i="2920" s="1"/>
  <c r="AA10" i="2919"/>
  <c r="AB10" i="2919" s="1"/>
  <c r="AV7" i="2918"/>
  <c r="AF13" i="2918"/>
  <c r="AG13" i="2918" s="1"/>
  <c r="AF21" i="2917"/>
  <c r="AG21" i="2917" s="1"/>
  <c r="AK15" i="2916"/>
  <c r="AL15" i="2916" s="1"/>
  <c r="AF18" i="2914"/>
  <c r="AG18" i="2914" s="1"/>
  <c r="AP16" i="2913"/>
  <c r="AQ16" i="2913" s="1"/>
  <c r="V16" i="2913"/>
  <c r="W16" i="2913" s="1"/>
  <c r="P8" i="2928"/>
  <c r="Q8" i="2928" s="1"/>
  <c r="AP10" i="2924"/>
  <c r="AQ10" i="2924" s="1"/>
  <c r="AF17" i="2924"/>
  <c r="AG17" i="2924" s="1"/>
  <c r="P22" i="2924"/>
  <c r="Q22" i="2924" s="1"/>
  <c r="AA18" i="2923"/>
  <c r="AB18" i="2923" s="1"/>
  <c r="AK12" i="2922"/>
  <c r="AL12" i="2922" s="1"/>
  <c r="AK21" i="2922"/>
  <c r="AL21" i="2922" s="1"/>
  <c r="V10" i="2922"/>
  <c r="W10" i="2922" s="1"/>
  <c r="V16" i="2921"/>
  <c r="W16" i="2921" s="1"/>
  <c r="AU21" i="2920"/>
  <c r="AV21" i="2920" s="1"/>
  <c r="AA8" i="2920"/>
  <c r="AB8" i="2920" s="1"/>
  <c r="AA15" i="2919"/>
  <c r="AB15" i="2919" s="1"/>
  <c r="AU21" i="2918"/>
  <c r="AV21" i="2918" s="1"/>
  <c r="AU12" i="2918"/>
  <c r="AV12" i="2918" s="1"/>
  <c r="AF10" i="2918"/>
  <c r="AG10" i="2918" s="1"/>
  <c r="AK21" i="2917"/>
  <c r="AL21" i="2917" s="1"/>
  <c r="P14" i="2917"/>
  <c r="Q14" i="2917" s="1"/>
  <c r="AK12" i="2916"/>
  <c r="AL12" i="2916" s="1"/>
  <c r="V7" i="2916"/>
  <c r="AK15" i="2915"/>
  <c r="AL15" i="2915" s="1"/>
  <c r="AU18" i="2914"/>
  <c r="AV18" i="2914" s="1"/>
  <c r="AF22" i="2914"/>
  <c r="AG22" i="2914" s="1"/>
  <c r="P17" i="2914"/>
  <c r="Q17" i="2914" s="1"/>
  <c r="AF17" i="2913"/>
  <c r="AG17" i="2913" s="1"/>
  <c r="AU9" i="2924"/>
  <c r="AV9" i="2924" s="1"/>
  <c r="AK19" i="2922"/>
  <c r="AL19" i="2922" s="1"/>
  <c r="AF14" i="2922"/>
  <c r="AG14" i="2922" s="1"/>
  <c r="AU13" i="2921"/>
  <c r="AV13" i="2921" s="1"/>
  <c r="AK19" i="2921"/>
  <c r="AL19" i="2921" s="1"/>
  <c r="AF18" i="2921"/>
  <c r="AG18" i="2921" s="1"/>
  <c r="AA11" i="2921"/>
  <c r="AB11" i="2921" s="1"/>
  <c r="V9" i="2921"/>
  <c r="W9" i="2921" s="1"/>
  <c r="V16" i="2920"/>
  <c r="W16" i="2920" s="1"/>
  <c r="AU11" i="2918"/>
  <c r="AV11" i="2918" s="1"/>
  <c r="AF14" i="2918"/>
  <c r="AG14" i="2918" s="1"/>
  <c r="AU17" i="2917"/>
  <c r="AV17" i="2917" s="1"/>
  <c r="AP11" i="2917"/>
  <c r="AQ11" i="2917" s="1"/>
  <c r="AK7" i="2917"/>
  <c r="AA19" i="2917"/>
  <c r="AB19" i="2917" s="1"/>
  <c r="V9" i="2917"/>
  <c r="W9" i="2917" s="1"/>
  <c r="AF18" i="2924"/>
  <c r="AG18" i="2924" s="1"/>
  <c r="AK18" i="2921"/>
  <c r="AL18" i="2921" s="1"/>
  <c r="AK17" i="2920"/>
  <c r="AL17" i="2920" s="1"/>
  <c r="AU17" i="2919"/>
  <c r="AV17" i="2919" s="1"/>
  <c r="AA21" i="2919"/>
  <c r="AB21" i="2919" s="1"/>
  <c r="P13" i="2919"/>
  <c r="Q13" i="2919" s="1"/>
  <c r="AA14" i="2917"/>
  <c r="AB14" i="2917" s="1"/>
  <c r="AP18" i="2916"/>
  <c r="AQ18" i="2916" s="1"/>
  <c r="AU21" i="2915"/>
  <c r="AV21" i="2915" s="1"/>
  <c r="AK9" i="2915"/>
  <c r="AL9" i="2915" s="1"/>
  <c r="AK17" i="2913"/>
  <c r="AL17" i="2913" s="1"/>
  <c r="AF9" i="2928"/>
  <c r="AG9" i="2928" s="1"/>
  <c r="AA9" i="2923"/>
  <c r="AB9" i="2923" s="1"/>
  <c r="AK9" i="2921"/>
  <c r="AL9" i="2921" s="1"/>
  <c r="AP21" i="2919"/>
  <c r="AQ21" i="2919" s="1"/>
  <c r="AP9" i="2919"/>
  <c r="AQ9" i="2919" s="1"/>
  <c r="AP13" i="2919"/>
  <c r="AQ13" i="2919" s="1"/>
  <c r="AP12" i="2919"/>
  <c r="AQ12" i="2919" s="1"/>
  <c r="AP17" i="2919"/>
  <c r="AQ17" i="2919" s="1"/>
  <c r="AF12" i="2919"/>
  <c r="AG12" i="2919" s="1"/>
  <c r="AF9" i="2919"/>
  <c r="AG9" i="2919" s="1"/>
  <c r="AF13" i="2919"/>
  <c r="AG13" i="2919" s="1"/>
  <c r="AF21" i="2919"/>
  <c r="AG21" i="2919" s="1"/>
  <c r="AF17" i="2919"/>
  <c r="AG17" i="2919" s="1"/>
  <c r="AP9" i="2917"/>
  <c r="AQ9" i="2917" s="1"/>
  <c r="AP17" i="2916"/>
  <c r="AQ17" i="2916" s="1"/>
  <c r="V10" i="2916"/>
  <c r="W10" i="2916" s="1"/>
  <c r="AK12" i="2915"/>
  <c r="AL12" i="2915" s="1"/>
  <c r="V15" i="2915"/>
  <c r="W15" i="2915" s="1"/>
  <c r="V11" i="2914"/>
  <c r="W11" i="2914" s="1"/>
  <c r="AA19" i="2926"/>
  <c r="AB19" i="2926" s="1"/>
  <c r="AU17" i="2923"/>
  <c r="AV17" i="2923" s="1"/>
  <c r="AF15" i="2922"/>
  <c r="AG15" i="2922" s="1"/>
  <c r="AF15" i="2921"/>
  <c r="AG15" i="2921" s="1"/>
  <c r="AF18" i="2920"/>
  <c r="AG18" i="2920" s="1"/>
  <c r="V9" i="2920"/>
  <c r="W9" i="2920" s="1"/>
  <c r="AF15" i="2918"/>
  <c r="AG15" i="2918" s="1"/>
  <c r="V18" i="2917"/>
  <c r="W18" i="2917" s="1"/>
  <c r="AF10" i="2916"/>
  <c r="AG10" i="2916" s="1"/>
  <c r="V10" i="2914"/>
  <c r="W10" i="2914" s="1"/>
  <c r="AA18" i="2913"/>
  <c r="AB18" i="2913" s="1"/>
  <c r="V10" i="2913"/>
  <c r="W10" i="2913" s="1"/>
  <c r="AP8" i="2912"/>
  <c r="AQ8" i="2912" s="1"/>
  <c r="AA12" i="2912"/>
  <c r="AB12" i="2912" s="1"/>
  <c r="V17" i="2917"/>
  <c r="W17" i="2917" s="1"/>
  <c r="AK10" i="2913"/>
  <c r="AL10" i="2913" s="1"/>
  <c r="AK19" i="2924"/>
  <c r="AL19" i="2924" s="1"/>
  <c r="AF21" i="2922"/>
  <c r="AG21" i="2922" s="1"/>
  <c r="AA14" i="2921"/>
  <c r="AB14" i="2921" s="1"/>
  <c r="AU13" i="2920"/>
  <c r="AV13" i="2920" s="1"/>
  <c r="AA22" i="2920"/>
  <c r="AB22" i="2920" s="1"/>
  <c r="AP8" i="2919"/>
  <c r="AQ8" i="2919" s="1"/>
  <c r="AK10" i="2917"/>
  <c r="AL10" i="2917" s="1"/>
  <c r="AK9" i="2916"/>
  <c r="AL9" i="2916" s="1"/>
  <c r="AA21" i="2915"/>
  <c r="AB21" i="2915" s="1"/>
  <c r="P16" i="2912"/>
  <c r="Q16" i="2912" s="1"/>
  <c r="AP13" i="2923"/>
  <c r="AQ13" i="2923" s="1"/>
  <c r="AK17" i="2921"/>
  <c r="AL17" i="2921" s="1"/>
  <c r="AA9" i="2920"/>
  <c r="AB9" i="2920" s="1"/>
  <c r="AP15" i="2919"/>
  <c r="AQ15" i="2919" s="1"/>
  <c r="V21" i="2919"/>
  <c r="W21" i="2919" s="1"/>
  <c r="V17" i="2919"/>
  <c r="W17" i="2919" s="1"/>
  <c r="V13" i="2919"/>
  <c r="W13" i="2919" s="1"/>
  <c r="V12" i="2919"/>
  <c r="W12" i="2919" s="1"/>
  <c r="V9" i="2919"/>
  <c r="W9" i="2919" s="1"/>
  <c r="AK17" i="2917"/>
  <c r="AL17" i="2917" s="1"/>
  <c r="AA9" i="2916"/>
  <c r="AB9" i="2916" s="1"/>
  <c r="AA8" i="2915"/>
  <c r="AB8" i="2915" s="1"/>
  <c r="AF19" i="2927"/>
  <c r="AG19" i="2927" s="1"/>
  <c r="AF16" i="2927"/>
  <c r="AG16" i="2927" s="1"/>
  <c r="AF12" i="2927"/>
  <c r="AG12" i="2927" s="1"/>
  <c r="AF11" i="2927"/>
  <c r="AG11" i="2927" s="1"/>
  <c r="AF7" i="2927"/>
  <c r="AU12" i="2935"/>
  <c r="AV12" i="2935" s="1"/>
  <c r="AU11" i="2935"/>
  <c r="AV11" i="2935" s="1"/>
  <c r="AU7" i="2935"/>
  <c r="AU16" i="2935"/>
  <c r="AV16" i="2935" s="1"/>
  <c r="AU9" i="2935"/>
  <c r="AV9" i="2935" s="1"/>
  <c r="W7" i="2934"/>
  <c r="AK21" i="2933"/>
  <c r="AL21" i="2933" s="1"/>
  <c r="AK22" i="2933"/>
  <c r="AL22" i="2933" s="1"/>
  <c r="AK7" i="2933"/>
  <c r="AK17" i="2933"/>
  <c r="AL17" i="2933" s="1"/>
  <c r="AK16" i="2933"/>
  <c r="AL16" i="2933" s="1"/>
  <c r="AA21" i="2929"/>
  <c r="AB21" i="2929" s="1"/>
  <c r="AA16" i="2929"/>
  <c r="AB16" i="2929" s="1"/>
  <c r="Q7" i="2928"/>
  <c r="V15" i="2924"/>
  <c r="W15" i="2924" s="1"/>
  <c r="V14" i="2924"/>
  <c r="W14" i="2924" s="1"/>
  <c r="V7" i="2924"/>
  <c r="V10" i="2928"/>
  <c r="W10" i="2928" s="1"/>
  <c r="V12" i="2925"/>
  <c r="W12" i="2925" s="1"/>
  <c r="V19" i="2925"/>
  <c r="W19" i="2925" s="1"/>
  <c r="V8" i="2925"/>
  <c r="W8" i="2925" s="1"/>
  <c r="V16" i="2925"/>
  <c r="W16" i="2925" s="1"/>
  <c r="V11" i="2925"/>
  <c r="W11" i="2925" s="1"/>
  <c r="AG7" i="2923"/>
  <c r="AP14" i="2937"/>
  <c r="AQ14" i="2937" s="1"/>
  <c r="AP13" i="2937"/>
  <c r="AQ13" i="2937" s="1"/>
  <c r="AP10" i="2937"/>
  <c r="AQ10" i="2937" s="1"/>
  <c r="AP22" i="2937"/>
  <c r="AQ22" i="2937" s="1"/>
  <c r="AP18" i="2937"/>
  <c r="AQ18" i="2937" s="1"/>
  <c r="AU18" i="2934"/>
  <c r="AV18" i="2934" s="1"/>
  <c r="AU10" i="2934"/>
  <c r="AV10" i="2934" s="1"/>
  <c r="AU13" i="2934"/>
  <c r="AV13" i="2934" s="1"/>
  <c r="AU14" i="2934"/>
  <c r="AV14" i="2934" s="1"/>
  <c r="AU22" i="2934"/>
  <c r="AV22" i="2934" s="1"/>
  <c r="V8" i="2929"/>
  <c r="W8" i="2929" s="1"/>
  <c r="V14" i="2929"/>
  <c r="W14" i="2929" s="1"/>
  <c r="AL7" i="2914"/>
  <c r="AB7" i="2926"/>
  <c r="AK14" i="2923"/>
  <c r="AL14" i="2923" s="1"/>
  <c r="AK13" i="2923"/>
  <c r="AL13" i="2923" s="1"/>
  <c r="AK18" i="2923"/>
  <c r="AL18" i="2923" s="1"/>
  <c r="AK10" i="2923"/>
  <c r="AL10" i="2923" s="1"/>
  <c r="AK22" i="2923"/>
  <c r="AL22" i="2923" s="1"/>
  <c r="AL7" i="2916"/>
  <c r="AL23" i="2916" s="1"/>
  <c r="AL24" i="2916" s="1"/>
  <c r="AF12" i="2914"/>
  <c r="AG12" i="2914" s="1"/>
  <c r="AF16" i="2914"/>
  <c r="AG16" i="2914" s="1"/>
  <c r="AF8" i="2914"/>
  <c r="AG8" i="2914" s="1"/>
  <c r="AF21" i="2914"/>
  <c r="AG21" i="2914" s="1"/>
  <c r="AU18" i="2931"/>
  <c r="AV18" i="2931" s="1"/>
  <c r="AU10" i="2931"/>
  <c r="AV10" i="2931" s="1"/>
  <c r="AU14" i="2931"/>
  <c r="AV14" i="2931" s="1"/>
  <c r="AU22" i="2931"/>
  <c r="AV22" i="2931" s="1"/>
  <c r="P20" i="2927"/>
  <c r="Q20" i="2927" s="1"/>
  <c r="P12" i="2927"/>
  <c r="Q12" i="2927" s="1"/>
  <c r="P22" i="2927"/>
  <c r="Q22" i="2927" s="1"/>
  <c r="P11" i="2927"/>
  <c r="Q11" i="2927" s="1"/>
  <c r="P8" i="2927"/>
  <c r="Q8" i="2927" s="1"/>
  <c r="P19" i="2927"/>
  <c r="Q19" i="2927" s="1"/>
  <c r="P16" i="2927"/>
  <c r="Q16" i="2927" s="1"/>
  <c r="P14" i="2927"/>
  <c r="Q14" i="2927" s="1"/>
  <c r="AK13" i="2926"/>
  <c r="AL13" i="2926" s="1"/>
  <c r="AK17" i="2926"/>
  <c r="AL17" i="2926" s="1"/>
  <c r="AK12" i="2926"/>
  <c r="AL12" i="2926" s="1"/>
  <c r="AK9" i="2926"/>
  <c r="AL9" i="2926" s="1"/>
  <c r="AK21" i="2926"/>
  <c r="AL21" i="2926" s="1"/>
  <c r="AU16" i="2922"/>
  <c r="AV16" i="2922" s="1"/>
  <c r="AU13" i="2922"/>
  <c r="AV13" i="2922" s="1"/>
  <c r="AU22" i="2922"/>
  <c r="AV22" i="2922" s="1"/>
  <c r="AU15" i="2921"/>
  <c r="AV15" i="2921" s="1"/>
  <c r="AU7" i="2921"/>
  <c r="AF8" i="2921"/>
  <c r="AG8" i="2921" s="1"/>
  <c r="Q7" i="2920"/>
  <c r="Q23" i="2920" s="1"/>
  <c r="Q24" i="2920" s="1"/>
  <c r="P23" i="2920"/>
  <c r="P22" i="2918"/>
  <c r="Q22" i="2918" s="1"/>
  <c r="P18" i="2918"/>
  <c r="Q18" i="2918" s="1"/>
  <c r="P14" i="2918"/>
  <c r="Q14" i="2918" s="1"/>
  <c r="P10" i="2918"/>
  <c r="Q10" i="2918" s="1"/>
  <c r="P19" i="2918"/>
  <c r="Q19" i="2918" s="1"/>
  <c r="P15" i="2918"/>
  <c r="Q15" i="2918" s="1"/>
  <c r="P11" i="2918"/>
  <c r="Q11" i="2918" s="1"/>
  <c r="P7" i="2918"/>
  <c r="AP15" i="2913"/>
  <c r="AQ15" i="2913" s="1"/>
  <c r="AP7" i="2913"/>
  <c r="AP19" i="2913"/>
  <c r="AQ19" i="2913" s="1"/>
  <c r="AP11" i="2913"/>
  <c r="AQ11" i="2913" s="1"/>
  <c r="V14" i="2912"/>
  <c r="W14" i="2912" s="1"/>
  <c r="V18" i="2912"/>
  <c r="W18" i="2912" s="1"/>
  <c r="V10" i="2912"/>
  <c r="W10" i="2912" s="1"/>
  <c r="V22" i="2912"/>
  <c r="W22" i="2912" s="1"/>
  <c r="V13" i="2912"/>
  <c r="W13" i="2912" s="1"/>
  <c r="V17" i="2912"/>
  <c r="W17" i="2912" s="1"/>
  <c r="V9" i="2912"/>
  <c r="W9" i="2912" s="1"/>
  <c r="AK11" i="2933"/>
  <c r="AL11" i="2933" s="1"/>
  <c r="V18" i="2926"/>
  <c r="W18" i="2926" s="1"/>
  <c r="V15" i="2925"/>
  <c r="W15" i="2925" s="1"/>
  <c r="AF13" i="2924"/>
  <c r="AG13" i="2924" s="1"/>
  <c r="Q7" i="2924"/>
  <c r="W7" i="2923"/>
  <c r="AK13" i="2920"/>
  <c r="AL13" i="2920" s="1"/>
  <c r="AK14" i="2920"/>
  <c r="AL14" i="2920" s="1"/>
  <c r="AK22" i="2920"/>
  <c r="AL22" i="2920" s="1"/>
  <c r="AK18" i="2920"/>
  <c r="AL18" i="2920" s="1"/>
  <c r="AK10" i="2920"/>
  <c r="AL10" i="2920" s="1"/>
  <c r="AU10" i="2919"/>
  <c r="AV10" i="2919" s="1"/>
  <c r="P23" i="2915"/>
  <c r="Q7" i="2915"/>
  <c r="Q23" i="2915" s="1"/>
  <c r="Q24" i="2915" s="1"/>
  <c r="W7" i="2927"/>
  <c r="AK11" i="2926"/>
  <c r="AL11" i="2926" s="1"/>
  <c r="V13" i="2925"/>
  <c r="W13" i="2925" s="1"/>
  <c r="AF9" i="2924"/>
  <c r="AG9" i="2924" s="1"/>
  <c r="AP16" i="2921"/>
  <c r="AQ16" i="2921" s="1"/>
  <c r="AP22" i="2920"/>
  <c r="AQ22" i="2920" s="1"/>
  <c r="AP14" i="2920"/>
  <c r="AQ14" i="2920" s="1"/>
  <c r="AP13" i="2920"/>
  <c r="AQ13" i="2920" s="1"/>
  <c r="AK13" i="2919"/>
  <c r="AL13" i="2919" s="1"/>
  <c r="AK22" i="2919"/>
  <c r="AL22" i="2919" s="1"/>
  <c r="AU22" i="2915"/>
  <c r="AV22" i="2915" s="1"/>
  <c r="AU13" i="2915"/>
  <c r="AV13" i="2915" s="1"/>
  <c r="AF19" i="2913"/>
  <c r="AG19" i="2913" s="1"/>
  <c r="AF11" i="2913"/>
  <c r="AG11" i="2913" s="1"/>
  <c r="AF15" i="2913"/>
  <c r="AG15" i="2913" s="1"/>
  <c r="AF7" i="2913"/>
  <c r="AF14" i="2913"/>
  <c r="AG14" i="2913" s="1"/>
  <c r="V18" i="2925"/>
  <c r="W18" i="2925" s="1"/>
  <c r="AF11" i="2924"/>
  <c r="AG11" i="2924" s="1"/>
  <c r="AU9" i="2921"/>
  <c r="AV9" i="2921" s="1"/>
  <c r="AK15" i="2921"/>
  <c r="AL15" i="2921" s="1"/>
  <c r="AF14" i="2921"/>
  <c r="AG14" i="2921" s="1"/>
  <c r="V12" i="2920"/>
  <c r="W12" i="2920" s="1"/>
  <c r="V22" i="2918"/>
  <c r="W22" i="2918" s="1"/>
  <c r="AK10" i="2921"/>
  <c r="AL10" i="2921" s="1"/>
  <c r="AK9" i="2920"/>
  <c r="AL9" i="2920" s="1"/>
  <c r="V21" i="2918"/>
  <c r="W21" i="2918" s="1"/>
  <c r="AU11" i="2921"/>
  <c r="AV11" i="2921" s="1"/>
  <c r="AQ7" i="2919"/>
  <c r="AP23" i="2919"/>
  <c r="AK9" i="2917"/>
  <c r="AL9" i="2917" s="1"/>
  <c r="AF12" i="2915"/>
  <c r="AG12" i="2915" s="1"/>
  <c r="AF17" i="2915"/>
  <c r="AG17" i="2915" s="1"/>
  <c r="AF13" i="2915"/>
  <c r="AG13" i="2915" s="1"/>
  <c r="AF21" i="2915"/>
  <c r="AG21" i="2915" s="1"/>
  <c r="AF9" i="2915"/>
  <c r="AG9" i="2915" s="1"/>
  <c r="AA10" i="2929"/>
  <c r="AB10" i="2929" s="1"/>
  <c r="AF11" i="2921"/>
  <c r="AG11" i="2921" s="1"/>
  <c r="V15" i="2918"/>
  <c r="W15" i="2918" s="1"/>
  <c r="AP10" i="2913"/>
  <c r="AQ10" i="2913" s="1"/>
  <c r="AF21" i="2913"/>
  <c r="AG21" i="2913" s="1"/>
  <c r="AF10" i="2924"/>
  <c r="AG10" i="2924" s="1"/>
  <c r="AU19" i="2921"/>
  <c r="AV19" i="2921" s="1"/>
  <c r="AP17" i="2920"/>
  <c r="AQ17" i="2920" s="1"/>
  <c r="V10" i="2920"/>
  <c r="W10" i="2920" s="1"/>
  <c r="AK12" i="2919"/>
  <c r="AL12" i="2919" s="1"/>
  <c r="W7" i="2919"/>
  <c r="AU16" i="2915"/>
  <c r="AV16" i="2915" s="1"/>
  <c r="V12" i="2915"/>
  <c r="W12" i="2915" s="1"/>
  <c r="V17" i="2915"/>
  <c r="W17" i="2915" s="1"/>
  <c r="V13" i="2915"/>
  <c r="W13" i="2915" s="1"/>
  <c r="V21" i="2915"/>
  <c r="W21" i="2915" s="1"/>
  <c r="V9" i="2915"/>
  <c r="W9" i="2915" s="1"/>
  <c r="AA14" i="2942"/>
  <c r="AB14" i="2942" s="1"/>
  <c r="AU13" i="2941"/>
  <c r="AV13" i="2941" s="1"/>
  <c r="AU7" i="2941"/>
  <c r="AU15" i="2941"/>
  <c r="AV15" i="2941" s="1"/>
  <c r="AU9" i="2941"/>
  <c r="AV9" i="2941" s="1"/>
  <c r="W7" i="2939"/>
  <c r="AA12" i="2940"/>
  <c r="AB12" i="2940" s="1"/>
  <c r="AA8" i="2940"/>
  <c r="AB8" i="2940" s="1"/>
  <c r="AA16" i="2940"/>
  <c r="AB16" i="2940" s="1"/>
  <c r="AA9" i="2940"/>
  <c r="AB9" i="2940" s="1"/>
  <c r="AF21" i="2941"/>
  <c r="AG21" i="2941" s="1"/>
  <c r="AA10" i="2940"/>
  <c r="AB10" i="2940" s="1"/>
  <c r="AU16" i="2938"/>
  <c r="AV16" i="2938" s="1"/>
  <c r="AP8" i="2937"/>
  <c r="AQ8" i="2937" s="1"/>
  <c r="AU21" i="2938"/>
  <c r="AV21" i="2938" s="1"/>
  <c r="AU11" i="2934"/>
  <c r="AV11" i="2934" s="1"/>
  <c r="AU15" i="2934"/>
  <c r="AV15" i="2934" s="1"/>
  <c r="V22" i="2937"/>
  <c r="W22" i="2937" s="1"/>
  <c r="V10" i="2937"/>
  <c r="W10" i="2937" s="1"/>
  <c r="V18" i="2937"/>
  <c r="W18" i="2937" s="1"/>
  <c r="V14" i="2937"/>
  <c r="W14" i="2937" s="1"/>
  <c r="V13" i="2937"/>
  <c r="W13" i="2937" s="1"/>
  <c r="AA19" i="2935"/>
  <c r="AB19" i="2935" s="1"/>
  <c r="AA11" i="2935"/>
  <c r="AB11" i="2935" s="1"/>
  <c r="AA14" i="2935"/>
  <c r="AB14" i="2935" s="1"/>
  <c r="AA15" i="2935"/>
  <c r="AB15" i="2935" s="1"/>
  <c r="AA7" i="2935"/>
  <c r="AK14" i="2934"/>
  <c r="AL14" i="2934" s="1"/>
  <c r="AK18" i="2934"/>
  <c r="AL18" i="2934" s="1"/>
  <c r="AK21" i="2934"/>
  <c r="AL21" i="2934" s="1"/>
  <c r="AK13" i="2934"/>
  <c r="AL13" i="2934" s="1"/>
  <c r="AK9" i="2934"/>
  <c r="AL9" i="2934" s="1"/>
  <c r="AA18" i="2934"/>
  <c r="AB18" i="2934" s="1"/>
  <c r="AK15" i="2932"/>
  <c r="AL15" i="2932" s="1"/>
  <c r="AK7" i="2932"/>
  <c r="AK11" i="2932"/>
  <c r="AL11" i="2932" s="1"/>
  <c r="AK19" i="2932"/>
  <c r="AL19" i="2932" s="1"/>
  <c r="AK18" i="2932"/>
  <c r="AL18" i="2932" s="1"/>
  <c r="AK22" i="2931"/>
  <c r="AL22" i="2931" s="1"/>
  <c r="AK14" i="2931"/>
  <c r="AL14" i="2931" s="1"/>
  <c r="AK10" i="2931"/>
  <c r="AL10" i="2931" s="1"/>
  <c r="AK9" i="2931"/>
  <c r="AL9" i="2931" s="1"/>
  <c r="AK17" i="2931"/>
  <c r="AL17" i="2931" s="1"/>
  <c r="AK18" i="2931"/>
  <c r="AL18" i="2931" s="1"/>
  <c r="AK10" i="2930"/>
  <c r="AL10" i="2930" s="1"/>
  <c r="AA21" i="2935"/>
  <c r="AB21" i="2935" s="1"/>
  <c r="AU21" i="2934"/>
  <c r="AV21" i="2934" s="1"/>
  <c r="AA19" i="2934"/>
  <c r="AB19" i="2934" s="1"/>
  <c r="AP12" i="2933"/>
  <c r="AQ12" i="2933" s="1"/>
  <c r="AP13" i="2933"/>
  <c r="AQ13" i="2933" s="1"/>
  <c r="AP7" i="2933"/>
  <c r="AP19" i="2933"/>
  <c r="AQ19" i="2933" s="1"/>
  <c r="AP8" i="2933"/>
  <c r="AQ8" i="2933" s="1"/>
  <c r="AP17" i="2933"/>
  <c r="AQ17" i="2933" s="1"/>
  <c r="V19" i="2933"/>
  <c r="W19" i="2933" s="1"/>
  <c r="V11" i="2933"/>
  <c r="W11" i="2933" s="1"/>
  <c r="V12" i="2933"/>
  <c r="W12" i="2933" s="1"/>
  <c r="V15" i="2933"/>
  <c r="W15" i="2933" s="1"/>
  <c r="V8" i="2933"/>
  <c r="W8" i="2933" s="1"/>
  <c r="V16" i="2933"/>
  <c r="W16" i="2933" s="1"/>
  <c r="V7" i="2933"/>
  <c r="P9" i="2933"/>
  <c r="Q9" i="2933" s="1"/>
  <c r="AK8" i="2932"/>
  <c r="AL8" i="2932" s="1"/>
  <c r="AK19" i="2931"/>
  <c r="AL19" i="2931" s="1"/>
  <c r="AA11" i="2931"/>
  <c r="AB11" i="2931" s="1"/>
  <c r="AV7" i="2939"/>
  <c r="AU22" i="2935"/>
  <c r="AV22" i="2935" s="1"/>
  <c r="AA12" i="2935"/>
  <c r="AB12" i="2935" s="1"/>
  <c r="AP7" i="2934"/>
  <c r="AK10" i="2933"/>
  <c r="AL10" i="2933" s="1"/>
  <c r="AA7" i="2931"/>
  <c r="AF14" i="2930"/>
  <c r="AG14" i="2930" s="1"/>
  <c r="AP21" i="2929"/>
  <c r="AQ21" i="2929" s="1"/>
  <c r="AP19" i="2929"/>
  <c r="AQ19" i="2929" s="1"/>
  <c r="AP10" i="2929"/>
  <c r="AQ10" i="2929" s="1"/>
  <c r="AP8" i="2929"/>
  <c r="AQ8" i="2929" s="1"/>
  <c r="AK18" i="2933"/>
  <c r="AL18" i="2933" s="1"/>
  <c r="AK11" i="2931"/>
  <c r="AL11" i="2931" s="1"/>
  <c r="AK19" i="2927"/>
  <c r="AL19" i="2927" s="1"/>
  <c r="AK8" i="2927"/>
  <c r="AL8" i="2927" s="1"/>
  <c r="AK7" i="2927"/>
  <c r="AK12" i="2927"/>
  <c r="AL12" i="2927" s="1"/>
  <c r="P22" i="2933"/>
  <c r="Q22" i="2933" s="1"/>
  <c r="AK16" i="2930"/>
  <c r="AL16" i="2930" s="1"/>
  <c r="V16" i="2929"/>
  <c r="W16" i="2929" s="1"/>
  <c r="AP19" i="2927"/>
  <c r="AQ19" i="2927" s="1"/>
  <c r="AP8" i="2927"/>
  <c r="AQ8" i="2927" s="1"/>
  <c r="AP14" i="2927"/>
  <c r="AQ14" i="2927" s="1"/>
  <c r="AP15" i="2927"/>
  <c r="AQ15" i="2927" s="1"/>
  <c r="AP13" i="2930"/>
  <c r="AQ13" i="2930" s="1"/>
  <c r="AP16" i="2930"/>
  <c r="AQ16" i="2930" s="1"/>
  <c r="AP21" i="2930"/>
  <c r="AQ21" i="2930" s="1"/>
  <c r="AP17" i="2930"/>
  <c r="AQ17" i="2930" s="1"/>
  <c r="AP12" i="2930"/>
  <c r="AQ12" i="2930" s="1"/>
  <c r="AP9" i="2930"/>
  <c r="AQ9" i="2930" s="1"/>
  <c r="AF7" i="2930"/>
  <c r="Q7" i="2929"/>
  <c r="AF12" i="2925"/>
  <c r="AG12" i="2925" s="1"/>
  <c r="AF16" i="2925"/>
  <c r="AG16" i="2925" s="1"/>
  <c r="AF8" i="2925"/>
  <c r="AG8" i="2925" s="1"/>
  <c r="AF11" i="2925"/>
  <c r="AG11" i="2925" s="1"/>
  <c r="AF19" i="2925"/>
  <c r="AG19" i="2925" s="1"/>
  <c r="P9" i="2925"/>
  <c r="Q9" i="2925" s="1"/>
  <c r="AF16" i="2924"/>
  <c r="AG16" i="2924" s="1"/>
  <c r="V22" i="2924"/>
  <c r="W22" i="2924" s="1"/>
  <c r="AK21" i="2923"/>
  <c r="AL21" i="2923" s="1"/>
  <c r="AU11" i="2922"/>
  <c r="AV11" i="2922" s="1"/>
  <c r="AK12" i="2933"/>
  <c r="AL12" i="2933" s="1"/>
  <c r="AU12" i="2934"/>
  <c r="AV12" i="2934" s="1"/>
  <c r="AK8" i="2931"/>
  <c r="AL8" i="2931" s="1"/>
  <c r="V19" i="2929"/>
  <c r="W19" i="2929" s="1"/>
  <c r="AV7" i="2920"/>
  <c r="AV23" i="2920" s="1"/>
  <c r="AV24" i="2920" s="1"/>
  <c r="AK12" i="2917"/>
  <c r="AL12" i="2917" s="1"/>
  <c r="AV7" i="2916"/>
  <c r="AF10" i="2915"/>
  <c r="AG10" i="2915" s="1"/>
  <c r="P20" i="2914"/>
  <c r="Q20" i="2914" s="1"/>
  <c r="P16" i="2914"/>
  <c r="Q16" i="2914" s="1"/>
  <c r="P12" i="2914"/>
  <c r="Q12" i="2914" s="1"/>
  <c r="P8" i="2914"/>
  <c r="Q8" i="2914" s="1"/>
  <c r="P15" i="2914"/>
  <c r="Q15" i="2914" s="1"/>
  <c r="P7" i="2914"/>
  <c r="P19" i="2914"/>
  <c r="Q19" i="2914" s="1"/>
  <c r="P11" i="2914"/>
  <c r="Q11" i="2914" s="1"/>
  <c r="AF15" i="2930"/>
  <c r="AG15" i="2930" s="1"/>
  <c r="AA13" i="2929"/>
  <c r="AB13" i="2929" s="1"/>
  <c r="AF22" i="2927"/>
  <c r="AG22" i="2927" s="1"/>
  <c r="V10" i="2926"/>
  <c r="W10" i="2926" s="1"/>
  <c r="AF22" i="2925"/>
  <c r="AG22" i="2925" s="1"/>
  <c r="AU8" i="2923"/>
  <c r="AV8" i="2923" s="1"/>
  <c r="AK15" i="2920"/>
  <c r="AL15" i="2920" s="1"/>
  <c r="AK10" i="2919"/>
  <c r="AL10" i="2919" s="1"/>
  <c r="AB7" i="2918"/>
  <c r="AB23" i="2918" s="1"/>
  <c r="AB24" i="2918" s="1"/>
  <c r="AA23" i="2918"/>
  <c r="AA19" i="2916"/>
  <c r="AB19" i="2916" s="1"/>
  <c r="AQ7" i="2914"/>
  <c r="AQ23" i="2914" s="1"/>
  <c r="AQ24" i="2914" s="1"/>
  <c r="AP23" i="2914"/>
  <c r="AV7" i="2912"/>
  <c r="V9" i="2933"/>
  <c r="W9" i="2933" s="1"/>
  <c r="AK22" i="2927"/>
  <c r="AL22" i="2927" s="1"/>
  <c r="AF12" i="2921"/>
  <c r="AG12" i="2921" s="1"/>
  <c r="AA16" i="2920"/>
  <c r="AB16" i="2920" s="1"/>
  <c r="AA22" i="2919"/>
  <c r="AB22" i="2919" s="1"/>
  <c r="AA13" i="2919"/>
  <c r="AB13" i="2919" s="1"/>
  <c r="AU9" i="2931"/>
  <c r="AV9" i="2931" s="1"/>
  <c r="AQ7" i="2926"/>
  <c r="AP23" i="2926"/>
  <c r="AU15" i="2922"/>
  <c r="AV15" i="2922" s="1"/>
  <c r="AP12" i="2921"/>
  <c r="AQ12" i="2921" s="1"/>
  <c r="AF15" i="2920"/>
  <c r="AG15" i="2920" s="1"/>
  <c r="V11" i="2920"/>
  <c r="W11" i="2920" s="1"/>
  <c r="AU19" i="2919"/>
  <c r="AV19" i="2919" s="1"/>
  <c r="AK16" i="2913"/>
  <c r="AL16" i="2913" s="1"/>
  <c r="V7" i="2912"/>
  <c r="AK18" i="2930"/>
  <c r="AL18" i="2930" s="1"/>
  <c r="AK11" i="2927"/>
  <c r="AL11" i="2927" s="1"/>
  <c r="V17" i="2926"/>
  <c r="W17" i="2926" s="1"/>
  <c r="AF13" i="2925"/>
  <c r="AG13" i="2925" s="1"/>
  <c r="P20" i="2925"/>
  <c r="Q20" i="2925" s="1"/>
  <c r="AF21" i="2921"/>
  <c r="AG21" i="2921" s="1"/>
  <c r="AL7" i="2918"/>
  <c r="AL23" i="2918" s="1"/>
  <c r="AL24" i="2918" s="1"/>
  <c r="AK23" i="2918"/>
  <c r="P20" i="2917"/>
  <c r="Q20" i="2917" s="1"/>
  <c r="P12" i="2917"/>
  <c r="Q12" i="2917" s="1"/>
  <c r="P16" i="2917"/>
  <c r="Q16" i="2917" s="1"/>
  <c r="P8" i="2917"/>
  <c r="Q8" i="2917" s="1"/>
  <c r="AF14" i="2915"/>
  <c r="AG14" i="2915" s="1"/>
  <c r="AP9" i="2937"/>
  <c r="AQ9" i="2937" s="1"/>
  <c r="V8" i="2927"/>
  <c r="W8" i="2927" s="1"/>
  <c r="V10" i="2927"/>
  <c r="W10" i="2927" s="1"/>
  <c r="V14" i="2927"/>
  <c r="W14" i="2927" s="1"/>
  <c r="AF21" i="2925"/>
  <c r="AG21" i="2925" s="1"/>
  <c r="AP10" i="2922"/>
  <c r="AQ10" i="2922" s="1"/>
  <c r="V7" i="2920"/>
  <c r="V18" i="2918"/>
  <c r="W18" i="2918" s="1"/>
  <c r="AU21" i="2921"/>
  <c r="AV21" i="2921" s="1"/>
  <c r="AU13" i="2912"/>
  <c r="AV13" i="2912" s="1"/>
  <c r="AU18" i="2912"/>
  <c r="AV18" i="2912" s="1"/>
  <c r="AU14" i="2912"/>
  <c r="AV14" i="2912" s="1"/>
  <c r="AU22" i="2912"/>
  <c r="AV22" i="2912" s="1"/>
  <c r="AU10" i="2912"/>
  <c r="AV10" i="2912" s="1"/>
  <c r="AF9" i="2921"/>
  <c r="AG9" i="2921" s="1"/>
  <c r="AA9" i="2921"/>
  <c r="AB9" i="2921" s="1"/>
  <c r="AK16" i="2919"/>
  <c r="AL16" i="2919" s="1"/>
  <c r="AA16" i="2919"/>
  <c r="AB16" i="2919" s="1"/>
  <c r="AP21" i="2915"/>
  <c r="AQ21" i="2915" s="1"/>
  <c r="AP17" i="2915"/>
  <c r="AQ17" i="2915" s="1"/>
  <c r="AP13" i="2915"/>
  <c r="AQ13" i="2915" s="1"/>
  <c r="AP12" i="2915"/>
  <c r="AQ12" i="2915" s="1"/>
  <c r="AP9" i="2915"/>
  <c r="AQ9" i="2915" s="1"/>
  <c r="V15" i="2912"/>
  <c r="W15" i="2912" s="1"/>
  <c r="AF9" i="2927"/>
  <c r="AG9" i="2927" s="1"/>
  <c r="AU10" i="2921"/>
  <c r="AV10" i="2921" s="1"/>
  <c r="P18" i="2914"/>
  <c r="Q18" i="2914" s="1"/>
  <c r="AU9" i="2912"/>
  <c r="AV9" i="2912" s="1"/>
  <c r="AP18" i="2921"/>
  <c r="AQ18" i="2921" s="1"/>
  <c r="AP18" i="2920"/>
  <c r="AQ18" i="2920" s="1"/>
  <c r="AK9" i="2919"/>
  <c r="AL9" i="2919" s="1"/>
  <c r="AP18" i="2917"/>
  <c r="AQ18" i="2917" s="1"/>
  <c r="V7" i="2915"/>
  <c r="AP7" i="2942"/>
  <c r="AP19" i="2942"/>
  <c r="AQ19" i="2942" s="1"/>
  <c r="AP15" i="2942"/>
  <c r="AQ15" i="2942" s="1"/>
  <c r="AP11" i="2942"/>
  <c r="AQ11" i="2942" s="1"/>
  <c r="AP16" i="2942"/>
  <c r="AQ16" i="2942" s="1"/>
  <c r="AA17" i="2942"/>
  <c r="AB17" i="2942" s="1"/>
  <c r="AA10" i="2942"/>
  <c r="AB10" i="2942" s="1"/>
  <c r="AA13" i="2942"/>
  <c r="AB13" i="2942" s="1"/>
  <c r="AA8" i="2942"/>
  <c r="AB8" i="2942" s="1"/>
  <c r="AF11" i="2941"/>
  <c r="AG11" i="2941" s="1"/>
  <c r="AP18" i="2942"/>
  <c r="AQ18" i="2942" s="1"/>
  <c r="AA21" i="2942"/>
  <c r="AB21" i="2942" s="1"/>
  <c r="AF22" i="2941"/>
  <c r="AG22" i="2941" s="1"/>
  <c r="AU18" i="2941"/>
  <c r="AV18" i="2941" s="1"/>
  <c r="AU18" i="2940"/>
  <c r="AV18" i="2940" s="1"/>
  <c r="AF16" i="2941"/>
  <c r="AG16" i="2941" s="1"/>
  <c r="AU8" i="2940"/>
  <c r="AV8" i="2940" s="1"/>
  <c r="AA14" i="2940"/>
  <c r="AB14" i="2940" s="1"/>
  <c r="AF10" i="2941"/>
  <c r="AG10" i="2941" s="1"/>
  <c r="AU10" i="2940"/>
  <c r="AV10" i="2940" s="1"/>
  <c r="AA22" i="2940"/>
  <c r="AB22" i="2940" s="1"/>
  <c r="AF13" i="2940"/>
  <c r="AG13" i="2940" s="1"/>
  <c r="AF21" i="2940"/>
  <c r="AG21" i="2940" s="1"/>
  <c r="AF8" i="2940"/>
  <c r="AG8" i="2940" s="1"/>
  <c r="AA7" i="2940"/>
  <c r="Q7" i="2939"/>
  <c r="P23" i="2939"/>
  <c r="AU7" i="2938"/>
  <c r="AP21" i="2937"/>
  <c r="AQ21" i="2937" s="1"/>
  <c r="AF14" i="2941"/>
  <c r="AG14" i="2941" s="1"/>
  <c r="AF17" i="2940"/>
  <c r="AG17" i="2940" s="1"/>
  <c r="AF17" i="2937"/>
  <c r="AG17" i="2937" s="1"/>
  <c r="AF14" i="2937"/>
  <c r="AG14" i="2937" s="1"/>
  <c r="V11" i="2937"/>
  <c r="W11" i="2937" s="1"/>
  <c r="P7" i="2937"/>
  <c r="V22" i="2940"/>
  <c r="W22" i="2940" s="1"/>
  <c r="V21" i="2940"/>
  <c r="W21" i="2940" s="1"/>
  <c r="V13" i="2940"/>
  <c r="W13" i="2940" s="1"/>
  <c r="V8" i="2940"/>
  <c r="W8" i="2940" s="1"/>
  <c r="AF7" i="2939"/>
  <c r="AU19" i="2938"/>
  <c r="AV19" i="2938" s="1"/>
  <c r="AF19" i="2937"/>
  <c r="AG19" i="2937" s="1"/>
  <c r="P18" i="2937"/>
  <c r="Q18" i="2937" s="1"/>
  <c r="P15" i="2940"/>
  <c r="Q15" i="2940" s="1"/>
  <c r="V16" i="2939"/>
  <c r="W16" i="2939" s="1"/>
  <c r="AU13" i="2938"/>
  <c r="AV13" i="2938" s="1"/>
  <c r="AL7" i="2938"/>
  <c r="AF8" i="2937"/>
  <c r="AG8" i="2937" s="1"/>
  <c r="V9" i="2937"/>
  <c r="W9" i="2937" s="1"/>
  <c r="AA21" i="2941"/>
  <c r="AB21" i="2941" s="1"/>
  <c r="AA22" i="2941"/>
  <c r="AB22" i="2941" s="1"/>
  <c r="AA17" i="2941"/>
  <c r="AB17" i="2941" s="1"/>
  <c r="AA8" i="2941"/>
  <c r="AB8" i="2941" s="1"/>
  <c r="AQ7" i="2938"/>
  <c r="AQ23" i="2938" s="1"/>
  <c r="AQ24" i="2938" s="1"/>
  <c r="AP23" i="2938"/>
  <c r="P18" i="2938"/>
  <c r="Q18" i="2938" s="1"/>
  <c r="AK9" i="2937"/>
  <c r="AL9" i="2937" s="1"/>
  <c r="AK13" i="2937"/>
  <c r="AL13" i="2937" s="1"/>
  <c r="AK17" i="2937"/>
  <c r="AL17" i="2937" s="1"/>
  <c r="AK14" i="2937"/>
  <c r="AL14" i="2937" s="1"/>
  <c r="P10" i="2937"/>
  <c r="Q10" i="2937" s="1"/>
  <c r="AK21" i="2936"/>
  <c r="AL21" i="2936" s="1"/>
  <c r="AK22" i="2936"/>
  <c r="AL22" i="2936" s="1"/>
  <c r="AK8" i="2936"/>
  <c r="AL8" i="2936" s="1"/>
  <c r="AU19" i="2935"/>
  <c r="AV19" i="2935" s="1"/>
  <c r="AK12" i="2938"/>
  <c r="AL12" i="2938" s="1"/>
  <c r="W7" i="2938"/>
  <c r="AF9" i="2937"/>
  <c r="AG9" i="2937" s="1"/>
  <c r="V8" i="2937"/>
  <c r="W8" i="2937" s="1"/>
  <c r="AA22" i="2935"/>
  <c r="AB22" i="2935" s="1"/>
  <c r="AP21" i="2934"/>
  <c r="AQ21" i="2934" s="1"/>
  <c r="AF8" i="2939"/>
  <c r="AG8" i="2939" s="1"/>
  <c r="AA22" i="2939"/>
  <c r="AB22" i="2939" s="1"/>
  <c r="AA10" i="2939"/>
  <c r="AB10" i="2939" s="1"/>
  <c r="AA18" i="2939"/>
  <c r="AB18" i="2939" s="1"/>
  <c r="AA13" i="2939"/>
  <c r="AB13" i="2939" s="1"/>
  <c r="AA8" i="2939"/>
  <c r="AB8" i="2939" s="1"/>
  <c r="V12" i="2937"/>
  <c r="W12" i="2937" s="1"/>
  <c r="AU10" i="2936"/>
  <c r="AV10" i="2936" s="1"/>
  <c r="AU9" i="2936"/>
  <c r="AV9" i="2936" s="1"/>
  <c r="AP11" i="2934"/>
  <c r="AQ11" i="2934" s="1"/>
  <c r="AK7" i="2934"/>
  <c r="AK14" i="2933"/>
  <c r="AL14" i="2933" s="1"/>
  <c r="AU15" i="2931"/>
  <c r="AV15" i="2931" s="1"/>
  <c r="AK7" i="2931"/>
  <c r="Q7" i="2931"/>
  <c r="Q23" i="2931" s="1"/>
  <c r="Q24" i="2931" s="1"/>
  <c r="P23" i="2931"/>
  <c r="AK11" i="2929"/>
  <c r="AL11" i="2929" s="1"/>
  <c r="AK19" i="2929"/>
  <c r="AL19" i="2929" s="1"/>
  <c r="AK8" i="2929"/>
  <c r="AL8" i="2929" s="1"/>
  <c r="AK7" i="2929"/>
  <c r="AK12" i="2929"/>
  <c r="AL12" i="2929" s="1"/>
  <c r="AF12" i="2937"/>
  <c r="AG12" i="2937" s="1"/>
  <c r="V15" i="2937"/>
  <c r="W15" i="2937" s="1"/>
  <c r="AU14" i="2935"/>
  <c r="AV14" i="2935" s="1"/>
  <c r="AA9" i="2935"/>
  <c r="AB9" i="2935" s="1"/>
  <c r="AU17" i="2934"/>
  <c r="AV17" i="2934" s="1"/>
  <c r="AK16" i="2934"/>
  <c r="AL16" i="2934" s="1"/>
  <c r="AA11" i="2934"/>
  <c r="AB11" i="2934" s="1"/>
  <c r="Q7" i="2934"/>
  <c r="P23" i="2934"/>
  <c r="AP16" i="2933"/>
  <c r="AQ16" i="2933" s="1"/>
  <c r="AF11" i="2933"/>
  <c r="AG11" i="2933" s="1"/>
  <c r="AF12" i="2933"/>
  <c r="AG12" i="2933" s="1"/>
  <c r="AF16" i="2933"/>
  <c r="AG16" i="2933" s="1"/>
  <c r="AF15" i="2933"/>
  <c r="AG15" i="2933" s="1"/>
  <c r="AF8" i="2933"/>
  <c r="AG8" i="2933" s="1"/>
  <c r="AF7" i="2933"/>
  <c r="P21" i="2933"/>
  <c r="Q21" i="2933" s="1"/>
  <c r="V22" i="2932"/>
  <c r="W22" i="2932" s="1"/>
  <c r="AK21" i="2931"/>
  <c r="AL21" i="2931" s="1"/>
  <c r="AU21" i="2939"/>
  <c r="AV21" i="2939" s="1"/>
  <c r="AU12" i="2939"/>
  <c r="AV12" i="2939" s="1"/>
  <c r="AU18" i="2935"/>
  <c r="AV18" i="2935" s="1"/>
  <c r="AP12" i="2934"/>
  <c r="AQ12" i="2934" s="1"/>
  <c r="AP15" i="2933"/>
  <c r="AQ15" i="2933" s="1"/>
  <c r="AF21" i="2933"/>
  <c r="AG21" i="2933" s="1"/>
  <c r="AU19" i="2931"/>
  <c r="AV19" i="2931" s="1"/>
  <c r="AA16" i="2931"/>
  <c r="AB16" i="2931" s="1"/>
  <c r="AP22" i="2930"/>
  <c r="AQ22" i="2930" s="1"/>
  <c r="AB7" i="2930"/>
  <c r="P19" i="2930"/>
  <c r="Q19" i="2930" s="1"/>
  <c r="P11" i="2930"/>
  <c r="Q11" i="2930" s="1"/>
  <c r="P18" i="2930"/>
  <c r="Q18" i="2930" s="1"/>
  <c r="P13" i="2930"/>
  <c r="Q13" i="2930" s="1"/>
  <c r="P15" i="2930"/>
  <c r="Q15" i="2930" s="1"/>
  <c r="P21" i="2930"/>
  <c r="Q21" i="2930" s="1"/>
  <c r="P10" i="2930"/>
  <c r="Q10" i="2930" s="1"/>
  <c r="P7" i="2930"/>
  <c r="AP16" i="2929"/>
  <c r="AQ16" i="2929" s="1"/>
  <c r="AK16" i="2929"/>
  <c r="AL16" i="2929" s="1"/>
  <c r="V13" i="2929"/>
  <c r="W13" i="2929" s="1"/>
  <c r="AP12" i="2928"/>
  <c r="AQ12" i="2928" s="1"/>
  <c r="P17" i="2927"/>
  <c r="Q17" i="2927" s="1"/>
  <c r="AU16" i="2940"/>
  <c r="AV16" i="2940" s="1"/>
  <c r="AK13" i="2936"/>
  <c r="AL13" i="2936" s="1"/>
  <c r="AU21" i="2935"/>
  <c r="AV21" i="2935" s="1"/>
  <c r="AP16" i="2935"/>
  <c r="AQ16" i="2935" s="1"/>
  <c r="AP14" i="2934"/>
  <c r="AQ14" i="2934" s="1"/>
  <c r="AU12" i="2933"/>
  <c r="AV12" i="2933" s="1"/>
  <c r="AU8" i="2933"/>
  <c r="AV8" i="2933" s="1"/>
  <c r="AU9" i="2933"/>
  <c r="AV9" i="2933" s="1"/>
  <c r="AU13" i="2933"/>
  <c r="AV13" i="2933" s="1"/>
  <c r="AK9" i="2933"/>
  <c r="AL9" i="2933" s="1"/>
  <c r="AA16" i="2933"/>
  <c r="AB16" i="2933" s="1"/>
  <c r="AA8" i="2933"/>
  <c r="AB8" i="2933" s="1"/>
  <c r="AA19" i="2933"/>
  <c r="AB19" i="2933" s="1"/>
  <c r="AA12" i="2933"/>
  <c r="AB12" i="2933" s="1"/>
  <c r="AA21" i="2933"/>
  <c r="AB21" i="2933" s="1"/>
  <c r="AA11" i="2933"/>
  <c r="AB11" i="2933" s="1"/>
  <c r="AK9" i="2932"/>
  <c r="AL9" i="2932" s="1"/>
  <c r="AF14" i="2932"/>
  <c r="AG14" i="2932" s="1"/>
  <c r="P22" i="2932"/>
  <c r="Q22" i="2932" s="1"/>
  <c r="AK12" i="2930"/>
  <c r="AL12" i="2930" s="1"/>
  <c r="AA17" i="2930"/>
  <c r="AB17" i="2930" s="1"/>
  <c r="AA13" i="2930"/>
  <c r="AB13" i="2930" s="1"/>
  <c r="AA12" i="2930"/>
  <c r="AB12" i="2930" s="1"/>
  <c r="AA8" i="2930"/>
  <c r="AB8" i="2930" s="1"/>
  <c r="P22" i="2930"/>
  <c r="Q22" i="2930" s="1"/>
  <c r="AP12" i="2929"/>
  <c r="AQ12" i="2929" s="1"/>
  <c r="AA19" i="2929"/>
  <c r="AB19" i="2929" s="1"/>
  <c r="AA17" i="2928"/>
  <c r="AB17" i="2928" s="1"/>
  <c r="AA13" i="2928"/>
  <c r="AB13" i="2928" s="1"/>
  <c r="AA7" i="2928"/>
  <c r="AA19" i="2928"/>
  <c r="AB19" i="2928" s="1"/>
  <c r="AA14" i="2928"/>
  <c r="AB14" i="2928" s="1"/>
  <c r="V13" i="2927"/>
  <c r="W13" i="2927" s="1"/>
  <c r="AF13" i="2939"/>
  <c r="AG13" i="2939" s="1"/>
  <c r="AP10" i="2936"/>
  <c r="AQ10" i="2936" s="1"/>
  <c r="AK8" i="2934"/>
  <c r="AL8" i="2934" s="1"/>
  <c r="AF13" i="2934"/>
  <c r="AG13" i="2934" s="1"/>
  <c r="AP21" i="2932"/>
  <c r="AQ21" i="2932" s="1"/>
  <c r="AK21" i="2932"/>
  <c r="AL21" i="2932" s="1"/>
  <c r="V21" i="2932"/>
  <c r="W21" i="2932" s="1"/>
  <c r="P10" i="2932"/>
  <c r="Q10" i="2932" s="1"/>
  <c r="AF13" i="2931"/>
  <c r="AG13" i="2931" s="1"/>
  <c r="AA21" i="2931"/>
  <c r="AB21" i="2931" s="1"/>
  <c r="AF17" i="2930"/>
  <c r="AG17" i="2930" s="1"/>
  <c r="AA18" i="2930"/>
  <c r="AB18" i="2930" s="1"/>
  <c r="AK15" i="2929"/>
  <c r="AL15" i="2929" s="1"/>
  <c r="V18" i="2929"/>
  <c r="W18" i="2929" s="1"/>
  <c r="AU17" i="2928"/>
  <c r="AV17" i="2928" s="1"/>
  <c r="AK7" i="2928"/>
  <c r="AK19" i="2928"/>
  <c r="AL19" i="2928" s="1"/>
  <c r="AK18" i="2928"/>
  <c r="AL18" i="2928" s="1"/>
  <c r="AK11" i="2928"/>
  <c r="AL11" i="2928" s="1"/>
  <c r="AK9" i="2928"/>
  <c r="AL9" i="2928" s="1"/>
  <c r="AU8" i="2927"/>
  <c r="AV8" i="2927" s="1"/>
  <c r="AK16" i="2927"/>
  <c r="AL16" i="2927" s="1"/>
  <c r="AF8" i="2927"/>
  <c r="AG8" i="2927" s="1"/>
  <c r="AA16" i="2927"/>
  <c r="AB16" i="2927" s="1"/>
  <c r="AA15" i="2927"/>
  <c r="AB15" i="2927" s="1"/>
  <c r="P13" i="2927"/>
  <c r="Q13" i="2927" s="1"/>
  <c r="AK18" i="2926"/>
  <c r="AL18" i="2926" s="1"/>
  <c r="AF17" i="2925"/>
  <c r="AG17" i="2925" s="1"/>
  <c r="V17" i="2925"/>
  <c r="W17" i="2925" s="1"/>
  <c r="AU15" i="2923"/>
  <c r="AV15" i="2923" s="1"/>
  <c r="AU14" i="2922"/>
  <c r="AV14" i="2922" s="1"/>
  <c r="AU14" i="2940"/>
  <c r="AV14" i="2940" s="1"/>
  <c r="AF8" i="2934"/>
  <c r="AG8" i="2934" s="1"/>
  <c r="AA13" i="2934"/>
  <c r="AB13" i="2934" s="1"/>
  <c r="AU18" i="2933"/>
  <c r="AV18" i="2933" s="1"/>
  <c r="AU23" i="2932"/>
  <c r="AV7" i="2932"/>
  <c r="AV23" i="2932" s="1"/>
  <c r="AV24" i="2932" s="1"/>
  <c r="AF10" i="2932"/>
  <c r="AG10" i="2932" s="1"/>
  <c r="AK16" i="2931"/>
  <c r="AL16" i="2931" s="1"/>
  <c r="AA12" i="2931"/>
  <c r="AB12" i="2931" s="1"/>
  <c r="AP7" i="2930"/>
  <c r="AF19" i="2930"/>
  <c r="AG19" i="2930" s="1"/>
  <c r="AA10" i="2930"/>
  <c r="AB10" i="2930" s="1"/>
  <c r="AU21" i="2929"/>
  <c r="AV21" i="2929" s="1"/>
  <c r="AU16" i="2929"/>
  <c r="AV16" i="2929" s="1"/>
  <c r="AU11" i="2929"/>
  <c r="AV11" i="2929" s="1"/>
  <c r="AK18" i="2929"/>
  <c r="AL18" i="2929" s="1"/>
  <c r="AA11" i="2929"/>
  <c r="AB11" i="2929" s="1"/>
  <c r="P20" i="2929"/>
  <c r="Q20" i="2929" s="1"/>
  <c r="P12" i="2929"/>
  <c r="Q12" i="2929" s="1"/>
  <c r="P8" i="2929"/>
  <c r="Q8" i="2929" s="1"/>
  <c r="P19" i="2929"/>
  <c r="Q19" i="2929" s="1"/>
  <c r="P14" i="2929"/>
  <c r="Q14" i="2929" s="1"/>
  <c r="P22" i="2929"/>
  <c r="Q22" i="2929" s="1"/>
  <c r="P16" i="2929"/>
  <c r="Q16" i="2929" s="1"/>
  <c r="P11" i="2929"/>
  <c r="Q11" i="2929" s="1"/>
  <c r="AA9" i="2928"/>
  <c r="AB9" i="2928" s="1"/>
  <c r="V22" i="2928"/>
  <c r="W22" i="2928" s="1"/>
  <c r="AU14" i="2927"/>
  <c r="AV14" i="2927" s="1"/>
  <c r="AP12" i="2927"/>
  <c r="AQ12" i="2927" s="1"/>
  <c r="AA13" i="2927"/>
  <c r="AB13" i="2927" s="1"/>
  <c r="V19" i="2926"/>
  <c r="W19" i="2926" s="1"/>
  <c r="AP12" i="2925"/>
  <c r="AQ12" i="2925" s="1"/>
  <c r="AP11" i="2925"/>
  <c r="AQ11" i="2925" s="1"/>
  <c r="AP19" i="2925"/>
  <c r="AQ19" i="2925" s="1"/>
  <c r="AP8" i="2925"/>
  <c r="AQ8" i="2925" s="1"/>
  <c r="AP16" i="2925"/>
  <c r="AQ16" i="2925" s="1"/>
  <c r="P17" i="2925"/>
  <c r="Q17" i="2925" s="1"/>
  <c r="AU15" i="2924"/>
  <c r="AV15" i="2924" s="1"/>
  <c r="AU7" i="2924"/>
  <c r="AU18" i="2924"/>
  <c r="AV18" i="2924" s="1"/>
  <c r="AF8" i="2924"/>
  <c r="AG8" i="2924" s="1"/>
  <c r="P21" i="2924"/>
  <c r="Q21" i="2924" s="1"/>
  <c r="AU12" i="2923"/>
  <c r="AV12" i="2923" s="1"/>
  <c r="AF13" i="2923"/>
  <c r="AG13" i="2923" s="1"/>
  <c r="AF18" i="2923"/>
  <c r="AG18" i="2923" s="1"/>
  <c r="AF17" i="2923"/>
  <c r="AG17" i="2923" s="1"/>
  <c r="AF9" i="2923"/>
  <c r="AG9" i="2923" s="1"/>
  <c r="AA8" i="2937"/>
  <c r="AB8" i="2937" s="1"/>
  <c r="AA9" i="2937"/>
  <c r="AB9" i="2937" s="1"/>
  <c r="AA16" i="2934"/>
  <c r="AB16" i="2934" s="1"/>
  <c r="AP22" i="2933"/>
  <c r="AQ22" i="2933" s="1"/>
  <c r="AF18" i="2933"/>
  <c r="AG18" i="2933" s="1"/>
  <c r="AA14" i="2933"/>
  <c r="AB14" i="2933" s="1"/>
  <c r="V11" i="2938"/>
  <c r="W11" i="2938" s="1"/>
  <c r="AU8" i="2934"/>
  <c r="AV8" i="2934" s="1"/>
  <c r="P10" i="2933"/>
  <c r="Q10" i="2933" s="1"/>
  <c r="AP11" i="2930"/>
  <c r="AQ11" i="2930" s="1"/>
  <c r="AK21" i="2929"/>
  <c r="AL21" i="2929" s="1"/>
  <c r="V11" i="2929"/>
  <c r="W11" i="2929" s="1"/>
  <c r="AK21" i="2928"/>
  <c r="AL21" i="2928" s="1"/>
  <c r="AF12" i="2928"/>
  <c r="AG12" i="2928" s="1"/>
  <c r="V9" i="2928"/>
  <c r="W9" i="2928" s="1"/>
  <c r="AP16" i="2927"/>
  <c r="AQ16" i="2927" s="1"/>
  <c r="AA12" i="2927"/>
  <c r="AB12" i="2927" s="1"/>
  <c r="AU13" i="2926"/>
  <c r="AV13" i="2926" s="1"/>
  <c r="AU12" i="2926"/>
  <c r="AV12" i="2926" s="1"/>
  <c r="AU9" i="2926"/>
  <c r="AV9" i="2926" s="1"/>
  <c r="AU21" i="2926"/>
  <c r="AV21" i="2926" s="1"/>
  <c r="AU17" i="2926"/>
  <c r="AV17" i="2926" s="1"/>
  <c r="AK16" i="2926"/>
  <c r="AL16" i="2926" s="1"/>
  <c r="P16" i="2925"/>
  <c r="Q16" i="2925" s="1"/>
  <c r="V13" i="2924"/>
  <c r="W13" i="2924" s="1"/>
  <c r="AA16" i="2923"/>
  <c r="AB16" i="2923" s="1"/>
  <c r="V22" i="2923"/>
  <c r="W22" i="2923" s="1"/>
  <c r="V13" i="2923"/>
  <c r="W13" i="2923" s="1"/>
  <c r="V14" i="2923"/>
  <c r="W14" i="2923" s="1"/>
  <c r="AU10" i="2922"/>
  <c r="AV10" i="2922" s="1"/>
  <c r="AP7" i="2922"/>
  <c r="AG7" i="2922"/>
  <c r="W7" i="2922"/>
  <c r="AU16" i="2921"/>
  <c r="AV16" i="2921" s="1"/>
  <c r="AK22" i="2921"/>
  <c r="AL22" i="2921" s="1"/>
  <c r="V15" i="2921"/>
  <c r="W15" i="2921" s="1"/>
  <c r="V7" i="2921"/>
  <c r="V14" i="2921"/>
  <c r="W14" i="2921" s="1"/>
  <c r="AK19" i="2920"/>
  <c r="AL19" i="2920" s="1"/>
  <c r="AA15" i="2920"/>
  <c r="AB15" i="2920" s="1"/>
  <c r="AA14" i="2919"/>
  <c r="AB14" i="2919" s="1"/>
  <c r="AQ7" i="2918"/>
  <c r="AF7" i="2918"/>
  <c r="V7" i="2918"/>
  <c r="AK22" i="2917"/>
  <c r="AL22" i="2917" s="1"/>
  <c r="V15" i="2917"/>
  <c r="W15" i="2917" s="1"/>
  <c r="V7" i="2917"/>
  <c r="V14" i="2917"/>
  <c r="W14" i="2917" s="1"/>
  <c r="AA15" i="2916"/>
  <c r="AB15" i="2916" s="1"/>
  <c r="AP10" i="2915"/>
  <c r="AQ10" i="2915" s="1"/>
  <c r="AA14" i="2915"/>
  <c r="AB14" i="2915" s="1"/>
  <c r="AB7" i="2914"/>
  <c r="AF16" i="2913"/>
  <c r="AG16" i="2913" s="1"/>
  <c r="P21" i="2913"/>
  <c r="Q21" i="2913" s="1"/>
  <c r="P17" i="2913"/>
  <c r="Q17" i="2913" s="1"/>
  <c r="P13" i="2913"/>
  <c r="Q13" i="2913" s="1"/>
  <c r="P9" i="2913"/>
  <c r="Q9" i="2913" s="1"/>
  <c r="P19" i="2913"/>
  <c r="Q19" i="2913" s="1"/>
  <c r="P15" i="2913"/>
  <c r="Q15" i="2913" s="1"/>
  <c r="P7" i="2913"/>
  <c r="P20" i="2913"/>
  <c r="Q20" i="2913" s="1"/>
  <c r="P16" i="2913"/>
  <c r="Q16" i="2913" s="1"/>
  <c r="P12" i="2913"/>
  <c r="Q12" i="2913" s="1"/>
  <c r="P8" i="2913"/>
  <c r="Q8" i="2913" s="1"/>
  <c r="P11" i="2913"/>
  <c r="Q11" i="2913" s="1"/>
  <c r="AK22" i="2912"/>
  <c r="AL22" i="2912" s="1"/>
  <c r="AK18" i="2912"/>
  <c r="AL18" i="2912" s="1"/>
  <c r="AK10" i="2912"/>
  <c r="AL10" i="2912" s="1"/>
  <c r="AK14" i="2912"/>
  <c r="AL14" i="2912" s="1"/>
  <c r="V19" i="2912"/>
  <c r="W19" i="2912" s="1"/>
  <c r="P11" i="2912"/>
  <c r="Q11" i="2912" s="1"/>
  <c r="AP9" i="2934"/>
  <c r="AQ9" i="2934" s="1"/>
  <c r="AP17" i="2931"/>
  <c r="AQ17" i="2931" s="1"/>
  <c r="AP16" i="2928"/>
  <c r="AQ16" i="2928" s="1"/>
  <c r="V21" i="2928"/>
  <c r="W21" i="2928" s="1"/>
  <c r="AA11" i="2927"/>
  <c r="AB11" i="2927" s="1"/>
  <c r="AG7" i="2926"/>
  <c r="AG23" i="2926" s="1"/>
  <c r="AG24" i="2926" s="1"/>
  <c r="AF23" i="2926"/>
  <c r="V21" i="2926"/>
  <c r="W21" i="2926" s="1"/>
  <c r="AF14" i="2925"/>
  <c r="AG14" i="2925" s="1"/>
  <c r="AU22" i="2924"/>
  <c r="AV22" i="2924" s="1"/>
  <c r="V19" i="2924"/>
  <c r="W19" i="2924" s="1"/>
  <c r="AU13" i="2923"/>
  <c r="AV13" i="2923" s="1"/>
  <c r="AK16" i="2921"/>
  <c r="AL16" i="2921" s="1"/>
  <c r="P20" i="2921"/>
  <c r="Q20" i="2921" s="1"/>
  <c r="P12" i="2921"/>
  <c r="Q12" i="2921" s="1"/>
  <c r="P16" i="2921"/>
  <c r="Q16" i="2921" s="1"/>
  <c r="P8" i="2921"/>
  <c r="Q8" i="2921" s="1"/>
  <c r="AA19" i="2920"/>
  <c r="AB19" i="2920" s="1"/>
  <c r="AF13" i="2917"/>
  <c r="AG13" i="2917" s="1"/>
  <c r="V14" i="2915"/>
  <c r="W14" i="2915" s="1"/>
  <c r="AA17" i="2913"/>
  <c r="AB17" i="2913" s="1"/>
  <c r="AP11" i="2912"/>
  <c r="AQ11" i="2912" s="1"/>
  <c r="V16" i="2912"/>
  <c r="W16" i="2912" s="1"/>
  <c r="AP17" i="2927"/>
  <c r="AQ17" i="2927" s="1"/>
  <c r="AF17" i="2927"/>
  <c r="AG17" i="2927" s="1"/>
  <c r="AU19" i="2926"/>
  <c r="AV19" i="2926" s="1"/>
  <c r="V12" i="2926"/>
  <c r="W12" i="2926" s="1"/>
  <c r="AK13" i="2924"/>
  <c r="AL13" i="2924" s="1"/>
  <c r="P14" i="2924"/>
  <c r="Q14" i="2924" s="1"/>
  <c r="AA19" i="2923"/>
  <c r="AB19" i="2923" s="1"/>
  <c r="AP8" i="2921"/>
  <c r="AQ8" i="2921" s="1"/>
  <c r="V8" i="2921"/>
  <c r="W8" i="2921" s="1"/>
  <c r="AP15" i="2920"/>
  <c r="AQ15" i="2920" s="1"/>
  <c r="AA21" i="2920"/>
  <c r="AB21" i="2920" s="1"/>
  <c r="AA7" i="2919"/>
  <c r="AF18" i="2918"/>
  <c r="AG18" i="2918" s="1"/>
  <c r="AP16" i="2917"/>
  <c r="AQ16" i="2917" s="1"/>
  <c r="V8" i="2917"/>
  <c r="W8" i="2917" s="1"/>
  <c r="AP22" i="2916"/>
  <c r="AQ22" i="2916" s="1"/>
  <c r="AP14" i="2916"/>
  <c r="AQ14" i="2916" s="1"/>
  <c r="AP13" i="2916"/>
  <c r="AQ13" i="2916" s="1"/>
  <c r="V14" i="2916"/>
  <c r="W14" i="2916" s="1"/>
  <c r="V22" i="2916"/>
  <c r="W22" i="2916" s="1"/>
  <c r="V13" i="2916"/>
  <c r="W13" i="2916" s="1"/>
  <c r="AK22" i="2915"/>
  <c r="AL22" i="2915" s="1"/>
  <c r="AK13" i="2915"/>
  <c r="AL13" i="2915" s="1"/>
  <c r="AA7" i="2915"/>
  <c r="AP22" i="2913"/>
  <c r="AQ22" i="2913" s="1"/>
  <c r="AF18" i="2912"/>
  <c r="AG18" i="2912" s="1"/>
  <c r="AF10" i="2912"/>
  <c r="AG10" i="2912" s="1"/>
  <c r="AF22" i="2912"/>
  <c r="AG22" i="2912" s="1"/>
  <c r="AF14" i="2912"/>
  <c r="AG14" i="2912" s="1"/>
  <c r="AF13" i="2912"/>
  <c r="AG13" i="2912" s="1"/>
  <c r="AA8" i="2934"/>
  <c r="AB8" i="2934" s="1"/>
  <c r="AU21" i="2931"/>
  <c r="AV21" i="2931" s="1"/>
  <c r="AF9" i="2929"/>
  <c r="AG9" i="2929" s="1"/>
  <c r="AP14" i="2928"/>
  <c r="AQ14" i="2928" s="1"/>
  <c r="AU13" i="2927"/>
  <c r="AV13" i="2927" s="1"/>
  <c r="P21" i="2927"/>
  <c r="Q21" i="2927" s="1"/>
  <c r="AU14" i="2926"/>
  <c r="AV14" i="2926" s="1"/>
  <c r="P22" i="2926"/>
  <c r="Q22" i="2926" s="1"/>
  <c r="P14" i="2926"/>
  <c r="Q14" i="2926" s="1"/>
  <c r="P18" i="2926"/>
  <c r="Q18" i="2926" s="1"/>
  <c r="P10" i="2926"/>
  <c r="Q10" i="2926" s="1"/>
  <c r="AP14" i="2925"/>
  <c r="AQ14" i="2925" s="1"/>
  <c r="AU11" i="2924"/>
  <c r="AV11" i="2924" s="1"/>
  <c r="AF15" i="2924"/>
  <c r="AG15" i="2924" s="1"/>
  <c r="AA11" i="2924"/>
  <c r="AB11" i="2924" s="1"/>
  <c r="P10" i="2924"/>
  <c r="Q10" i="2924" s="1"/>
  <c r="AU18" i="2923"/>
  <c r="AV18" i="2923" s="1"/>
  <c r="AF12" i="2923"/>
  <c r="AG12" i="2923" s="1"/>
  <c r="V17" i="2923"/>
  <c r="W17" i="2923" s="1"/>
  <c r="AU7" i="2922"/>
  <c r="V11" i="2922"/>
  <c r="W11" i="2922" s="1"/>
  <c r="V16" i="2922"/>
  <c r="W16" i="2922" s="1"/>
  <c r="V12" i="2922"/>
  <c r="W12" i="2922" s="1"/>
  <c r="V19" i="2922"/>
  <c r="W19" i="2922" s="1"/>
  <c r="V8" i="2922"/>
  <c r="W8" i="2922" s="1"/>
  <c r="P19" i="2922"/>
  <c r="Q19" i="2922" s="1"/>
  <c r="P15" i="2922"/>
  <c r="Q15" i="2922" s="1"/>
  <c r="P11" i="2922"/>
  <c r="Q11" i="2922" s="1"/>
  <c r="P7" i="2922"/>
  <c r="P22" i="2922"/>
  <c r="Q22" i="2922" s="1"/>
  <c r="P18" i="2922"/>
  <c r="Q18" i="2922" s="1"/>
  <c r="P14" i="2922"/>
  <c r="Q14" i="2922" s="1"/>
  <c r="P10" i="2922"/>
  <c r="Q10" i="2922" s="1"/>
  <c r="AP22" i="2921"/>
  <c r="AQ22" i="2921" s="1"/>
  <c r="V12" i="2921"/>
  <c r="W12" i="2921" s="1"/>
  <c r="P13" i="2921"/>
  <c r="Q13" i="2921" s="1"/>
  <c r="AP11" i="2920"/>
  <c r="AQ11" i="2920" s="1"/>
  <c r="AF7" i="2920"/>
  <c r="AU11" i="2919"/>
  <c r="AV11" i="2919" s="1"/>
  <c r="AA11" i="2919"/>
  <c r="AB11" i="2919" s="1"/>
  <c r="AP11" i="2918"/>
  <c r="AQ11" i="2918" s="1"/>
  <c r="AP8" i="2918"/>
  <c r="AQ8" i="2918" s="1"/>
  <c r="AP12" i="2918"/>
  <c r="AQ12" i="2918" s="1"/>
  <c r="AP19" i="2918"/>
  <c r="AQ19" i="2918" s="1"/>
  <c r="AP16" i="2918"/>
  <c r="AQ16" i="2918" s="1"/>
  <c r="P17" i="2918"/>
  <c r="Q17" i="2918" s="1"/>
  <c r="AU15" i="2917"/>
  <c r="AV15" i="2917" s="1"/>
  <c r="AU7" i="2917"/>
  <c r="AF8" i="2917"/>
  <c r="AG8" i="2917" s="1"/>
  <c r="P21" i="2917"/>
  <c r="Q21" i="2917" s="1"/>
  <c r="P7" i="2917"/>
  <c r="AK21" i="2916"/>
  <c r="AL21" i="2916" s="1"/>
  <c r="AA12" i="2916"/>
  <c r="AB12" i="2916" s="1"/>
  <c r="AK19" i="2915"/>
  <c r="AL19" i="2915" s="1"/>
  <c r="AU19" i="2914"/>
  <c r="AV19" i="2914" s="1"/>
  <c r="AU8" i="2914"/>
  <c r="AV8" i="2914" s="1"/>
  <c r="AU12" i="2914"/>
  <c r="AV12" i="2914" s="1"/>
  <c r="AU11" i="2914"/>
  <c r="AV11" i="2914" s="1"/>
  <c r="AU16" i="2914"/>
  <c r="AV16" i="2914" s="1"/>
  <c r="AK19" i="2914"/>
  <c r="AL19" i="2914" s="1"/>
  <c r="AK16" i="2914"/>
  <c r="AL16" i="2914" s="1"/>
  <c r="AK12" i="2914"/>
  <c r="AL12" i="2914" s="1"/>
  <c r="AK11" i="2914"/>
  <c r="AL11" i="2914" s="1"/>
  <c r="AK8" i="2914"/>
  <c r="AL8" i="2914" s="1"/>
  <c r="AA11" i="2914"/>
  <c r="AB11" i="2914" s="1"/>
  <c r="AA16" i="2914"/>
  <c r="AB16" i="2914" s="1"/>
  <c r="AA12" i="2914"/>
  <c r="AB12" i="2914" s="1"/>
  <c r="AA19" i="2914"/>
  <c r="AB19" i="2914" s="1"/>
  <c r="AA8" i="2914"/>
  <c r="AB8" i="2914" s="1"/>
  <c r="AP17" i="2913"/>
  <c r="AQ17" i="2913" s="1"/>
  <c r="AF22" i="2913"/>
  <c r="AG22" i="2913" s="1"/>
  <c r="V15" i="2913"/>
  <c r="W15" i="2913" s="1"/>
  <c r="V7" i="2913"/>
  <c r="V19" i="2913"/>
  <c r="W19" i="2913" s="1"/>
  <c r="V11" i="2913"/>
  <c r="W11" i="2913" s="1"/>
  <c r="P10" i="2913"/>
  <c r="Q10" i="2913" s="1"/>
  <c r="AP7" i="2912"/>
  <c r="AA19" i="2912"/>
  <c r="AB19" i="2912" s="1"/>
  <c r="AF17" i="2932"/>
  <c r="AG17" i="2932" s="1"/>
  <c r="AU17" i="2930"/>
  <c r="AV17" i="2930" s="1"/>
  <c r="AU9" i="2930"/>
  <c r="AV9" i="2930" s="1"/>
  <c r="AU21" i="2930"/>
  <c r="AV21" i="2930" s="1"/>
  <c r="AU22" i="2930"/>
  <c r="AV22" i="2930" s="1"/>
  <c r="AU13" i="2930"/>
  <c r="AV13" i="2930" s="1"/>
  <c r="V11" i="2930"/>
  <c r="W11" i="2930" s="1"/>
  <c r="V17" i="2930"/>
  <c r="W17" i="2930" s="1"/>
  <c r="AA14" i="2929"/>
  <c r="AB14" i="2929" s="1"/>
  <c r="V15" i="2928"/>
  <c r="W15" i="2928" s="1"/>
  <c r="AF10" i="2927"/>
  <c r="AG10" i="2927" s="1"/>
  <c r="V9" i="2926"/>
  <c r="W9" i="2926" s="1"/>
  <c r="AB7" i="2925"/>
  <c r="AB23" i="2925" s="1"/>
  <c r="AB24" i="2925" s="1"/>
  <c r="AA23" i="2925"/>
  <c r="P12" i="2925"/>
  <c r="Q12" i="2925" s="1"/>
  <c r="AK16" i="2924"/>
  <c r="AL16" i="2924" s="1"/>
  <c r="AA14" i="2924"/>
  <c r="AB14" i="2924" s="1"/>
  <c r="AU16" i="2923"/>
  <c r="AV16" i="2923" s="1"/>
  <c r="AK12" i="2923"/>
  <c r="AL12" i="2923" s="1"/>
  <c r="AP13" i="2922"/>
  <c r="AQ13" i="2922" s="1"/>
  <c r="V13" i="2922"/>
  <c r="W13" i="2922" s="1"/>
  <c r="AA12" i="2921"/>
  <c r="AB12" i="2921" s="1"/>
  <c r="AF12" i="2920"/>
  <c r="AG12" i="2920" s="1"/>
  <c r="AK18" i="2919"/>
  <c r="AL18" i="2919" s="1"/>
  <c r="AK8" i="2917"/>
  <c r="AL8" i="2917" s="1"/>
  <c r="AU19" i="2916"/>
  <c r="AV19" i="2916" s="1"/>
  <c r="AU10" i="2915"/>
  <c r="AV10" i="2915" s="1"/>
  <c r="AA18" i="2915"/>
  <c r="AB18" i="2915" s="1"/>
  <c r="AU19" i="2913"/>
  <c r="AV19" i="2913" s="1"/>
  <c r="AU15" i="2913"/>
  <c r="AV15" i="2913" s="1"/>
  <c r="AU7" i="2913"/>
  <c r="AU14" i="2913"/>
  <c r="AV14" i="2913" s="1"/>
  <c r="AU11" i="2913"/>
  <c r="AV11" i="2913" s="1"/>
  <c r="AA12" i="2913"/>
  <c r="AB12" i="2913" s="1"/>
  <c r="AA7" i="2912"/>
  <c r="V22" i="2934"/>
  <c r="W22" i="2934" s="1"/>
  <c r="V17" i="2932"/>
  <c r="W17" i="2932" s="1"/>
  <c r="AA18" i="2929"/>
  <c r="AB18" i="2929" s="1"/>
  <c r="AF21" i="2928"/>
  <c r="AG21" i="2928" s="1"/>
  <c r="AF13" i="2927"/>
  <c r="AG13" i="2927" s="1"/>
  <c r="AU16" i="2926"/>
  <c r="AV16" i="2926" s="1"/>
  <c r="V7" i="2926"/>
  <c r="AP18" i="2924"/>
  <c r="AQ18" i="2924" s="1"/>
  <c r="AF21" i="2924"/>
  <c r="AG21" i="2924" s="1"/>
  <c r="V10" i="2924"/>
  <c r="W10" i="2924" s="1"/>
  <c r="AP9" i="2923"/>
  <c r="AQ9" i="2923" s="1"/>
  <c r="AA11" i="2923"/>
  <c r="AB11" i="2923" s="1"/>
  <c r="AA12" i="2922"/>
  <c r="AB12" i="2922" s="1"/>
  <c r="AA21" i="2922"/>
  <c r="AB21" i="2922" s="1"/>
  <c r="AF22" i="2921"/>
  <c r="AG22" i="2921" s="1"/>
  <c r="AU8" i="2920"/>
  <c r="AV8" i="2920" s="1"/>
  <c r="AF11" i="2920"/>
  <c r="AG11" i="2920" s="1"/>
  <c r="AU15" i="2919"/>
  <c r="AV15" i="2919" s="1"/>
  <c r="P20" i="2918"/>
  <c r="Q20" i="2918" s="1"/>
  <c r="AP8" i="2917"/>
  <c r="AQ8" i="2917" s="1"/>
  <c r="P22" i="2917"/>
  <c r="Q22" i="2917" s="1"/>
  <c r="AP15" i="2916"/>
  <c r="AQ15" i="2916" s="1"/>
  <c r="AA21" i="2916"/>
  <c r="AB21" i="2916" s="1"/>
  <c r="AP11" i="2915"/>
  <c r="AQ11" i="2915" s="1"/>
  <c r="V11" i="2915"/>
  <c r="W11" i="2915" s="1"/>
  <c r="AK14" i="2914"/>
  <c r="AL14" i="2914" s="1"/>
  <c r="V21" i="2914"/>
  <c r="W21" i="2914" s="1"/>
  <c r="V16" i="2914"/>
  <c r="W16" i="2914" s="1"/>
  <c r="V8" i="2914"/>
  <c r="W8" i="2914" s="1"/>
  <c r="V12" i="2914"/>
  <c r="W12" i="2914" s="1"/>
  <c r="AP9" i="2913"/>
  <c r="AQ9" i="2913" s="1"/>
  <c r="V9" i="2913"/>
  <c r="W9" i="2913" s="1"/>
  <c r="AA16" i="2912"/>
  <c r="AB16" i="2912" s="1"/>
  <c r="AU17" i="2924"/>
  <c r="AV17" i="2924" s="1"/>
  <c r="AP14" i="2922"/>
  <c r="AQ14" i="2922" s="1"/>
  <c r="AF22" i="2922"/>
  <c r="AG22" i="2922" s="1"/>
  <c r="AA11" i="2922"/>
  <c r="AB11" i="2922" s="1"/>
  <c r="AU17" i="2921"/>
  <c r="AV17" i="2921" s="1"/>
  <c r="AP11" i="2921"/>
  <c r="AQ11" i="2921" s="1"/>
  <c r="AK7" i="2921"/>
  <c r="AA19" i="2921"/>
  <c r="AB19" i="2921" s="1"/>
  <c r="V13" i="2921"/>
  <c r="W13" i="2921" s="1"/>
  <c r="AU10" i="2920"/>
  <c r="AV10" i="2920" s="1"/>
  <c r="AF22" i="2918"/>
  <c r="AG22" i="2918" s="1"/>
  <c r="AU21" i="2917"/>
  <c r="AV21" i="2917" s="1"/>
  <c r="AP19" i="2917"/>
  <c r="AQ19" i="2917" s="1"/>
  <c r="AK11" i="2917"/>
  <c r="AL11" i="2917" s="1"/>
  <c r="AF10" i="2917"/>
  <c r="AG10" i="2917" s="1"/>
  <c r="V13" i="2917"/>
  <c r="W13" i="2917" s="1"/>
  <c r="AU9" i="2913"/>
  <c r="AV9" i="2913" s="1"/>
  <c r="AU12" i="2912"/>
  <c r="AV12" i="2912" s="1"/>
  <c r="AK11" i="2924"/>
  <c r="AL11" i="2924" s="1"/>
  <c r="AP10" i="2921"/>
  <c r="AQ10" i="2921" s="1"/>
  <c r="AA18" i="2921"/>
  <c r="AB18" i="2921" s="1"/>
  <c r="AP10" i="2920"/>
  <c r="AQ10" i="2920" s="1"/>
  <c r="AA18" i="2920"/>
  <c r="AB18" i="2920" s="1"/>
  <c r="P21" i="2919"/>
  <c r="Q21" i="2919" s="1"/>
  <c r="AF9" i="2917"/>
  <c r="AG9" i="2917" s="1"/>
  <c r="AU13" i="2916"/>
  <c r="AV13" i="2916" s="1"/>
  <c r="AA18" i="2916"/>
  <c r="AB18" i="2916" s="1"/>
  <c r="AK21" i="2915"/>
  <c r="AL21" i="2915" s="1"/>
  <c r="V8" i="2915"/>
  <c r="W8" i="2915" s="1"/>
  <c r="AA21" i="2914"/>
  <c r="AB21" i="2914" s="1"/>
  <c r="AF8" i="2912"/>
  <c r="AG8" i="2912" s="1"/>
  <c r="V9" i="2924"/>
  <c r="W9" i="2924" s="1"/>
  <c r="AP9" i="2921"/>
  <c r="AQ9" i="2921" s="1"/>
  <c r="AP9" i="2920"/>
  <c r="AQ9" i="2920" s="1"/>
  <c r="AU8" i="2919"/>
  <c r="AV8" i="2919" s="1"/>
  <c r="AK8" i="2919"/>
  <c r="AL8" i="2919" s="1"/>
  <c r="AA12" i="2919"/>
  <c r="AB12" i="2919" s="1"/>
  <c r="AP17" i="2917"/>
  <c r="AQ17" i="2917" s="1"/>
  <c r="AA9" i="2917"/>
  <c r="AB9" i="2917" s="1"/>
  <c r="V18" i="2916"/>
  <c r="W18" i="2916" s="1"/>
  <c r="AP7" i="2915"/>
  <c r="AA16" i="2915"/>
  <c r="AB16" i="2915" s="1"/>
  <c r="V19" i="2914"/>
  <c r="W19" i="2914" s="1"/>
  <c r="V8" i="2912"/>
  <c r="W8" i="2912" s="1"/>
  <c r="AU18" i="2928"/>
  <c r="AV18" i="2928" s="1"/>
  <c r="V21" i="2927"/>
  <c r="W21" i="2927" s="1"/>
  <c r="V8" i="2926"/>
  <c r="W8" i="2926" s="1"/>
  <c r="AA9" i="2924"/>
  <c r="AB9" i="2924" s="1"/>
  <c r="AF10" i="2923"/>
  <c r="AG10" i="2923" s="1"/>
  <c r="AK8" i="2922"/>
  <c r="AL8" i="2922" s="1"/>
  <c r="V15" i="2922"/>
  <c r="W15" i="2922" s="1"/>
  <c r="AF19" i="2921"/>
  <c r="AG19" i="2921" s="1"/>
  <c r="V10" i="2921"/>
  <c r="W10" i="2921" s="1"/>
  <c r="AF22" i="2920"/>
  <c r="AG22" i="2920" s="1"/>
  <c r="V17" i="2920"/>
  <c r="W17" i="2920" s="1"/>
  <c r="AP15" i="2918"/>
  <c r="AQ15" i="2918" s="1"/>
  <c r="AU14" i="2917"/>
  <c r="AV14" i="2917" s="1"/>
  <c r="AP12" i="2916"/>
  <c r="AQ12" i="2916" s="1"/>
  <c r="AF14" i="2916"/>
  <c r="AG14" i="2916" s="1"/>
  <c r="AU21" i="2914"/>
  <c r="AV21" i="2914" s="1"/>
  <c r="AA10" i="2914"/>
  <c r="AB10" i="2914" s="1"/>
  <c r="P14" i="2914"/>
  <c r="Q14" i="2914" s="1"/>
  <c r="AP18" i="2913"/>
  <c r="AQ18" i="2913" s="1"/>
  <c r="AF10" i="2913"/>
  <c r="AG10" i="2913" s="1"/>
  <c r="V14" i="2913"/>
  <c r="W14" i="2913" s="1"/>
  <c r="AP12" i="2912"/>
  <c r="AQ12" i="2912" s="1"/>
  <c r="AK9" i="2912"/>
  <c r="AL9" i="2912" s="1"/>
  <c r="P8" i="2912"/>
  <c r="Q8" i="2912" s="1"/>
  <c r="AU10" i="2916"/>
  <c r="AV10" i="2916" s="1"/>
  <c r="AF22" i="2915"/>
  <c r="AG22" i="2915" s="1"/>
  <c r="AF15" i="2914"/>
  <c r="AG15" i="2914" s="1"/>
  <c r="AK14" i="2913"/>
  <c r="AL14" i="2913" s="1"/>
  <c r="AA13" i="2913"/>
  <c r="AB13" i="2913" s="1"/>
  <c r="AF9" i="2912"/>
  <c r="AG9" i="2912" s="1"/>
  <c r="V8" i="2923"/>
  <c r="W8" i="2923" s="1"/>
  <c r="P7" i="2921"/>
  <c r="AF16" i="2920"/>
  <c r="AG16" i="2920" s="1"/>
  <c r="AU9" i="2919"/>
  <c r="AV9" i="2919" s="1"/>
  <c r="AF16" i="2919"/>
  <c r="AG16" i="2919" s="1"/>
  <c r="P9" i="2919"/>
  <c r="Q9" i="2919" s="1"/>
  <c r="AK18" i="2917"/>
  <c r="AL18" i="2917" s="1"/>
  <c r="P15" i="2917"/>
  <c r="Q15" i="2917" s="1"/>
  <c r="AP10" i="2916"/>
  <c r="AQ10" i="2916" s="1"/>
  <c r="AA10" i="2916"/>
  <c r="AB10" i="2916" s="1"/>
  <c r="AF8" i="2915"/>
  <c r="AG8" i="2915" s="1"/>
  <c r="AK22" i="2914"/>
  <c r="AL22" i="2914" s="1"/>
  <c r="AF12" i="2912"/>
  <c r="AG12" i="2912" s="1"/>
  <c r="AP13" i="2921"/>
  <c r="AQ13" i="2921" s="1"/>
  <c r="V19" i="2921"/>
  <c r="W19" i="2921" s="1"/>
  <c r="AA17" i="2920"/>
  <c r="AB17" i="2920" s="1"/>
  <c r="AU12" i="2919"/>
  <c r="AV12" i="2919" s="1"/>
  <c r="AA8" i="2919"/>
  <c r="AB8" i="2919" s="1"/>
  <c r="AP13" i="2917"/>
  <c r="AQ13" i="2917" s="1"/>
  <c r="V19" i="2917"/>
  <c r="W19" i="2917" s="1"/>
  <c r="AA17" i="2916"/>
  <c r="AB17" i="2916" s="1"/>
  <c r="AP15" i="2915"/>
  <c r="AQ15" i="2915" s="1"/>
  <c r="AA12" i="2915"/>
  <c r="AB12" i="2915" s="1"/>
  <c r="AU14" i="2914"/>
  <c r="AV14" i="2914" s="1"/>
  <c r="P12" i="2912"/>
  <c r="Q12" i="2912" s="1"/>
  <c r="AQ7" i="2915" l="1"/>
  <c r="AQ23" i="2915" s="1"/>
  <c r="AQ24" i="2915" s="1"/>
  <c r="AP23" i="2915"/>
  <c r="AB23" i="2914"/>
  <c r="AB24" i="2914" s="1"/>
  <c r="W7" i="2918"/>
  <c r="W23" i="2918" s="1"/>
  <c r="W24" i="2918" s="1"/>
  <c r="V23" i="2918"/>
  <c r="V23" i="2921"/>
  <c r="W7" i="2921"/>
  <c r="W23" i="2921" s="1"/>
  <c r="W24" i="2921" s="1"/>
  <c r="AK23" i="2938"/>
  <c r="Q7" i="2937"/>
  <c r="Q23" i="2937" s="1"/>
  <c r="Q24" i="2937" s="1"/>
  <c r="P23" i="2937"/>
  <c r="P23" i="2929"/>
  <c r="AU23" i="2939"/>
  <c r="AQ7" i="2933"/>
  <c r="AQ23" i="2933" s="1"/>
  <c r="AQ24" i="2933" s="1"/>
  <c r="AP23" i="2933"/>
  <c r="AP23" i="2913"/>
  <c r="AQ7" i="2913"/>
  <c r="AQ23" i="2913" s="1"/>
  <c r="AQ24" i="2913" s="1"/>
  <c r="AQ7" i="2916"/>
  <c r="AQ23" i="2916" s="1"/>
  <c r="AQ24" i="2916" s="1"/>
  <c r="AP23" i="2916"/>
  <c r="Q7" i="2912"/>
  <c r="Q23" i="2912" s="1"/>
  <c r="Q24" i="2912" s="1"/>
  <c r="P23" i="2912"/>
  <c r="AG23" i="2917"/>
  <c r="AG24" i="2917" s="1"/>
  <c r="AP23" i="2924"/>
  <c r="AQ7" i="2924"/>
  <c r="AQ23" i="2924" s="1"/>
  <c r="AQ24" i="2924" s="1"/>
  <c r="AV7" i="2931"/>
  <c r="AV23" i="2931" s="1"/>
  <c r="AV24" i="2931" s="1"/>
  <c r="AU23" i="2931"/>
  <c r="AP23" i="2935"/>
  <c r="AQ7" i="2935"/>
  <c r="AQ23" i="2935" s="1"/>
  <c r="AQ24" i="2935" s="1"/>
  <c r="AV7" i="2919"/>
  <c r="AV23" i="2919" s="1"/>
  <c r="AV24" i="2919" s="1"/>
  <c r="AU23" i="2919"/>
  <c r="AL23" i="2924"/>
  <c r="AL24" i="2924" s="1"/>
  <c r="AF23" i="2928"/>
  <c r="AG7" i="2928"/>
  <c r="AG23" i="2928" s="1"/>
  <c r="AG24" i="2928" s="1"/>
  <c r="AG23" i="2925"/>
  <c r="AG24" i="2925" s="1"/>
  <c r="AV7" i="2940"/>
  <c r="AV23" i="2940" s="1"/>
  <c r="AV24" i="2940" s="1"/>
  <c r="AU23" i="2940"/>
  <c r="AV23" i="2927"/>
  <c r="AV24" i="2927" s="1"/>
  <c r="AB23" i="2939"/>
  <c r="AB24" i="2939" s="1"/>
  <c r="AV23" i="2936"/>
  <c r="AV24" i="2936" s="1"/>
  <c r="AG7" i="2936"/>
  <c r="AG23" i="2936" s="1"/>
  <c r="AG24" i="2936" s="1"/>
  <c r="AF23" i="2936"/>
  <c r="Q23" i="2940"/>
  <c r="Q24" i="2940" s="1"/>
  <c r="Q7" i="2921"/>
  <c r="Q23" i="2921" s="1"/>
  <c r="Q24" i="2921" s="1"/>
  <c r="P23" i="2921"/>
  <c r="AG7" i="2920"/>
  <c r="AG23" i="2920" s="1"/>
  <c r="AG24" i="2920" s="1"/>
  <c r="AF23" i="2920"/>
  <c r="AG7" i="2918"/>
  <c r="AG23" i="2918" s="1"/>
  <c r="AG24" i="2918" s="1"/>
  <c r="AF23" i="2918"/>
  <c r="W23" i="2922"/>
  <c r="W24" i="2922" s="1"/>
  <c r="AK23" i="2928"/>
  <c r="AL7" i="2928"/>
  <c r="AL23" i="2928" s="1"/>
  <c r="AL24" i="2928" s="1"/>
  <c r="W7" i="2912"/>
  <c r="W23" i="2912" s="1"/>
  <c r="W24" i="2912" s="1"/>
  <c r="V23" i="2912"/>
  <c r="AQ23" i="2926"/>
  <c r="AQ24" i="2926" s="1"/>
  <c r="AV23" i="2912"/>
  <c r="AV24" i="2912" s="1"/>
  <c r="AV23" i="2916"/>
  <c r="AV24" i="2916" s="1"/>
  <c r="AU23" i="2920"/>
  <c r="Q23" i="2929"/>
  <c r="Q24" i="2929" s="1"/>
  <c r="AK23" i="2927"/>
  <c r="AL7" i="2927"/>
  <c r="AL23" i="2927" s="1"/>
  <c r="AL24" i="2927" s="1"/>
  <c r="AV23" i="2939"/>
  <c r="AV24" i="2939" s="1"/>
  <c r="AV7" i="2941"/>
  <c r="AV23" i="2941" s="1"/>
  <c r="AV24" i="2941" s="1"/>
  <c r="AU23" i="2941"/>
  <c r="W23" i="2927"/>
  <c r="W24" i="2927" s="1"/>
  <c r="P23" i="2924"/>
  <c r="AU23" i="2921"/>
  <c r="AV7" i="2921"/>
  <c r="AV23" i="2921" s="1"/>
  <c r="AV24" i="2921" s="1"/>
  <c r="AL23" i="2914"/>
  <c r="AL24" i="2914" s="1"/>
  <c r="AV23" i="2918"/>
  <c r="AV24" i="2918" s="1"/>
  <c r="AV7" i="2930"/>
  <c r="AV23" i="2930" s="1"/>
  <c r="AV24" i="2930" s="1"/>
  <c r="AU23" i="2930"/>
  <c r="V23" i="2931"/>
  <c r="AK23" i="2937"/>
  <c r="AQ23" i="2923"/>
  <c r="AQ24" i="2923" s="1"/>
  <c r="AP23" i="2925"/>
  <c r="AA23" i="2927"/>
  <c r="AL7" i="2930"/>
  <c r="AL23" i="2930" s="1"/>
  <c r="AL24" i="2930" s="1"/>
  <c r="AK23" i="2930"/>
  <c r="V23" i="2932"/>
  <c r="W7" i="2932"/>
  <c r="W23" i="2932" s="1"/>
  <c r="W24" i="2932" s="1"/>
  <c r="P23" i="2933"/>
  <c r="Q7" i="2933"/>
  <c r="Q23" i="2933" s="1"/>
  <c r="Q24" i="2933" s="1"/>
  <c r="AV23" i="2937"/>
  <c r="AV24" i="2937" s="1"/>
  <c r="AG23" i="2919"/>
  <c r="AG24" i="2919" s="1"/>
  <c r="AU23" i="2914"/>
  <c r="AP23" i="2921"/>
  <c r="AQ7" i="2921"/>
  <c r="AQ23" i="2921" s="1"/>
  <c r="AQ24" i="2921" s="1"/>
  <c r="AQ23" i="2927"/>
  <c r="AQ24" i="2927" s="1"/>
  <c r="AA23" i="2941"/>
  <c r="V23" i="2930"/>
  <c r="AG23" i="2931"/>
  <c r="AG24" i="2931" s="1"/>
  <c r="P23" i="2940"/>
  <c r="AF23" i="2912"/>
  <c r="AL7" i="2939"/>
  <c r="AL23" i="2939" s="1"/>
  <c r="AL24" i="2939" s="1"/>
  <c r="AK23" i="2939"/>
  <c r="W7" i="2941"/>
  <c r="W23" i="2941" s="1"/>
  <c r="W24" i="2941" s="1"/>
  <c r="V23" i="2941"/>
  <c r="V23" i="2942"/>
  <c r="W7" i="2942"/>
  <c r="W23" i="2942" s="1"/>
  <c r="W24" i="2942" s="1"/>
  <c r="AF23" i="2937"/>
  <c r="AK23" i="2921"/>
  <c r="AL7" i="2921"/>
  <c r="AL23" i="2921" s="1"/>
  <c r="AL24" i="2921" s="1"/>
  <c r="AU23" i="2913"/>
  <c r="AV7" i="2913"/>
  <c r="AV23" i="2913" s="1"/>
  <c r="AV24" i="2913" s="1"/>
  <c r="W7" i="2926"/>
  <c r="W23" i="2926" s="1"/>
  <c r="W24" i="2926" s="1"/>
  <c r="V23" i="2926"/>
  <c r="AU23" i="2917"/>
  <c r="AV7" i="2917"/>
  <c r="AV23" i="2917" s="1"/>
  <c r="AV24" i="2917" s="1"/>
  <c r="AV7" i="2922"/>
  <c r="AV23" i="2922" s="1"/>
  <c r="AV24" i="2922" s="1"/>
  <c r="AU23" i="2922"/>
  <c r="Q7" i="2913"/>
  <c r="Q23" i="2913" s="1"/>
  <c r="Q24" i="2913" s="1"/>
  <c r="P23" i="2913"/>
  <c r="AA23" i="2914"/>
  <c r="AQ23" i="2918"/>
  <c r="AQ24" i="2918" s="1"/>
  <c r="AG23" i="2922"/>
  <c r="AG24" i="2922" s="1"/>
  <c r="AU23" i="2924"/>
  <c r="AV7" i="2924"/>
  <c r="AV23" i="2924" s="1"/>
  <c r="AV24" i="2924" s="1"/>
  <c r="P23" i="2930"/>
  <c r="Q7" i="2930"/>
  <c r="Q23" i="2930" s="1"/>
  <c r="Q24" i="2930" s="1"/>
  <c r="AA23" i="2930"/>
  <c r="AL7" i="2934"/>
  <c r="AL23" i="2934" s="1"/>
  <c r="AL24" i="2934" s="1"/>
  <c r="AK23" i="2934"/>
  <c r="V23" i="2938"/>
  <c r="AL23" i="2938"/>
  <c r="AL24" i="2938" s="1"/>
  <c r="AF23" i="2939"/>
  <c r="AG7" i="2939"/>
  <c r="AG23" i="2939" s="1"/>
  <c r="AG24" i="2939" s="1"/>
  <c r="AU23" i="2938"/>
  <c r="AV7" i="2938"/>
  <c r="AV23" i="2938" s="1"/>
  <c r="AV24" i="2938" s="1"/>
  <c r="W7" i="2915"/>
  <c r="W23" i="2915" s="1"/>
  <c r="W24" i="2915" s="1"/>
  <c r="V23" i="2915"/>
  <c r="AB7" i="2931"/>
  <c r="AB23" i="2931" s="1"/>
  <c r="AB24" i="2931" s="1"/>
  <c r="AA23" i="2931"/>
  <c r="W23" i="2919"/>
  <c r="W24" i="2919" s="1"/>
  <c r="W23" i="2923"/>
  <c r="W24" i="2923" s="1"/>
  <c r="AK23" i="2916"/>
  <c r="AB23" i="2926"/>
  <c r="AB24" i="2926" s="1"/>
  <c r="AG23" i="2923"/>
  <c r="AG24" i="2923" s="1"/>
  <c r="AL7" i="2933"/>
  <c r="AL23" i="2933" s="1"/>
  <c r="AL24" i="2933" s="1"/>
  <c r="AK23" i="2933"/>
  <c r="W23" i="2934"/>
  <c r="W24" i="2934" s="1"/>
  <c r="V23" i="2916"/>
  <c r="W7" i="2916"/>
  <c r="W23" i="2916" s="1"/>
  <c r="W24" i="2916" s="1"/>
  <c r="AK23" i="2912"/>
  <c r="AA23" i="2916"/>
  <c r="AB7" i="2916"/>
  <c r="AB23" i="2916" s="1"/>
  <c r="AB24" i="2916" s="1"/>
  <c r="AF23" i="2921"/>
  <c r="AG7" i="2921"/>
  <c r="AG23" i="2921" s="1"/>
  <c r="AG24" i="2921" s="1"/>
  <c r="AV7" i="2926"/>
  <c r="AV23" i="2926" s="1"/>
  <c r="AV24" i="2926" s="1"/>
  <c r="AU23" i="2926"/>
  <c r="Q23" i="2926"/>
  <c r="Q24" i="2926" s="1"/>
  <c r="AA23" i="2929"/>
  <c r="AB7" i="2929"/>
  <c r="AB23" i="2929" s="1"/>
  <c r="AB24" i="2929" s="1"/>
  <c r="AV7" i="2933"/>
  <c r="AV23" i="2933" s="1"/>
  <c r="AV24" i="2933" s="1"/>
  <c r="AU23" i="2933"/>
  <c r="V23" i="2935"/>
  <c r="W7" i="2935"/>
  <c r="W23" i="2935" s="1"/>
  <c r="W24" i="2935" s="1"/>
  <c r="AQ7" i="2937"/>
  <c r="AQ23" i="2937" s="1"/>
  <c r="AQ24" i="2937" s="1"/>
  <c r="AP23" i="2937"/>
  <c r="AG7" i="2940"/>
  <c r="AG23" i="2940" s="1"/>
  <c r="AG24" i="2940" s="1"/>
  <c r="AF23" i="2940"/>
  <c r="AP23" i="2940"/>
  <c r="AV7" i="2915"/>
  <c r="AV23" i="2915" s="1"/>
  <c r="AV24" i="2915" s="1"/>
  <c r="AU23" i="2915"/>
  <c r="AQ7" i="2920"/>
  <c r="AQ23" i="2920" s="1"/>
  <c r="AQ24" i="2920" s="1"/>
  <c r="AP23" i="2920"/>
  <c r="AF23" i="2916"/>
  <c r="Q7" i="2927"/>
  <c r="Q23" i="2927" s="1"/>
  <c r="Q24" i="2927" s="1"/>
  <c r="P23" i="2927"/>
  <c r="W23" i="2914"/>
  <c r="W24" i="2914" s="1"/>
  <c r="AL23" i="2922"/>
  <c r="AL24" i="2922" s="1"/>
  <c r="AB7" i="2934"/>
  <c r="AB23" i="2934" s="1"/>
  <c r="AB24" i="2934" s="1"/>
  <c r="AA23" i="2934"/>
  <c r="AU23" i="2929"/>
  <c r="AB23" i="2923"/>
  <c r="AB24" i="2923" s="1"/>
  <c r="AF23" i="2925"/>
  <c r="AQ23" i="2931"/>
  <c r="AQ24" i="2931" s="1"/>
  <c r="AB23" i="2936"/>
  <c r="AB24" i="2936" s="1"/>
  <c r="AP23" i="2917"/>
  <c r="AQ7" i="2917"/>
  <c r="AQ23" i="2917" s="1"/>
  <c r="AQ24" i="2917" s="1"/>
  <c r="P23" i="2919"/>
  <c r="P23" i="2925"/>
  <c r="Q7" i="2925"/>
  <c r="Q23" i="2925" s="1"/>
  <c r="Q24" i="2925" s="1"/>
  <c r="V23" i="2928"/>
  <c r="W7" i="2928"/>
  <c r="W23" i="2928" s="1"/>
  <c r="W24" i="2928" s="1"/>
  <c r="AA23" i="2939"/>
  <c r="W7" i="2936"/>
  <c r="W23" i="2936" s="1"/>
  <c r="W24" i="2936" s="1"/>
  <c r="V23" i="2936"/>
  <c r="W23" i="2937"/>
  <c r="W24" i="2937" s="1"/>
  <c r="P23" i="2938"/>
  <c r="AA23" i="2938"/>
  <c r="AB7" i="2938"/>
  <c r="AB23" i="2938" s="1"/>
  <c r="AB24" i="2938" s="1"/>
  <c r="Q7" i="2935"/>
  <c r="Q23" i="2935" s="1"/>
  <c r="Q24" i="2935" s="1"/>
  <c r="P23" i="2935"/>
  <c r="AF23" i="2935"/>
  <c r="AG7" i="2935"/>
  <c r="AG23" i="2935" s="1"/>
  <c r="AG24" i="2935" s="1"/>
  <c r="AU23" i="2936"/>
  <c r="AG23" i="2934"/>
  <c r="AG24" i="2934" s="1"/>
  <c r="AP23" i="2929"/>
  <c r="P23" i="2942"/>
  <c r="Q7" i="2942"/>
  <c r="Q23" i="2942" s="1"/>
  <c r="Q24" i="2942" s="1"/>
  <c r="AQ23" i="2936"/>
  <c r="AQ24" i="2936" s="1"/>
  <c r="Q7" i="2917"/>
  <c r="Q23" i="2917" s="1"/>
  <c r="Q24" i="2917" s="1"/>
  <c r="P23" i="2917"/>
  <c r="V23" i="2922"/>
  <c r="AQ7" i="2922"/>
  <c r="AQ23" i="2922" s="1"/>
  <c r="AQ24" i="2922" s="1"/>
  <c r="AP23" i="2922"/>
  <c r="AQ7" i="2930"/>
  <c r="AQ23" i="2930" s="1"/>
  <c r="AQ24" i="2930" s="1"/>
  <c r="AP23" i="2930"/>
  <c r="AA23" i="2928"/>
  <c r="AB7" i="2928"/>
  <c r="AB23" i="2928" s="1"/>
  <c r="AB24" i="2928" s="1"/>
  <c r="AB23" i="2930"/>
  <c r="AB24" i="2930" s="1"/>
  <c r="AK23" i="2931"/>
  <c r="AL7" i="2931"/>
  <c r="AL23" i="2931" s="1"/>
  <c r="AL24" i="2931" s="1"/>
  <c r="AK23" i="2932"/>
  <c r="AL7" i="2932"/>
  <c r="AL23" i="2932" s="1"/>
  <c r="AL24" i="2932" s="1"/>
  <c r="AA23" i="2935"/>
  <c r="AB7" i="2935"/>
  <c r="AB23" i="2935" s="1"/>
  <c r="AB24" i="2935" s="1"/>
  <c r="V23" i="2923"/>
  <c r="AK23" i="2914"/>
  <c r="AK23" i="2917"/>
  <c r="AL7" i="2917"/>
  <c r="AL23" i="2917" s="1"/>
  <c r="AL24" i="2917" s="1"/>
  <c r="AU23" i="2918"/>
  <c r="V23" i="2929"/>
  <c r="W7" i="2929"/>
  <c r="W23" i="2929" s="1"/>
  <c r="W24" i="2929" s="1"/>
  <c r="P23" i="2926"/>
  <c r="AP23" i="2932"/>
  <c r="AQ7" i="2932"/>
  <c r="AQ23" i="2932" s="1"/>
  <c r="AQ24" i="2932" s="1"/>
  <c r="AQ23" i="2940"/>
  <c r="AQ24" i="2940" s="1"/>
  <c r="AK23" i="2913"/>
  <c r="AL7" i="2913"/>
  <c r="AL23" i="2913" s="1"/>
  <c r="AL24" i="2913" s="1"/>
  <c r="AA23" i="2923"/>
  <c r="AB23" i="2927"/>
  <c r="AB24" i="2927" s="1"/>
  <c r="AA23" i="2933"/>
  <c r="AP23" i="2928"/>
  <c r="AQ7" i="2928"/>
  <c r="AQ23" i="2928" s="1"/>
  <c r="AQ24" i="2928" s="1"/>
  <c r="AF23" i="2919"/>
  <c r="AA23" i="2922"/>
  <c r="Q23" i="2938"/>
  <c r="Q24" i="2938" s="1"/>
  <c r="AL7" i="2940"/>
  <c r="AL23" i="2940" s="1"/>
  <c r="AL24" i="2940" s="1"/>
  <c r="AK23" i="2940"/>
  <c r="AF23" i="2934"/>
  <c r="AG23" i="2912"/>
  <c r="AG24" i="2912" s="1"/>
  <c r="AA23" i="2932"/>
  <c r="AB7" i="2932"/>
  <c r="AB23" i="2932" s="1"/>
  <c r="AB24" i="2932" s="1"/>
  <c r="AG23" i="2937"/>
  <c r="AG24" i="2937" s="1"/>
  <c r="AB7" i="2915"/>
  <c r="AB23" i="2915" s="1"/>
  <c r="AB24" i="2915" s="1"/>
  <c r="AA23" i="2915"/>
  <c r="AB7" i="2919"/>
  <c r="AB23" i="2919" s="1"/>
  <c r="AB24" i="2919" s="1"/>
  <c r="AA23" i="2919"/>
  <c r="V23" i="2917"/>
  <c r="W7" i="2917"/>
  <c r="W23" i="2917" s="1"/>
  <c r="W24" i="2917" s="1"/>
  <c r="AG7" i="2933"/>
  <c r="AG23" i="2933" s="1"/>
  <c r="AG24" i="2933" s="1"/>
  <c r="AF23" i="2933"/>
  <c r="Q23" i="2934"/>
  <c r="Q24" i="2934" s="1"/>
  <c r="Q23" i="2939"/>
  <c r="Q24" i="2939" s="1"/>
  <c r="W7" i="2920"/>
  <c r="W23" i="2920" s="1"/>
  <c r="W24" i="2920" s="1"/>
  <c r="V23" i="2920"/>
  <c r="AQ7" i="2934"/>
  <c r="AQ23" i="2934" s="1"/>
  <c r="AQ24" i="2934" s="1"/>
  <c r="AP23" i="2934"/>
  <c r="V23" i="2939"/>
  <c r="AQ23" i="2919"/>
  <c r="AQ24" i="2919" s="1"/>
  <c r="P23" i="2928"/>
  <c r="AF23" i="2927"/>
  <c r="AG7" i="2927"/>
  <c r="AG23" i="2927" s="1"/>
  <c r="AG24" i="2927" s="1"/>
  <c r="AG7" i="2914"/>
  <c r="AG23" i="2914" s="1"/>
  <c r="AG24" i="2914" s="1"/>
  <c r="AF23" i="2914"/>
  <c r="AF23" i="2917"/>
  <c r="AA23" i="2920"/>
  <c r="AB7" i="2920"/>
  <c r="AB23" i="2920" s="1"/>
  <c r="AB24" i="2920" s="1"/>
  <c r="AL7" i="2923"/>
  <c r="AL23" i="2923" s="1"/>
  <c r="AL24" i="2923" s="1"/>
  <c r="AK23" i="2923"/>
  <c r="AF23" i="2929"/>
  <c r="AG7" i="2929"/>
  <c r="AG23" i="2929" s="1"/>
  <c r="AG24" i="2929" s="1"/>
  <c r="AF23" i="2932"/>
  <c r="AG7" i="2932"/>
  <c r="AG23" i="2932" s="1"/>
  <c r="AG24" i="2932" s="1"/>
  <c r="P23" i="2941"/>
  <c r="Q7" i="2941"/>
  <c r="Q23" i="2941" s="1"/>
  <c r="Q24" i="2941" s="1"/>
  <c r="AF23" i="2942"/>
  <c r="AG7" i="2942"/>
  <c r="AG23" i="2942" s="1"/>
  <c r="AG24" i="2942" s="1"/>
  <c r="AK23" i="2920"/>
  <c r="AL7" i="2920"/>
  <c r="AL23" i="2920" s="1"/>
  <c r="AL24" i="2920" s="1"/>
  <c r="AK23" i="2924"/>
  <c r="AB23" i="2933"/>
  <c r="AB24" i="2933" s="1"/>
  <c r="Q7" i="2932"/>
  <c r="Q23" i="2932" s="1"/>
  <c r="Q24" i="2932" s="1"/>
  <c r="P23" i="2932"/>
  <c r="AB23" i="2922"/>
  <c r="AB24" i="2922" s="1"/>
  <c r="AU23" i="2927"/>
  <c r="AU23" i="2934"/>
  <c r="V23" i="2940"/>
  <c r="AK23" i="2942"/>
  <c r="AL7" i="2942"/>
  <c r="AL23" i="2942" s="1"/>
  <c r="AL24" i="2942" s="1"/>
  <c r="P23" i="2936"/>
  <c r="Q7" i="2936"/>
  <c r="Q23" i="2936" s="1"/>
  <c r="Q24" i="2936" s="1"/>
  <c r="AB23" i="2937"/>
  <c r="AB24" i="2937" s="1"/>
  <c r="AQ7" i="2939"/>
  <c r="AQ23" i="2939" s="1"/>
  <c r="AQ24" i="2939" s="1"/>
  <c r="AP23" i="2939"/>
  <c r="AA23" i="2912"/>
  <c r="AB7" i="2912"/>
  <c r="AB23" i="2912" s="1"/>
  <c r="AB24" i="2912" s="1"/>
  <c r="AQ7" i="2912"/>
  <c r="AQ23" i="2912" s="1"/>
  <c r="AQ24" i="2912" s="1"/>
  <c r="AP23" i="2912"/>
  <c r="V23" i="2913"/>
  <c r="W7" i="2913"/>
  <c r="W23" i="2913" s="1"/>
  <c r="W24" i="2913" s="1"/>
  <c r="P23" i="2922"/>
  <c r="Q7" i="2922"/>
  <c r="Q23" i="2922" s="1"/>
  <c r="Q24" i="2922" s="1"/>
  <c r="AP23" i="2918"/>
  <c r="AF23" i="2922"/>
  <c r="AK23" i="2929"/>
  <c r="AL7" i="2929"/>
  <c r="AL23" i="2929" s="1"/>
  <c r="AL24" i="2929" s="1"/>
  <c r="W23" i="2938"/>
  <c r="W24" i="2938" s="1"/>
  <c r="AB7" i="2940"/>
  <c r="AB23" i="2940" s="1"/>
  <c r="AB24" i="2940" s="1"/>
  <c r="AA23" i="2940"/>
  <c r="AP23" i="2942"/>
  <c r="AQ7" i="2942"/>
  <c r="AQ23" i="2942" s="1"/>
  <c r="AQ24" i="2942" s="1"/>
  <c r="AU23" i="2912"/>
  <c r="P23" i="2914"/>
  <c r="Q7" i="2914"/>
  <c r="Q23" i="2914" s="1"/>
  <c r="Q24" i="2914" s="1"/>
  <c r="AU23" i="2916"/>
  <c r="AG7" i="2930"/>
  <c r="AG23" i="2930" s="1"/>
  <c r="AG24" i="2930" s="1"/>
  <c r="AF23" i="2930"/>
  <c r="W7" i="2933"/>
  <c r="W23" i="2933" s="1"/>
  <c r="W24" i="2933" s="1"/>
  <c r="V23" i="2933"/>
  <c r="W23" i="2939"/>
  <c r="W24" i="2939" s="1"/>
  <c r="V23" i="2919"/>
  <c r="AF23" i="2913"/>
  <c r="AG7" i="2913"/>
  <c r="AG23" i="2913" s="1"/>
  <c r="AG24" i="2913" s="1"/>
  <c r="V23" i="2927"/>
  <c r="Q23" i="2924"/>
  <c r="Q24" i="2924" s="1"/>
  <c r="P23" i="2918"/>
  <c r="Q7" i="2918"/>
  <c r="Q23" i="2918" s="1"/>
  <c r="Q24" i="2918" s="1"/>
  <c r="AA23" i="2926"/>
  <c r="AF23" i="2923"/>
  <c r="V23" i="2924"/>
  <c r="W7" i="2924"/>
  <c r="W23" i="2924" s="1"/>
  <c r="W24" i="2924" s="1"/>
  <c r="Q23" i="2928"/>
  <c r="Q24" i="2928" s="1"/>
  <c r="V23" i="2934"/>
  <c r="AV7" i="2935"/>
  <c r="AV23" i="2935" s="1"/>
  <c r="AV24" i="2935" s="1"/>
  <c r="AU23" i="2935"/>
  <c r="AA23" i="2917"/>
  <c r="AB7" i="2917"/>
  <c r="AB23" i="2917" s="1"/>
  <c r="AB24" i="2917" s="1"/>
  <c r="AF23" i="2924"/>
  <c r="AG7" i="2924"/>
  <c r="AG23" i="2924" s="1"/>
  <c r="AG24" i="2924" s="1"/>
  <c r="AL7" i="2915"/>
  <c r="AL23" i="2915" s="1"/>
  <c r="AL24" i="2915" s="1"/>
  <c r="AK23" i="2915"/>
  <c r="AA23" i="2913"/>
  <c r="AB7" i="2913"/>
  <c r="AB23" i="2913" s="1"/>
  <c r="AB24" i="2913" s="1"/>
  <c r="AL23" i="2912"/>
  <c r="AL24" i="2912" s="1"/>
  <c r="AA23" i="2924"/>
  <c r="AB7" i="2924"/>
  <c r="AB23" i="2924" s="1"/>
  <c r="AB24" i="2924" s="1"/>
  <c r="AU23" i="2923"/>
  <c r="AV7" i="2923"/>
  <c r="AV23" i="2923" s="1"/>
  <c r="AV24" i="2923" s="1"/>
  <c r="AU23" i="2928"/>
  <c r="AV7" i="2928"/>
  <c r="AV23" i="2928" s="1"/>
  <c r="AV24" i="2928" s="1"/>
  <c r="W23" i="2931"/>
  <c r="W24" i="2931" s="1"/>
  <c r="AL7" i="2936"/>
  <c r="AL23" i="2936" s="1"/>
  <c r="AL24" i="2936" s="1"/>
  <c r="AK23" i="2936"/>
  <c r="AL23" i="2937"/>
  <c r="AL24" i="2937" s="1"/>
  <c r="AU23" i="2942"/>
  <c r="AV7" i="2942"/>
  <c r="AV23" i="2942" s="1"/>
  <c r="AV24" i="2942" s="1"/>
  <c r="AG7" i="2915"/>
  <c r="AG23" i="2915" s="1"/>
  <c r="AG24" i="2915" s="1"/>
  <c r="AF23" i="2915"/>
  <c r="AL7" i="2919"/>
  <c r="AL23" i="2919" s="1"/>
  <c r="AL24" i="2919" s="1"/>
  <c r="AK23" i="2919"/>
  <c r="AA23" i="2921"/>
  <c r="AB7" i="2921"/>
  <c r="AB23" i="2921" s="1"/>
  <c r="AB24" i="2921" s="1"/>
  <c r="AL7" i="2926"/>
  <c r="AL23" i="2926" s="1"/>
  <c r="AL24" i="2926" s="1"/>
  <c r="AK23" i="2926"/>
  <c r="V23" i="2914"/>
  <c r="AK23" i="2922"/>
  <c r="AP23" i="2923"/>
  <c r="AV23" i="2929"/>
  <c r="AV24" i="2929" s="1"/>
  <c r="W7" i="2925"/>
  <c r="W23" i="2925" s="1"/>
  <c r="W24" i="2925" s="1"/>
  <c r="V23" i="2925"/>
  <c r="AQ23" i="2925"/>
  <c r="AQ24" i="2925" s="1"/>
  <c r="AP23" i="2931"/>
  <c r="AA23" i="2936"/>
  <c r="AG7" i="2941"/>
  <c r="AG23" i="2941" s="1"/>
  <c r="AG24" i="2941" s="1"/>
  <c r="AF23" i="2941"/>
  <c r="AA23" i="2942"/>
  <c r="AB7" i="2942"/>
  <c r="AB23" i="2942" s="1"/>
  <c r="AB24" i="2942" s="1"/>
  <c r="AV23" i="2914"/>
  <c r="AV24" i="2914" s="1"/>
  <c r="Q23" i="2919"/>
  <c r="Q24" i="2919" s="1"/>
  <c r="AP23" i="2927"/>
  <c r="AV23" i="2934"/>
  <c r="AV24" i="2934" s="1"/>
  <c r="V23" i="2937"/>
  <c r="AB23" i="2941"/>
  <c r="AB24" i="2941" s="1"/>
  <c r="W23" i="2940"/>
  <c r="W24" i="2940" s="1"/>
  <c r="AL7" i="2941"/>
  <c r="AL23" i="2941" s="1"/>
  <c r="AL24" i="2941" s="1"/>
  <c r="AK23" i="2941"/>
  <c r="W23" i="2930"/>
  <c r="W24" i="2930" s="1"/>
  <c r="AF23" i="2938"/>
  <c r="AG7" i="2938"/>
  <c r="AG23" i="2938" s="1"/>
  <c r="AG24" i="2938" s="1"/>
  <c r="AF23" i="2931"/>
  <c r="AA23" i="2937"/>
  <c r="AK23" i="2935"/>
  <c r="AL7" i="2935"/>
  <c r="AL23" i="2935" s="1"/>
  <c r="AL24" i="2935" s="1"/>
  <c r="AQ23" i="2929"/>
  <c r="AQ24" i="2929" s="1"/>
  <c r="AP23" i="2936"/>
</calcChain>
</file>

<file path=xl/sharedStrings.xml><?xml version="1.0" encoding="utf-8"?>
<sst xmlns="http://schemas.openxmlformats.org/spreadsheetml/2006/main" count="2593" uniqueCount="157">
  <si>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</si>
  <si>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</si>
  <si>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</si>
  <si>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</si>
  <si>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</si>
  <si>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</si>
  <si>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</si>
  <si>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</si>
  <si>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</si>
  <si>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</si>
  <si>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</si>
  <si>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</si>
  <si>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</si>
  <si>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</si>
  <si>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</si>
  <si>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</si>
  <si>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</si>
  <si>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</si>
  <si>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</si>
  <si>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</si>
  <si>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</si>
  <si>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</si>
  <si>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</si>
  <si>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</si>
  <si>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</si>
  <si>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</si>
  <si>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</si>
  <si>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</si>
  <si>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</si>
  <si>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</si>
  <si>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</si>
  <si>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</si>
  <si>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</si>
  <si>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</si>
  <si>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</si>
  <si>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</si>
  <si>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</si>
  <si>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</si>
  <si>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</si>
  <si>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</si>
  <si>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</si>
  <si>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</si>
  <si>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</si>
  <si>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</si>
  <si>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</si>
  <si>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</si>
  <si>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</si>
  <si>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Data\52\phase 3 var RRLR\</t>
  </si>
  <si>
    <t>!L803930.052</t>
  </si>
  <si>
    <t>!L804A00.052</t>
  </si>
  <si>
    <t>!L805900.052</t>
  </si>
  <si>
    <t>!2011-07-06_08h48m.Subject 52</t>
  </si>
  <si>
    <t>!2011-07-07_09h27m.Subject 52</t>
  </si>
  <si>
    <t>!2011-07-08_09h33m.Subject 52</t>
  </si>
  <si>
    <t>!2011-07-09_10h21m.Subject 52</t>
  </si>
  <si>
    <t>!2011-07-10_10h34m.Subject 52</t>
  </si>
  <si>
    <t>!2011-07-11_09h10m.Subject 52</t>
  </si>
  <si>
    <t>!2011-07-12_09h54m.Subject 52</t>
  </si>
  <si>
    <t>!2011-07-13_08h16m.Subject 52</t>
  </si>
  <si>
    <t>!2011-07-14_09h11m.Subject 52</t>
  </si>
  <si>
    <t>!2011-07-15_09h40m.Subject 52</t>
  </si>
  <si>
    <t>!2011-07-16_09h13m.Subject 52</t>
  </si>
  <si>
    <t>!2011-07-17_09h01m.Subject 52</t>
  </si>
  <si>
    <t>!2011-07-18_09h27m.Subject 52</t>
  </si>
  <si>
    <t>!2011-07-19_09h53m.Subject 52</t>
  </si>
  <si>
    <t>!2011-07-20_10h47m.Subject 52</t>
  </si>
  <si>
    <t>!2011-07-21_08h51m.Subject 52</t>
  </si>
  <si>
    <t>!2011-07-22_08h16m.Subject 52</t>
  </si>
  <si>
    <t>!2011-07-23_09h13m.Subject 52</t>
  </si>
  <si>
    <t>!2011-07-24_09h51m.Subject 52</t>
  </si>
  <si>
    <t>!2011-07-25_09h17m.Subject 52</t>
  </si>
  <si>
    <t>!2011-07-26_09h11m.Subject 52</t>
  </si>
  <si>
    <t>!2011-07-27_10h14m.Subject 52</t>
  </si>
  <si>
    <t>!2011-07-28_09h57m.Subject 52</t>
  </si>
  <si>
    <t>!2011-07-29_08h57m.Subject 52</t>
  </si>
  <si>
    <t>!2011-07-30_09h06m.Subject 52</t>
  </si>
  <si>
    <t>!2011-07-31_10h46m.Subject 52</t>
  </si>
  <si>
    <t>!2011-08-01_09h10m.Subject 52</t>
  </si>
  <si>
    <t>!2011-08-02_09h11m.Subject 52</t>
  </si>
  <si>
    <t>Report for:!L803930.052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</si>
  <si>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</si>
  <si>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</si>
  <si>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</si>
  <si>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</si>
  <si>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</si>
  <si>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</si>
  <si>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</si>
  <si>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</si>
  <si>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</si>
  <si>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</si>
  <si>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</si>
  <si>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</si>
  <si>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</si>
  <si>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</si>
  <si>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</si>
  <si>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</si>
  <si>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</si>
  <si>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</si>
  <si>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</si>
  <si>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</si>
  <si>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</si>
  <si>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</si>
  <si>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</si>
  <si>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</si>
  <si>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</si>
  <si>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</si>
  <si>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</si>
  <si>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</si>
  <si>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</si>
  <si>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</si>
  <si>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</si>
  <si>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</si>
  <si>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</si>
  <si>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</si>
  <si>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</si>
  <si>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</si>
  <si>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</si>
  <si>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</si>
  <si>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</si>
  <si>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</si>
  <si>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</si>
  <si>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</si>
  <si>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</si>
  <si>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</si>
  <si>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</si>
  <si>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for:!L804A00.052</t>
  </si>
  <si>
    <t>Report for:!L805900.052</t>
  </si>
  <si>
    <t>Report for:!2011-07-06_08h48m.Subject 52</t>
  </si>
  <si>
    <t>Group</t>
  </si>
  <si>
    <t>var phase three</t>
  </si>
  <si>
    <t>Report for:!2011-07-07_09h27m.Subject 52</t>
  </si>
  <si>
    <t>Report for:!2011-07-08_09h33m.Subject 52</t>
  </si>
  <si>
    <t>Report for:!2011-07-09_10h21m.Subject 52</t>
  </si>
  <si>
    <t>Report for:!2011-07-10_10h34m.Subject 52</t>
  </si>
  <si>
    <t>Report for:!2011-07-11_09h10m.Subject 52</t>
  </si>
  <si>
    <t>Report for:!2011-07-12_09h54m.Subject 52</t>
  </si>
  <si>
    <t>Report for:!2011-07-13_08h16m.Subject 52</t>
  </si>
  <si>
    <t>Report for:!2011-07-14_09h11m.Subject 52</t>
  </si>
  <si>
    <t>Report for:!2011-07-15_09h40m.Subject 52</t>
  </si>
  <si>
    <t>Report for:!2011-07-16_09h13m.Subject 52</t>
  </si>
  <si>
    <t>Report for:!2011-07-17_09h01m.Subject 52</t>
  </si>
  <si>
    <t>Report for:!2011-07-18_09h27m.Subject 52</t>
  </si>
  <si>
    <t>Report for:!2011-07-19_09h53m.Subject 52</t>
  </si>
  <si>
    <t>Report for:!2011-07-20_10h47m.Subject 52</t>
  </si>
  <si>
    <t>Report for:!2011-07-21_08h51m.Subject 52</t>
  </si>
  <si>
    <t>Report for:!2011-07-22_08h16m.Subject 52</t>
  </si>
  <si>
    <t>Report for:!2011-07-23_09h13m.Subject 52</t>
  </si>
  <si>
    <t>Report for:!2011-07-24_09h51m.Subject 52</t>
  </si>
  <si>
    <t>Report for:!2011-07-25_09h17m.Subject 52</t>
  </si>
  <si>
    <t>Report for:!2011-07-26_09h11m.Subject 52</t>
  </si>
  <si>
    <t>Report for:!2011-07-27_10h14m.Subject 52</t>
  </si>
  <si>
    <t>Report for:!2011-07-28_09h57m.Subject 52</t>
  </si>
  <si>
    <t>Report for:!2011-07-29_08h57m.Subject 52</t>
  </si>
  <si>
    <t>Report for:!2011-07-30_09h06m.Subject 52</t>
  </si>
  <si>
    <t>Report for:!2011-07-31_10h46m.Subject 52</t>
  </si>
  <si>
    <t>Report for:!2011-08-01_09h10m.Subject 52</t>
  </si>
  <si>
    <t>Report for:!2011-08-02_09h11m.Subject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</si>
</sst>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15" fontId="0" fillId="0" borderId="0" xfId="0" applyNumberFormat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8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6" borderId="8" xfId="0" applyFont="1" applyFill="1" applyBorder="1"/>
    <xf numFmtId="0" fontId="7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13" borderId="8" xfId="0" applyFont="1" applyFill="1" applyBorder="1"/>
    <xf numFmtId="0" fontId="8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1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5" t="s">
        <v>16</v>
      </c>
      <c r="B8" s="25"/>
      <c r="C8" s="25"/>
      <c r="D8" s="25"/>
      <c r="E8" s="25"/>
      <c r="F8" s="25"/>
      <c r="G8" s="25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3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s="20">
        <f>'!2011-07-06_08h48m.Subject 52'!B2:C2</f>
        <v>40730</v>
      </c>
      <c r="C3">
        <f>('!2011-07-06_08h48m.Subject 52'!H153/60)/'!2011-07-06_08h48m.Subject 52'!Q3</f>
        <v>2.7188208616780045</v>
      </c>
      <c r="D3">
        <f>'!2011-07-06_08h48m.Subject 52'!N28/'!2011-07-06_08h48m.Subject 52'!Q3</f>
        <v>0</v>
      </c>
      <c r="E3">
        <f>SUM('!2011-07-06_08h48m.Subject 52'!L28:Q28)/'!2011-07-06_08h48m.Subject 52'!Q3</f>
        <v>7.9591836734693882</v>
      </c>
      <c r="F3">
        <f>'!2011-07-06_08h48m.Subject 52'!Q24</f>
        <v>0.4079582016772943</v>
      </c>
      <c r="J3" s="18" t="s">
        <v>42</v>
      </c>
      <c r="K3">
        <f>AVERAGE(C3:C7)</f>
        <v>3.5775592661306943</v>
      </c>
      <c r="L3">
        <f>AVERAGE(C8:C12)</f>
        <v>3.911973078871914</v>
      </c>
      <c r="M3">
        <f>AVERAGE(C13:C17)</f>
        <v>2.3409919743178174</v>
      </c>
      <c r="N3">
        <f>AVERAGE(C18:C22)</f>
        <v>4.0888921747119893</v>
      </c>
      <c r="O3">
        <f>AVERAGE(C23:C27)</f>
        <v>2.351972641734708</v>
      </c>
      <c r="P3">
        <f>AVERAGE(C28:C32)</f>
        <v>2.1845278371291852</v>
      </c>
    </row>
    <row r="4" spans="1:24" x14ac:dyDescent="0.3">
      <c r="A4">
        <v>2</v>
      </c>
      <c r="B4" s="20">
        <f>'!2011-07-07_09h27m.Subject 52'!B2:C2</f>
        <v>40731</v>
      </c>
      <c r="C4">
        <f>('!2011-07-07_09h27m.Subject 52'!H147/60)/'!2011-07-07_09h27m.Subject 52'!Q3</f>
        <v>2.8277777777777775</v>
      </c>
      <c r="D4">
        <f>'!2011-07-07_09h27m.Subject 52'!N28/'!2011-07-07_09h27m.Subject 52'!Q3</f>
        <v>0</v>
      </c>
      <c r="E4">
        <f>SUM('!2011-07-07_09h27m.Subject 52'!L28:Q28)/'!2011-07-07_09h27m.Subject 52'!Q3</f>
        <v>8.212765957446809</v>
      </c>
      <c r="F4">
        <f>'!2011-07-07_09h27m.Subject 52'!Q24</f>
        <v>0.27254539613600753</v>
      </c>
      <c r="J4" s="18" t="s">
        <v>43</v>
      </c>
      <c r="K4">
        <f>AVERAGE(D3:D7)</f>
        <v>0</v>
      </c>
      <c r="L4">
        <f>AVERAGE(D8:D12)</f>
        <v>0</v>
      </c>
      <c r="M4">
        <f>AVERAGE(D13:D17)</f>
        <v>0</v>
      </c>
      <c r="N4">
        <f>AVERAGE(D18:D22)</f>
        <v>5.1111981303299282E-2</v>
      </c>
      <c r="O4">
        <f>AVERAGE(D23:D27)</f>
        <v>0.32532654249563492</v>
      </c>
      <c r="P4">
        <f>AVERAGE(D28:D32)</f>
        <v>0.37368750929907535</v>
      </c>
    </row>
    <row r="5" spans="1:24" x14ac:dyDescent="0.3">
      <c r="A5">
        <v>3</v>
      </c>
      <c r="B5" s="20">
        <f>'!2011-07-08_09h33m.Subject 52'!B2:C2</f>
        <v>40732</v>
      </c>
      <c r="C5">
        <f>('!2011-07-08_09h33m.Subject 52'!H97/60)/'!2011-07-08_09h33m.Subject 52'!Q3</f>
        <v>3.9827838827838828</v>
      </c>
      <c r="D5">
        <f>'!2011-07-08_09h33m.Subject 52'!N28/'!2011-07-08_09h33m.Subject 52'!Q3</f>
        <v>0</v>
      </c>
      <c r="E5">
        <f>SUM('!2011-07-08_09h33m.Subject 52'!L28:Q28)/'!2011-07-08_09h33m.Subject 52'!Q3</f>
        <v>12.538461538461538</v>
      </c>
      <c r="F5">
        <f>'!2011-07-08_09h33m.Subject 52'!Q24</f>
        <v>0.28446583841398732</v>
      </c>
      <c r="J5" s="18" t="s">
        <v>108</v>
      </c>
      <c r="K5">
        <f>AVERAGE(E3:E7)</f>
        <v>10.780665872459185</v>
      </c>
      <c r="L5">
        <f>AVERAGE(E8:E12)</f>
        <v>11.341990954191662</v>
      </c>
      <c r="M5">
        <f>AVERAGE(E13:E17)</f>
        <v>13.554156907040802</v>
      </c>
      <c r="N5">
        <f>AVERAGE(E18:E22)</f>
        <v>12.054039245667687</v>
      </c>
      <c r="O5">
        <f>AVERAGE(E23:E27)</f>
        <v>15.279504976359146</v>
      </c>
      <c r="P5">
        <f>AVERAGE(E28:E32)</f>
        <v>21.261856531670531</v>
      </c>
    </row>
    <row r="6" spans="1:24" x14ac:dyDescent="0.3">
      <c r="A6">
        <v>4</v>
      </c>
      <c r="B6" s="20">
        <f>'!2011-07-09_10h21m.Subject 52'!B2:C2</f>
        <v>40733</v>
      </c>
      <c r="C6">
        <f>('!2011-07-09_10h21m.Subject 52'!H96/60)/'!2011-07-09_10h21m.Subject 52'!Q3</f>
        <v>4.3291208791208788</v>
      </c>
      <c r="D6">
        <f>'!2011-07-09_10h21m.Subject 52'!N28/'!2011-07-09_10h21m.Subject 52'!Q3</f>
        <v>0</v>
      </c>
      <c r="E6">
        <f>SUM('!2011-07-09_10h21m.Subject 52'!L28:Q28)/'!2011-07-09_10h21m.Subject 52'!Q3</f>
        <v>13.637362637362637</v>
      </c>
      <c r="F6">
        <f>'!2011-07-09_10h21m.Subject 52'!Q24</f>
        <v>0.33842417623371479</v>
      </c>
      <c r="J6" s="18" t="s">
        <v>45</v>
      </c>
      <c r="K6">
        <f>AVERAGE(F3:F7)</f>
        <v>0.31394131149809912</v>
      </c>
      <c r="L6">
        <f>AVERAGE(F8:F12)</f>
        <v>0.25601558699426574</v>
      </c>
      <c r="M6">
        <f>AVERAGE(F13:F17)</f>
        <v>0.2433272129019973</v>
      </c>
      <c r="N6">
        <f>AVERAGE(F18:F22)</f>
        <v>0.40021920698551822</v>
      </c>
      <c r="O6">
        <f>AVERAGE(F23:F27)</f>
        <v>0.38184739111833882</v>
      </c>
      <c r="P6">
        <f>AVERAGE(F28:F32)</f>
        <v>0.39189763922054288</v>
      </c>
    </row>
    <row r="7" spans="1:24" x14ac:dyDescent="0.3">
      <c r="A7">
        <v>5</v>
      </c>
      <c r="B7" s="20">
        <f>'!2011-07-10_10h34m.Subject 52'!B2:C2</f>
        <v>40734</v>
      </c>
      <c r="C7">
        <f>('!2011-07-10_10h34m.Subject 52'!H105/60)/'!2011-07-10_10h34m.Subject 52'!Q3</f>
        <v>4.0292929292929287</v>
      </c>
      <c r="D7">
        <f>'!2011-07-10_10h34m.Subject 52'!N28/'!2011-07-10_10h34m.Subject 52'!Q3</f>
        <v>0</v>
      </c>
      <c r="E7">
        <f>SUM('!2011-07-10_10h34m.Subject 52'!L28:Q28)/'!2011-07-10_10h34m.Subject 52'!Q3</f>
        <v>11.555555555555555</v>
      </c>
      <c r="F7">
        <f>'!2011-07-10_10h34m.Subject 52'!Q24</f>
        <v>0.26631294502949177</v>
      </c>
    </row>
    <row r="8" spans="1:24" x14ac:dyDescent="0.3">
      <c r="A8">
        <v>6</v>
      </c>
      <c r="B8" s="20">
        <f>'!2011-07-11_09h10m.Subject 52'!B2:C2</f>
        <v>40735</v>
      </c>
      <c r="C8">
        <f>('!2011-07-11_09h10m.Subject 52'!H104/60)/'!2011-07-11_09h10m.Subject 52'!Q3</f>
        <v>4.0678571428571431</v>
      </c>
      <c r="D8">
        <f>'!2011-07-11_09h10m.Subject 52'!N28/'!2011-07-11_09h10m.Subject 52'!Q3</f>
        <v>0</v>
      </c>
      <c r="E8">
        <f>SUM('!2011-07-11_09h10m.Subject 52'!L28:Q28)/'!2011-07-11_09h10m.Subject 52'!Q3</f>
        <v>11.673469387755102</v>
      </c>
      <c r="F8">
        <f>'!2011-07-11_09h10m.Subject 52'!Q24</f>
        <v>0.21811246730126888</v>
      </c>
    </row>
    <row r="9" spans="1:24" x14ac:dyDescent="0.3">
      <c r="A9">
        <v>7</v>
      </c>
      <c r="B9" s="20">
        <f>'!2011-07-12_09h54m.Subject 52'!B2:C2</f>
        <v>40736</v>
      </c>
      <c r="C9">
        <f>('!2011-07-12_09h54m.Subject 52'!H121/60)/'!2011-07-12_09h54m.Subject 52'!Q3</f>
        <v>3.4737681159420291</v>
      </c>
      <c r="D9">
        <f>'!2011-07-12_09h54m.Subject 52'!N28/'!2011-07-12_09h54m.Subject 52'!Q3</f>
        <v>0</v>
      </c>
      <c r="E9">
        <f>SUM('!2011-07-12_09h54m.Subject 52'!L28:Q28)/'!2011-07-12_09h54m.Subject 52'!Q3</f>
        <v>9.9913043478260875</v>
      </c>
      <c r="F9">
        <f>'!2011-07-12_09h54m.Subject 52'!Q24</f>
        <v>0.21433201038200092</v>
      </c>
      <c r="G9">
        <f>K3</f>
        <v>3.5775592661306943</v>
      </c>
      <c r="H9">
        <f>L3</f>
        <v>3.911973078871914</v>
      </c>
      <c r="I9">
        <f>M3</f>
        <v>2.3409919743178174</v>
      </c>
      <c r="J9">
        <f>N3</f>
        <v>4.0888921747119893</v>
      </c>
      <c r="K9">
        <f>O3</f>
        <v>2.351972641734708</v>
      </c>
      <c r="L9">
        <f>P3</f>
        <v>2.1845278371291852</v>
      </c>
      <c r="M9">
        <f>K4</f>
        <v>0</v>
      </c>
      <c r="N9">
        <f>L4</f>
        <v>0</v>
      </c>
      <c r="O9">
        <f>M4</f>
        <v>0</v>
      </c>
      <c r="P9">
        <f>N4</f>
        <v>5.1111981303299282E-2</v>
      </c>
      <c r="Q9">
        <f>O4</f>
        <v>0.32532654249563492</v>
      </c>
      <c r="R9">
        <f>P4</f>
        <v>0.37368750929907535</v>
      </c>
      <c r="S9">
        <f>K6</f>
        <v>0.31394131149809912</v>
      </c>
      <c r="T9">
        <f>L6</f>
        <v>0.25601558699426574</v>
      </c>
      <c r="U9">
        <f>M6</f>
        <v>0.2433272129019973</v>
      </c>
      <c r="V9">
        <f>N6</f>
        <v>0.40021920698551822</v>
      </c>
      <c r="W9">
        <f>O6</f>
        <v>0.38184739111833882</v>
      </c>
      <c r="X9">
        <f>P6</f>
        <v>0.39189763922054288</v>
      </c>
    </row>
    <row r="10" spans="1:24" x14ac:dyDescent="0.3">
      <c r="A10">
        <v>8</v>
      </c>
      <c r="B10" s="20">
        <f>'!2011-07-13_08h16m.Subject 52'!B2:C2</f>
        <v>40737</v>
      </c>
      <c r="C10">
        <f>('!2011-07-13_08h16m.Subject 52'!H125/60)/'!2011-07-13_08h16m.Subject 52'!Q3</f>
        <v>3.306862745098039</v>
      </c>
      <c r="D10">
        <f>'!2011-07-13_08h16m.Subject 52'!N28/'!2011-07-13_08h16m.Subject 52'!Q3</f>
        <v>0</v>
      </c>
      <c r="E10">
        <f>SUM('!2011-07-13_08h16m.Subject 52'!L28:Q28)/'!2011-07-13_08h16m.Subject 52'!Q3</f>
        <v>9.6722689075630246</v>
      </c>
      <c r="F10">
        <f>'!2011-07-13_08h16m.Subject 52'!Q24</f>
        <v>0.22063400896652061</v>
      </c>
    </row>
    <row r="11" spans="1:24" x14ac:dyDescent="0.3">
      <c r="A11">
        <v>9</v>
      </c>
      <c r="B11" s="20">
        <f>'!2011-07-14_09h11m.Subject 52'!B2:C2</f>
        <v>40738</v>
      </c>
      <c r="C11">
        <f>('!2011-07-14_09h11m.Subject 52'!H87/60)/'!2011-07-14_09h11m.Subject 52'!Q3</f>
        <v>4.802880658436214</v>
      </c>
      <c r="D11">
        <f>'!2011-07-14_09h11m.Subject 52'!N28/'!2011-07-14_09h11m.Subject 52'!Q3</f>
        <v>0</v>
      </c>
      <c r="E11">
        <f>SUM('!2011-07-14_09h11m.Subject 52'!L28:Q28)/'!2011-07-14_09h11m.Subject 52'!Q3</f>
        <v>14.049382716049383</v>
      </c>
      <c r="F11">
        <f>'!2011-07-14_09h11m.Subject 52'!Q24</f>
        <v>0.26855330743817185</v>
      </c>
    </row>
    <row r="12" spans="1:24" x14ac:dyDescent="0.3">
      <c r="A12">
        <v>10</v>
      </c>
      <c r="B12" s="20">
        <f>'!2011-07-15_09h40m.Subject 52'!B2:C2</f>
        <v>40739</v>
      </c>
      <c r="C12">
        <f>('!2011-07-15_09h40m.Subject 52'!H108/60)/'!2011-07-15_09h40m.Subject 52'!Q3</f>
        <v>3.9084967320261441</v>
      </c>
      <c r="D12">
        <f>'!2011-07-15_09h40m.Subject 52'!N28/'!2011-07-15_09h40m.Subject 52'!Q3</f>
        <v>0</v>
      </c>
      <c r="E12">
        <f>SUM('!2011-07-15_09h40m.Subject 52'!L28:Q28)/'!2011-07-15_09h40m.Subject 52'!Q3</f>
        <v>11.323529411764707</v>
      </c>
      <c r="F12">
        <f>'!2011-07-15_09h40m.Subject 52'!Q24</f>
        <v>0.35844614088336646</v>
      </c>
    </row>
    <row r="13" spans="1:24" x14ac:dyDescent="0.3">
      <c r="A13">
        <v>11</v>
      </c>
      <c r="B13" s="20">
        <f>'!2011-07-16_09h13m.Subject 52'!B2:C2</f>
        <v>40740</v>
      </c>
      <c r="C13">
        <f>('!2011-07-16_09h13m.Subject 52'!H111/60)/'!2011-07-16_09h13m.Subject 52'!Q3</f>
        <v>3.6776190476190473</v>
      </c>
      <c r="D13">
        <f>'!2011-07-16_09h13m.Subject 52'!N28/'!2011-07-16_09h13m.Subject 52'!Q3</f>
        <v>0</v>
      </c>
      <c r="E13">
        <f>SUM('!2011-07-16_09h13m.Subject 52'!L28:Q28)/'!2011-07-16_09h13m.Subject 52'!Q3</f>
        <v>10.914285714285715</v>
      </c>
      <c r="F13">
        <f>'!2011-07-16_09h13m.Subject 52'!Q24</f>
        <v>0.26478922130171278</v>
      </c>
    </row>
    <row r="14" spans="1:24" x14ac:dyDescent="0.3">
      <c r="A14">
        <v>12</v>
      </c>
      <c r="B14" s="20">
        <f>'!2011-07-17_09h01m.Subject 52'!B2:C2</f>
        <v>40741</v>
      </c>
      <c r="C14">
        <f>('!2011-07-17_09h01m.Subject 52'!H94/60)/'!2011-07-17_09h01m.Subject 52'!Q3</f>
        <v>3.8754681647940079</v>
      </c>
      <c r="D14">
        <f>'!2011-07-17_09h01m.Subject 52'!N28/'!2011-07-17_09h01m.Subject 52'!Q3</f>
        <v>0</v>
      </c>
      <c r="E14">
        <f>SUM('!2011-07-17_09h01m.Subject 52'!L28:Q28)/'!2011-07-17_09h01m.Subject 52'!Q3</f>
        <v>12.820224719101123</v>
      </c>
      <c r="F14">
        <f>'!2011-07-17_09h01m.Subject 52'!Q24</f>
        <v>0.25212417876907561</v>
      </c>
    </row>
    <row r="15" spans="1:24" x14ac:dyDescent="0.3">
      <c r="A15">
        <v>13</v>
      </c>
      <c r="B15" s="20">
        <f>'!2011-07-18_09h27m.Subject 52'!B2:C2</f>
        <v>40742</v>
      </c>
      <c r="C15">
        <f>('!2011-07-18_09h27m.Subject 52'!H94/60)/'!2011-07-18_09h27m.Subject 52'!Q3</f>
        <v>4.1518726591760302</v>
      </c>
      <c r="D15">
        <f>'!2011-07-18_09h27m.Subject 52'!N28/'!2011-07-18_09h27m.Subject 52'!Q3</f>
        <v>0</v>
      </c>
      <c r="E15">
        <f>SUM('!2011-07-18_09h27m.Subject 52'!L28:Q28)/'!2011-07-18_09h27m.Subject 52'!Q3</f>
        <v>12.820224719101123</v>
      </c>
      <c r="F15">
        <f>'!2011-07-18_09h27m.Subject 52'!Q24</f>
        <v>0.1728504895111049</v>
      </c>
    </row>
    <row r="16" spans="1:24" x14ac:dyDescent="0.3">
      <c r="A16">
        <v>14</v>
      </c>
      <c r="B16" s="20">
        <f>'!2011-07-19_09h53m.Subject 52'!B2:C2</f>
        <v>40743</v>
      </c>
      <c r="C16">
        <f>('!2011-07-19_09h53m.Subject 52'!H87/60)/'!2011-07-19_09h53m.Subject 52'!Q3</f>
        <v>0</v>
      </c>
      <c r="D16">
        <f>'!2011-07-19_09h53m.Subject 52'!N28/'!2011-07-19_09h53m.Subject 52'!Q3</f>
        <v>0</v>
      </c>
      <c r="E16">
        <f>SUM('!2011-07-19_09h53m.Subject 52'!L28:Q28)/'!2011-07-19_09h53m.Subject 52'!Q3</f>
        <v>14.049382716049383</v>
      </c>
      <c r="F16">
        <f>'!2011-07-19_09h53m.Subject 52'!Q24</f>
        <v>0.22297799664930673</v>
      </c>
    </row>
    <row r="17" spans="1:6" x14ac:dyDescent="0.3">
      <c r="A17">
        <v>15</v>
      </c>
      <c r="B17" s="20">
        <f>'!2011-07-20_10h47m.Subject 52'!B2:C2</f>
        <v>40744</v>
      </c>
      <c r="C17">
        <f>('!2011-07-20_10h47m.Subject 52'!H72/60)/'!2011-07-20_10h47m.Subject 52'!Q3</f>
        <v>0</v>
      </c>
      <c r="D17">
        <f>'!2011-07-20_10h47m.Subject 52'!N28/'!2011-07-20_10h47m.Subject 52'!Q3</f>
        <v>0</v>
      </c>
      <c r="E17">
        <f>SUM('!2011-07-20_10h47m.Subject 52'!L28:Q28)/'!2011-07-20_10h47m.Subject 52'!Q3</f>
        <v>17.166666666666668</v>
      </c>
      <c r="F17">
        <f>'!2011-07-20_10h47m.Subject 52'!Q24</f>
        <v>0.3038941782787864</v>
      </c>
    </row>
    <row r="18" spans="1:6" x14ac:dyDescent="0.3">
      <c r="A18">
        <v>16</v>
      </c>
      <c r="B18" s="20">
        <f>'!2011-07-21_08h51m.Subject 52'!B2:C2</f>
        <v>40745</v>
      </c>
      <c r="C18">
        <f>('!2011-07-21_08h51m.Subject 52'!H72/60)/'!2011-07-21_08h51m.Subject 52'!Q3</f>
        <v>5.6073232323232318</v>
      </c>
      <c r="D18">
        <f>'!2011-07-21_08h51m.Subject 52'!N28/'!2011-07-21_08h51m.Subject 52'!Q3</f>
        <v>0</v>
      </c>
      <c r="E18">
        <f>SUM('!2011-07-21_08h51m.Subject 52'!L28:Q28)/'!2011-07-21_08h51m.Subject 52'!Q3</f>
        <v>17.166666666666668</v>
      </c>
      <c r="F18">
        <f>'!2011-07-21_08h51m.Subject 52'!Q24</f>
        <v>0.22592069222514227</v>
      </c>
    </row>
    <row r="19" spans="1:6" x14ac:dyDescent="0.3">
      <c r="A19">
        <v>17</v>
      </c>
      <c r="B19" s="20">
        <f>'!2011-07-22_08h16m.Subject 52'!B2:C2</f>
        <v>40746</v>
      </c>
      <c r="C19">
        <f>('!2011-07-22_08h16m.Subject 52'!H72/60)/'!2011-07-22_08h16m.Subject 52'!Q3</f>
        <v>5.9724747474747479</v>
      </c>
      <c r="D19">
        <f>'!2011-07-22_08h16m.Subject 52'!N28/'!2011-07-22_08h16m.Subject 52'!Q3</f>
        <v>0</v>
      </c>
      <c r="E19">
        <f>SUM('!2011-07-22_08h16m.Subject 52'!L28:Q28)/'!2011-07-22_08h16m.Subject 52'!Q3</f>
        <v>17.166666666666668</v>
      </c>
      <c r="F19">
        <f>'!2011-07-22_08h16m.Subject 52'!Q24</f>
        <v>0.36766989604680234</v>
      </c>
    </row>
    <row r="20" spans="1:6" x14ac:dyDescent="0.3">
      <c r="A20">
        <v>18</v>
      </c>
      <c r="B20" s="20">
        <f>'!2011-07-23_09h13m.Subject 52'!B2:C2</f>
        <v>40747</v>
      </c>
      <c r="C20">
        <f>('!2011-07-23_09h13m.Subject 52'!H115/60)/'!2011-07-23_09h13m.Subject 52'!Q3</f>
        <v>3.6649847094801227</v>
      </c>
      <c r="D20">
        <f>'!2011-07-23_09h13m.Subject 52'!N28/'!2011-07-23_09h13m.Subject 52'!Q3</f>
        <v>4.5871559633027525E-2</v>
      </c>
      <c r="E20">
        <f>SUM('!2011-07-23_09h13m.Subject 52'!L28:Q28)/'!2011-07-23_09h13m.Subject 52'!Q3</f>
        <v>10.568807339449542</v>
      </c>
      <c r="F20">
        <f>'!2011-07-23_09h13m.Subject 52'!Q24</f>
        <v>0.43144820319114185</v>
      </c>
    </row>
    <row r="21" spans="1:6" x14ac:dyDescent="0.3">
      <c r="A21">
        <v>19</v>
      </c>
      <c r="B21" s="20">
        <f>'!2011-07-24_09h51m.Subject 52'!B2:C2</f>
        <v>40748</v>
      </c>
      <c r="C21">
        <f>('!2011-07-24_09h51m.Subject 52'!H150/60)/'!2011-07-24_09h51m.Subject 52'!Q3</f>
        <v>2.771527777777778</v>
      </c>
      <c r="D21">
        <f>'!2011-07-24_09h51m.Subject 52'!N28/'!2011-07-24_09h51m.Subject 52'!Q3</f>
        <v>6.9444444444444448E-2</v>
      </c>
      <c r="E21">
        <f>SUM('!2011-07-24_09h51m.Subject 52'!L28:Q28)/'!2011-07-24_09h51m.Subject 52'!Q3</f>
        <v>8.1180555555555554</v>
      </c>
      <c r="F21">
        <f>'!2011-07-24_09h51m.Subject 52'!Q24</f>
        <v>0.49184164396650321</v>
      </c>
    </row>
    <row r="22" spans="1:6" x14ac:dyDescent="0.3">
      <c r="A22">
        <v>20</v>
      </c>
      <c r="B22" s="20">
        <f>'!2011-07-25_09h17m.Subject 52'!B2:C2</f>
        <v>40749</v>
      </c>
      <c r="C22">
        <f>('!2011-07-25_09h17m.Subject 52'!H170/60)/'!2011-07-25_09h17m.Subject 52'!Q3</f>
        <v>2.4281504065040647</v>
      </c>
      <c r="D22">
        <f>'!2011-07-25_09h17m.Subject 52'!N28/'!2011-07-25_09h17m.Subject 52'!Q3</f>
        <v>0.1402439024390244</v>
      </c>
      <c r="E22">
        <f>SUM('!2011-07-25_09h17m.Subject 52'!L28:Q28)/'!2011-07-25_09h17m.Subject 52'!Q3</f>
        <v>7.25</v>
      </c>
      <c r="F22">
        <f>'!2011-07-25_09h17m.Subject 52'!Q24</f>
        <v>0.4842155994980013</v>
      </c>
    </row>
    <row r="23" spans="1:6" x14ac:dyDescent="0.3">
      <c r="A23">
        <v>21</v>
      </c>
      <c r="B23" s="20">
        <f>'!2011-07-26_09h11m.Subject 52'!B2:C2</f>
        <v>40750</v>
      </c>
      <c r="C23">
        <f>('!2011-07-26_09h11m.Subject 52'!H152/60)/'!2011-07-26_09h11m.Subject 52'!Q3</f>
        <v>2.4011415525114157</v>
      </c>
      <c r="D23">
        <f>'!2011-07-26_09h11m.Subject 52'!N28/'!2011-07-26_09h11m.Subject 52'!Q3</f>
        <v>0.27397260273972601</v>
      </c>
      <c r="E23">
        <f>SUM('!2011-07-26_09h11m.Subject 52'!L28:Q28)/'!2011-07-26_09h11m.Subject 52'!Q3</f>
        <v>15.143835616438356</v>
      </c>
      <c r="F23">
        <f>'!2011-07-26_09h11m.Subject 52'!Q24</f>
        <v>0.39948632284945357</v>
      </c>
    </row>
    <row r="24" spans="1:6" x14ac:dyDescent="0.3">
      <c r="A24">
        <v>22</v>
      </c>
      <c r="B24" s="20">
        <f>'!2011-07-27_10h14m.Subject 52'!B2:C2</f>
        <v>40751</v>
      </c>
      <c r="C24">
        <f>('!2011-07-27_10h14m.Subject 52'!H140/60)/'!2011-07-27_10h14m.Subject 52'!Q3</f>
        <v>2.314054726368159</v>
      </c>
      <c r="D24">
        <f>'!2011-07-27_10h14m.Subject 52'!N28/'!2011-07-27_10h14m.Subject 52'!Q3</f>
        <v>0.29850746268656714</v>
      </c>
      <c r="E24">
        <f>SUM('!2011-07-27_10h14m.Subject 52'!L28:Q28)/'!2011-07-27_10h14m.Subject 52'!Q3</f>
        <v>9.6791044776119399</v>
      </c>
      <c r="F24">
        <f>'!2011-07-27_10h14m.Subject 52'!Q24</f>
        <v>0.35473552266233743</v>
      </c>
    </row>
    <row r="25" spans="1:6" x14ac:dyDescent="0.3">
      <c r="A25">
        <v>23</v>
      </c>
      <c r="B25" s="20">
        <f>'!2011-07-28_09h57m.Subject 52'!B2:C2</f>
        <v>40752</v>
      </c>
      <c r="C25">
        <f>('!2011-07-28_09h57m.Subject 52'!H100/60)/'!2011-07-28_09h57m.Subject 52'!Q3</f>
        <v>2.3014184397163122</v>
      </c>
      <c r="D25">
        <f>'!2011-07-28_09h57m.Subject 52'!N28/'!2011-07-28_09h57m.Subject 52'!Q3</f>
        <v>0.42553191489361702</v>
      </c>
      <c r="E25">
        <f>SUM('!2011-07-28_09h57m.Subject 52'!L28:Q28)/'!2011-07-28_09h57m.Subject 52'!Q3</f>
        <v>24.382978723404257</v>
      </c>
      <c r="F25">
        <f>'!2011-07-28_09h57m.Subject 52'!Q24</f>
        <v>0.37742313772822456</v>
      </c>
    </row>
    <row r="26" spans="1:6" x14ac:dyDescent="0.3">
      <c r="A26">
        <v>24</v>
      </c>
      <c r="B26" s="20">
        <f>'!2011-07-29_08h57m.Subject 52'!B2:C2</f>
        <v>40753</v>
      </c>
      <c r="C26">
        <f>('!2011-07-29_08h57m.Subject 52'!H128/60)/'!2011-07-29_08h57m.Subject 52'!Q3</f>
        <v>2.2774590163934429</v>
      </c>
      <c r="D26">
        <f>'!2011-07-29_08h57m.Subject 52'!N28/'!2011-07-29_08h57m.Subject 52'!Q3</f>
        <v>0.32786885245901637</v>
      </c>
      <c r="E26">
        <f>SUM('!2011-07-29_08h57m.Subject 52'!L28:Q28)/'!2011-07-29_08h57m.Subject 52'!Q3</f>
        <v>10.680327868852459</v>
      </c>
      <c r="F26">
        <f>'!2011-07-29_08h57m.Subject 52'!Q24</f>
        <v>0.38101704818625665</v>
      </c>
    </row>
    <row r="27" spans="1:6" x14ac:dyDescent="0.3">
      <c r="A27">
        <v>25</v>
      </c>
      <c r="B27" s="20">
        <f>'!2011-07-30_09h06m.Subject 52'!B2:C2</f>
        <v>40754</v>
      </c>
      <c r="C27">
        <f>('!2011-07-30_09h06m.Subject 52'!H139/60)/'!2011-07-30_09h06m.Subject 52'!Q3</f>
        <v>2.4657894736842105</v>
      </c>
      <c r="D27">
        <f>'!2011-07-30_09h06m.Subject 52'!N28/'!2011-07-30_09h06m.Subject 52'!Q3</f>
        <v>0.3007518796992481</v>
      </c>
      <c r="E27">
        <f>SUM('!2011-07-30_09h06m.Subject 52'!L28:Q28)/'!2011-07-30_09h06m.Subject 52'!Q3</f>
        <v>16.511278195488721</v>
      </c>
      <c r="F27">
        <f>'!2011-07-30_09h06m.Subject 52'!Q24</f>
        <v>0.39657492416542162</v>
      </c>
    </row>
    <row r="28" spans="1:6" x14ac:dyDescent="0.3">
      <c r="A28">
        <v>26</v>
      </c>
      <c r="B28" s="20">
        <f>'!2011-07-31_10h46m.Subject 52'!B2:C2</f>
        <v>40755</v>
      </c>
      <c r="C28">
        <f>('!2011-07-31_10h46m.Subject 52'!H103/60)/'!2011-07-31_10h46m.Subject 52'!Q3</f>
        <v>2.2051546391752579</v>
      </c>
      <c r="D28">
        <f>'!2011-07-31_10h46m.Subject 52'!N28/'!2011-07-31_10h46m.Subject 52'!Q3</f>
        <v>0.41237113402061853</v>
      </c>
      <c r="E28">
        <f>SUM('!2011-07-31_10h46m.Subject 52'!L28:Q28)/'!2011-07-31_10h46m.Subject 52'!Q3</f>
        <v>23.649484536082475</v>
      </c>
      <c r="F28">
        <f>'!2011-07-31_10h46m.Subject 52'!Q24</f>
        <v>0.37968283353477761</v>
      </c>
    </row>
    <row r="29" spans="1:6" x14ac:dyDescent="0.3">
      <c r="A29">
        <v>27</v>
      </c>
      <c r="B29" s="20">
        <f>'!2011-08-01_09h10m.Subject 52'!B2:C2</f>
        <v>40756</v>
      </c>
      <c r="C29">
        <f>('!2011-08-01_09h10m.Subject 52'!H102/60)/'!2011-08-01_09h10m.Subject 52'!Q3</f>
        <v>2.1324652777777779</v>
      </c>
      <c r="D29">
        <f>'!2011-08-01_09h10m.Subject 52'!N28/'!2011-08-01_09h10m.Subject 52'!Q3</f>
        <v>0.41666666666666669</v>
      </c>
      <c r="E29">
        <f>SUM('!2011-08-01_09h10m.Subject 52'!L28:Q28)/'!2011-08-01_09h10m.Subject 52'!Q3</f>
        <v>23.885416666666668</v>
      </c>
      <c r="F29">
        <f>'!2011-08-01_09h10m.Subject 52'!Q24</f>
        <v>0.38751378679400589</v>
      </c>
    </row>
    <row r="30" spans="1:6" x14ac:dyDescent="0.3">
      <c r="A30">
        <v>28</v>
      </c>
      <c r="B30" s="20">
        <f>'!2011-08-02_09h11m.Subject 52'!B2:C2</f>
        <v>40757</v>
      </c>
      <c r="C30">
        <f>('!2011-08-02_09h11m.Subject 52'!H128/60)/'!2011-08-02_09h11m.Subject 52'!Q3</f>
        <v>2.1482240437158469</v>
      </c>
      <c r="D30">
        <f>'!2011-08-02_09h11m.Subject 52'!N28/'!2011-08-02_09h11m.Subject 52'!Q3</f>
        <v>0.32786885245901637</v>
      </c>
      <c r="E30">
        <f>SUM('!2011-08-02_09h11m.Subject 52'!L28:Q28)/'!2011-08-02_09h11m.Subject 52'!Q3</f>
        <v>18.795081967213115</v>
      </c>
      <c r="F30">
        <f>'!2011-08-02_09h11m.Subject 52'!Q24</f>
        <v>0.40624637308369488</v>
      </c>
    </row>
    <row r="31" spans="1:6" x14ac:dyDescent="0.3">
      <c r="A31">
        <v>29</v>
      </c>
      <c r="B31" t="str">
        <f>'!L803930.052'!B2:C2</f>
        <v>&lt;date&gt;</v>
      </c>
      <c r="C31">
        <f>('!L803930.052'!H127/60)/'!L803930.052'!Q3</f>
        <v>2.234573002754821</v>
      </c>
      <c r="D31">
        <f>'!L803930.052'!N28/'!L803930.052'!Q3</f>
        <v>0.33057851239669422</v>
      </c>
      <c r="E31">
        <f>SUM('!L803930.052'!L28:Q28)/'!L803930.052'!Q3</f>
        <v>18.198347107438018</v>
      </c>
      <c r="F31">
        <f>'!L803930.052'!Q24</f>
        <v>0.40376049800892316</v>
      </c>
    </row>
    <row r="32" spans="1:6" x14ac:dyDescent="0.3">
      <c r="A32">
        <v>30</v>
      </c>
      <c r="B32" t="str">
        <f>'!L804A00.052'!B2:C2</f>
        <v>&lt;date&gt;</v>
      </c>
      <c r="C32">
        <f>('!L804A00.052'!H111/60)/'!L804A00.052'!Q3</f>
        <v>2.2022222222222223</v>
      </c>
      <c r="D32">
        <f>'!L804A00.052'!N28/'!L804A00.052'!Q3</f>
        <v>0.38095238095238093</v>
      </c>
      <c r="E32">
        <f>SUM('!L804A00.052'!L28:Q28)/'!L804A00.052'!Q3</f>
        <v>21.780952380952382</v>
      </c>
      <c r="F32">
        <f>'!L804A00.052'!Q24</f>
        <v>0.38228470468131304</v>
      </c>
    </row>
    <row r="33" spans="2:6" x14ac:dyDescent="0.3">
      <c r="B33" t="str">
        <f>'!L805900.052'!B2:C2</f>
        <v>&lt;date&gt;</v>
      </c>
      <c r="C33">
        <f>('!L805900.052'!H106/60)/'!L805900.052'!Q3</f>
        <v>2.1343333333333332</v>
      </c>
      <c r="D33">
        <f>'!L805900.052'!N28/'!L805900.052'!Q3</f>
        <v>0.4</v>
      </c>
      <c r="E33">
        <f>SUM('!L805900.052'!L28:Q28)/'!L805900.052'!Q3</f>
        <v>21.95</v>
      </c>
      <c r="F33">
        <f>'!L805900.052'!Q24</f>
        <v>0.35610699194379447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7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1" t="s">
        <v>30</v>
      </c>
      <c r="G1" s="22"/>
      <c r="H1" s="21" t="s">
        <v>31</v>
      </c>
      <c r="J1" s="16" t="s">
        <v>35</v>
      </c>
    </row>
    <row r="2" spans="1:10" ht="21.75" customHeight="1" x14ac:dyDescent="0.25">
      <c r="F2" s="22" t="b">
        <v>0</v>
      </c>
      <c r="G2" s="22"/>
      <c r="H2" s="22" t="b">
        <v>1</v>
      </c>
      <c r="J2" s="17">
        <v>2212</v>
      </c>
    </row>
    <row r="3" spans="1:10" ht="15" x14ac:dyDescent="0.25">
      <c r="F3" s="23"/>
      <c r="G3" s="23"/>
      <c r="H3" s="23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3"/>
    </row>
    <row r="7" spans="1:10" ht="15" x14ac:dyDescent="0.25">
      <c r="A7" t="s">
        <v>48</v>
      </c>
      <c r="G7" s="24" t="s">
        <v>33</v>
      </c>
    </row>
    <row r="8" spans="1:10" ht="15" x14ac:dyDescent="0.25">
      <c r="A8" t="s">
        <v>49</v>
      </c>
      <c r="G8" s="22" t="b">
        <v>0</v>
      </c>
    </row>
    <row r="9" spans="1:10" ht="15" x14ac:dyDescent="0.25">
      <c r="A9" t="s">
        <v>50</v>
      </c>
      <c r="G9" s="23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  <row r="37" spans="1:1" x14ac:dyDescent="0.3">
      <c r="A37" t="s">
        <v>78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0</v>
      </c>
      <c r="B2" s="66">
        <v>40730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147</v>
      </c>
      <c r="V3" s="26" t="s">
        <v>118</v>
      </c>
      <c r="W3">
        <f>COUNTA(L7:L31)</f>
        <v>25</v>
      </c>
      <c r="AA3" s="26" t="s">
        <v>118</v>
      </c>
      <c r="AB3">
        <f>COUNTA(L32:L55)</f>
        <v>24</v>
      </c>
      <c r="AF3" s="26" t="s">
        <v>118</v>
      </c>
      <c r="AG3">
        <f>COUNTA(L56:L80)</f>
        <v>25</v>
      </c>
      <c r="AK3" s="26" t="s">
        <v>118</v>
      </c>
      <c r="AL3">
        <f>COUNTA(L81:L104)</f>
        <v>24</v>
      </c>
      <c r="AP3" s="26" t="s">
        <v>118</v>
      </c>
      <c r="AQ3">
        <f>COUNTA(L105:L129)</f>
        <v>25</v>
      </c>
      <c r="AU3" s="26" t="s">
        <v>118</v>
      </c>
      <c r="AV3">
        <f>COUNTA(L130:L153)</f>
        <v>24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147</v>
      </c>
      <c r="V4" s="26" t="s">
        <v>119</v>
      </c>
      <c r="W4">
        <f>SUM(U7:U22)</f>
        <v>25</v>
      </c>
      <c r="AA4" s="26" t="s">
        <v>119</v>
      </c>
      <c r="AB4">
        <f>SUM(Z7:Z22)</f>
        <v>24</v>
      </c>
      <c r="AF4" s="26" t="s">
        <v>119</v>
      </c>
      <c r="AG4">
        <f>SUM(AE7:AE22)</f>
        <v>25</v>
      </c>
      <c r="AK4" s="26" t="s">
        <v>119</v>
      </c>
      <c r="AL4">
        <f>SUM(AJ7:AJ22)</f>
        <v>24</v>
      </c>
      <c r="AP4" s="26" t="s">
        <v>119</v>
      </c>
      <c r="AQ4">
        <f>SUM(AO7:AO22)</f>
        <v>25</v>
      </c>
      <c r="AU4" s="26" t="s">
        <v>119</v>
      </c>
      <c r="AV4">
        <f>SUM(AT7:AT22)</f>
        <v>24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25</v>
      </c>
      <c r="C7" s="60">
        <v>14</v>
      </c>
      <c r="D7" s="57">
        <v>36</v>
      </c>
      <c r="E7" s="60">
        <v>24</v>
      </c>
      <c r="F7" s="57">
        <v>46</v>
      </c>
      <c r="G7" s="63">
        <v>23</v>
      </c>
      <c r="H7" s="63">
        <v>62</v>
      </c>
      <c r="I7" s="42"/>
      <c r="J7" s="42"/>
      <c r="K7" s="43">
        <v>0</v>
      </c>
      <c r="L7">
        <v>1122</v>
      </c>
      <c r="N7" s="36">
        <v>1111</v>
      </c>
      <c r="O7" s="36">
        <f>COUNTIF($L$7:$L$500,N7)</f>
        <v>4</v>
      </c>
      <c r="P7" s="36">
        <f>O7/$Q$4</f>
        <v>2.7210884353741496E-2</v>
      </c>
      <c r="Q7" s="36">
        <f>IF(P7=0,0,(P7*((LOG(P7))/LOG(2))))</f>
        <v>-0.14148768285269017</v>
      </c>
      <c r="T7" s="36">
        <f>N7</f>
        <v>1111</v>
      </c>
      <c r="U7" s="36">
        <f>COUNTIF(L7:L31,T7)</f>
        <v>1</v>
      </c>
      <c r="V7" s="36">
        <f>U7/(W4-U20)</f>
        <v>0.04</v>
      </c>
      <c r="W7" s="36">
        <f>IF(V7=0,0,(V7*((LOG(V7))/LOG(2))))</f>
        <v>-0.18575424759098899</v>
      </c>
      <c r="Y7" s="36">
        <f>N7</f>
        <v>1111</v>
      </c>
      <c r="Z7" s="36">
        <f>COUNTIF(L32:L55,Y7)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COUNTIF(L56:L80,AD7)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COUNTIF(L81:L104,AI7)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COUNTIF(L105:L129,AN7)</f>
        <v>2</v>
      </c>
      <c r="AP7" s="36">
        <f>AO7/(AQ4-AO20)</f>
        <v>0.08</v>
      </c>
      <c r="AQ7" s="36">
        <f>IF(AP7=0,0,(AP7*((LOG(AP7))/LOG(2))))</f>
        <v>-0.29150849518197797</v>
      </c>
      <c r="AS7" s="36">
        <f>N7</f>
        <v>1111</v>
      </c>
      <c r="AT7" s="36">
        <f>COUNTIF(L130:L153,AS7)</f>
        <v>1</v>
      </c>
      <c r="AU7" s="36">
        <f>AT7/(AV4-AT20)</f>
        <v>4.1666666666666664E-2</v>
      </c>
      <c r="AV7" s="36">
        <f>IF(AU7=0,0,(AU7*((LOG(AU7))/LOG(2))))</f>
        <v>-0.19104010419671485</v>
      </c>
    </row>
    <row r="8" spans="1:48" x14ac:dyDescent="0.3">
      <c r="A8" s="58">
        <v>12</v>
      </c>
      <c r="B8" s="58">
        <v>160</v>
      </c>
      <c r="C8" s="61">
        <v>23</v>
      </c>
      <c r="D8" s="58">
        <v>171</v>
      </c>
      <c r="E8" s="61">
        <v>13</v>
      </c>
      <c r="F8" s="58">
        <v>184</v>
      </c>
      <c r="G8" s="64">
        <v>14</v>
      </c>
      <c r="H8" s="64">
        <v>194</v>
      </c>
      <c r="I8" s="42"/>
      <c r="J8" s="42"/>
      <c r="K8" s="43">
        <v>0</v>
      </c>
      <c r="L8">
        <v>1211</v>
      </c>
      <c r="N8" s="36">
        <v>1112</v>
      </c>
      <c r="O8" s="36">
        <f>COUNTIF($L$7:$L$500,N8)</f>
        <v>34</v>
      </c>
      <c r="P8" s="36">
        <f>O8/$Q$4</f>
        <v>0.23129251700680273</v>
      </c>
      <c r="Q8" s="36">
        <f>IF(P8=0,0,(P8*((LOG(P8))/LOG(2))))</f>
        <v>-0.48853825253010102</v>
      </c>
      <c r="T8" s="36">
        <f>N8</f>
        <v>1112</v>
      </c>
      <c r="U8" s="36">
        <f>COUNTIF(L7:L31,T8)</f>
        <v>5</v>
      </c>
      <c r="V8" s="36">
        <f>U8/(W4-U20)</f>
        <v>0.2</v>
      </c>
      <c r="W8" s="36">
        <f>IF(V8=0,0,(V8*((LOG(V8))/LOG(2))))</f>
        <v>-0.46438561897747244</v>
      </c>
      <c r="Y8" s="36">
        <f>N8</f>
        <v>1112</v>
      </c>
      <c r="Z8" s="36">
        <f>COUNTIF(L32:L55,Y8)</f>
        <v>1</v>
      </c>
      <c r="AA8" s="36">
        <f>Z8/(AB4-Z20)</f>
        <v>4.1666666666666664E-2</v>
      </c>
      <c r="AB8" s="36">
        <f>IF(AA8=0,0,(AA8*((LOG(AA8))/LOG(2))))</f>
        <v>-0.19104010419671485</v>
      </c>
      <c r="AD8" s="36">
        <f>N8</f>
        <v>1112</v>
      </c>
      <c r="AE8" s="36">
        <f>COUNTIF(L56:L80,AD8)</f>
        <v>7</v>
      </c>
      <c r="AF8" s="36">
        <f>AE8/(AG4-AE20)</f>
        <v>0.28000000000000003</v>
      </c>
      <c r="AG8" s="36">
        <f>IF(AF8=0,0,(AF8*((LOG(AF8))/LOG(2))))</f>
        <v>-0.51422035496079388</v>
      </c>
      <c r="AI8" s="36">
        <f>N8</f>
        <v>1112</v>
      </c>
      <c r="AJ8" s="36">
        <f>COUNTIF(L81:L104,AI8)</f>
        <v>7</v>
      </c>
      <c r="AK8" s="36">
        <f>AJ8/(AL4-AJ20)</f>
        <v>0.29166666666666669</v>
      </c>
      <c r="AL8" s="36">
        <f>IF(AK8=0,0,(AK8*((LOG(AK8))/LOG(2))))</f>
        <v>-0.51846887711020273</v>
      </c>
      <c r="AN8" s="36">
        <f>N8</f>
        <v>1112</v>
      </c>
      <c r="AO8" s="36">
        <f>COUNTIF(L105:L129,AN8)</f>
        <v>3</v>
      </c>
      <c r="AP8" s="36">
        <f>AO8/(AQ4-AO20)</f>
        <v>0.12</v>
      </c>
      <c r="AQ8" s="36">
        <f>IF(AP8=0,0,(AP8*((LOG(AP8))/LOG(2))))</f>
        <v>-0.36706724268642821</v>
      </c>
      <c r="AS8" s="36">
        <f>N8</f>
        <v>1112</v>
      </c>
      <c r="AT8" s="36">
        <f>COUNTIF(L130:L153,AS8)</f>
        <v>11</v>
      </c>
      <c r="AU8" s="36">
        <f>AT8/(AV4-AT20)</f>
        <v>0.45833333333333331</v>
      </c>
      <c r="AV8" s="36">
        <f>IF(AU8=0,0,(AU8*((LOG(AU8))/LOG(2))))</f>
        <v>-0.51586832095510204</v>
      </c>
    </row>
    <row r="9" spans="1:48" x14ac:dyDescent="0.3">
      <c r="A9" s="58">
        <v>12</v>
      </c>
      <c r="B9" s="58">
        <v>295</v>
      </c>
      <c r="C9" s="61">
        <v>23</v>
      </c>
      <c r="D9" s="58">
        <v>316</v>
      </c>
      <c r="E9" s="61">
        <v>24</v>
      </c>
      <c r="F9" s="58">
        <v>328</v>
      </c>
      <c r="G9" s="64">
        <v>14</v>
      </c>
      <c r="H9" s="64">
        <v>347</v>
      </c>
      <c r="I9" s="42"/>
      <c r="J9" s="42"/>
      <c r="K9" s="43">
        <v>0</v>
      </c>
      <c r="L9">
        <v>1221</v>
      </c>
      <c r="N9" s="36">
        <v>1121</v>
      </c>
      <c r="O9" s="36">
        <f>COUNTIF($L$7:$L$500,N9)</f>
        <v>28</v>
      </c>
      <c r="P9" s="36">
        <f>O9/$Q$4</f>
        <v>0.19047619047619047</v>
      </c>
      <c r="Q9" s="36">
        <f>IF(P9=0,0,(P9*((LOG(P9))/LOG(2))))</f>
        <v>-0.4556795091007162</v>
      </c>
      <c r="T9" s="36">
        <f>N9</f>
        <v>1121</v>
      </c>
      <c r="U9" s="36">
        <f>COUNTIF(L7:L31,T9)</f>
        <v>3</v>
      </c>
      <c r="V9" s="36">
        <f>U9/(W4-U20)</f>
        <v>0.12</v>
      </c>
      <c r="W9" s="36">
        <f>IF(V9=0,0,(V9*((LOG(V9))/LOG(2))))</f>
        <v>-0.36706724268642821</v>
      </c>
      <c r="Y9" s="36">
        <f>N9</f>
        <v>1121</v>
      </c>
      <c r="Z9" s="36">
        <f>COUNTIF(L32:L55,Y9)</f>
        <v>7</v>
      </c>
      <c r="AA9" s="36">
        <f>Z9/(AB4-Z20)</f>
        <v>0.29166666666666669</v>
      </c>
      <c r="AB9" s="36">
        <f>IF(AA9=0,0,(AA9*((LOG(AA9))/LOG(2))))</f>
        <v>-0.51846887711020273</v>
      </c>
      <c r="AD9" s="36">
        <f>N9</f>
        <v>1121</v>
      </c>
      <c r="AE9" s="36">
        <f>COUNTIF(L56:L80,AD9)</f>
        <v>1</v>
      </c>
      <c r="AF9" s="36">
        <f>AE9/(AG4-AE20)</f>
        <v>0.04</v>
      </c>
      <c r="AG9" s="36">
        <f>IF(AF9=0,0,(AF9*((LOG(AF9))/LOG(2))))</f>
        <v>-0.18575424759098899</v>
      </c>
      <c r="AI9" s="36">
        <f>N9</f>
        <v>1121</v>
      </c>
      <c r="AJ9" s="36">
        <f>COUNTIF(L81:L104,AI9)</f>
        <v>5</v>
      </c>
      <c r="AK9" s="36">
        <f>AJ9/(AL4-AJ20)</f>
        <v>0.20833333333333334</v>
      </c>
      <c r="AL9" s="36">
        <f>IF(AK9=0,0,(AK9*((LOG(AK9))/LOG(2))))</f>
        <v>-0.47146550121537367</v>
      </c>
      <c r="AN9" s="36">
        <f>N9</f>
        <v>1121</v>
      </c>
      <c r="AO9" s="36">
        <f>COUNTIF(L105:L129,AN9)</f>
        <v>6</v>
      </c>
      <c r="AP9" s="36">
        <f>AO9/(AQ4-AO20)</f>
        <v>0.24</v>
      </c>
      <c r="AQ9" s="36">
        <f>IF(AP9=0,0,(AP9*((LOG(AP9))/LOG(2))))</f>
        <v>-0.49413448537285637</v>
      </c>
      <c r="AS9" s="36">
        <f>N9</f>
        <v>1121</v>
      </c>
      <c r="AT9" s="36">
        <f>COUNTIF(L130:L153,AS9)</f>
        <v>6</v>
      </c>
      <c r="AU9" s="36">
        <f>AT9/(AV4-AT20)</f>
        <v>0.25</v>
      </c>
      <c r="AV9" s="36">
        <f>IF(AU9=0,0,(AU9*((LOG(AU9))/LOG(2))))</f>
        <v>-0.5</v>
      </c>
    </row>
    <row r="10" spans="1:48" x14ac:dyDescent="0.3">
      <c r="A10" s="58">
        <v>12</v>
      </c>
      <c r="B10" s="58">
        <v>460</v>
      </c>
      <c r="C10" s="61">
        <v>14</v>
      </c>
      <c r="D10" s="58">
        <v>472</v>
      </c>
      <c r="E10" s="61">
        <v>24</v>
      </c>
      <c r="F10" s="58">
        <v>495</v>
      </c>
      <c r="G10" s="64">
        <v>23</v>
      </c>
      <c r="H10" s="64">
        <v>533</v>
      </c>
      <c r="I10" s="42"/>
      <c r="J10" s="42"/>
      <c r="K10" s="43">
        <v>0</v>
      </c>
      <c r="L10">
        <v>1122</v>
      </c>
      <c r="N10" s="36">
        <v>1122</v>
      </c>
      <c r="O10" s="36">
        <f>COUNTIF($L$7:$L$500,N10)</f>
        <v>35</v>
      </c>
      <c r="P10" s="36">
        <f>O10/$Q$4</f>
        <v>0.23809523809523808</v>
      </c>
      <c r="Q10" s="36">
        <f>IF(P10=0,0,(P10*((LOG(P10))/LOG(2))))</f>
        <v>-0.49294983997414238</v>
      </c>
      <c r="T10" s="36">
        <f>N10</f>
        <v>1122</v>
      </c>
      <c r="U10" s="36">
        <f>COUNTIF(L7:L31,T10)</f>
        <v>7</v>
      </c>
      <c r="V10" s="36">
        <f>U10/(W4-U20)</f>
        <v>0.28000000000000003</v>
      </c>
      <c r="W10" s="36">
        <f>IF(V10=0,0,(V10*((LOG(V10))/LOG(2))))</f>
        <v>-0.51422035496079388</v>
      </c>
      <c r="Y10" s="36">
        <f>N10</f>
        <v>1122</v>
      </c>
      <c r="Z10" s="36">
        <f>COUNTIF(L32:L55,Y10)</f>
        <v>4</v>
      </c>
      <c r="AA10" s="36">
        <f>Z10/(AB4-Z20)</f>
        <v>0.16666666666666666</v>
      </c>
      <c r="AB10" s="36">
        <f>IF(AA10=0,0,(AA10*((LOG(AA10))/LOG(2))))</f>
        <v>-0.43082708345352599</v>
      </c>
      <c r="AD10" s="36">
        <f>N10</f>
        <v>1122</v>
      </c>
      <c r="AE10" s="36">
        <f>COUNTIF(L56:L80,AD10)</f>
        <v>8</v>
      </c>
      <c r="AF10" s="36">
        <f>AE10/(AG4-AE20)</f>
        <v>0.32</v>
      </c>
      <c r="AG10" s="36">
        <f>IF(AF10=0,0,(AF10*((LOG(AF10))/LOG(2))))</f>
        <v>-0.52603398072791185</v>
      </c>
      <c r="AI10" s="36">
        <f>N10</f>
        <v>1122</v>
      </c>
      <c r="AJ10" s="36">
        <f>COUNTIF(L81:L104,AI10)</f>
        <v>6</v>
      </c>
      <c r="AK10" s="36">
        <f>AJ10/(AL4-AJ20)</f>
        <v>0.25</v>
      </c>
      <c r="AL10" s="36">
        <f>IF(AK10=0,0,(AK10*((LOG(AK10))/LOG(2))))</f>
        <v>-0.5</v>
      </c>
      <c r="AN10" s="36">
        <f>N10</f>
        <v>1122</v>
      </c>
      <c r="AO10" s="36">
        <f>COUNTIF(L105:L129,AN10)</f>
        <v>8</v>
      </c>
      <c r="AP10" s="36">
        <f>AO10/(AQ4-AO20)</f>
        <v>0.32</v>
      </c>
      <c r="AQ10" s="36">
        <f>IF(AP10=0,0,(AP10*((LOG(AP10))/LOG(2))))</f>
        <v>-0.52603398072791185</v>
      </c>
      <c r="AS10" s="36">
        <f>N10</f>
        <v>1122</v>
      </c>
      <c r="AT10" s="36">
        <f>COUNTIF(L130:L153,AS10)</f>
        <v>2</v>
      </c>
      <c r="AU10" s="36">
        <f>AT10/(AV4-AT20)</f>
        <v>8.3333333333333329E-2</v>
      </c>
      <c r="AV10" s="36">
        <f>IF(AU10=0,0,(AU10*((LOG(AU10))/LOG(2))))</f>
        <v>-0.29874687506009634</v>
      </c>
    </row>
    <row r="11" spans="1:48" x14ac:dyDescent="0.3">
      <c r="A11" s="58">
        <v>12</v>
      </c>
      <c r="B11" s="58">
        <v>628</v>
      </c>
      <c r="C11" s="61">
        <v>14</v>
      </c>
      <c r="D11" s="58">
        <v>636</v>
      </c>
      <c r="E11" s="61">
        <v>24</v>
      </c>
      <c r="F11" s="58">
        <v>649</v>
      </c>
      <c r="G11" s="64">
        <v>23</v>
      </c>
      <c r="H11" s="64">
        <v>698</v>
      </c>
      <c r="I11" s="42"/>
      <c r="J11" s="42"/>
      <c r="K11" s="43">
        <v>0</v>
      </c>
      <c r="L11">
        <v>1122</v>
      </c>
      <c r="N11" s="36">
        <v>1211</v>
      </c>
      <c r="O11" s="36">
        <f>COUNTIF($L$7:$L$500,N11)</f>
        <v>2</v>
      </c>
      <c r="P11" s="36">
        <f>O11/$Q$4</f>
        <v>1.3605442176870748E-2</v>
      </c>
      <c r="Q11" s="36">
        <f>IF(P11=0,0,(P11*((LOG(P11))/LOG(2))))</f>
        <v>-8.4349283603215836E-2</v>
      </c>
      <c r="T11" s="36">
        <f>N11</f>
        <v>1211</v>
      </c>
      <c r="U11" s="36">
        <f>COUNTIF(L7:L31,T11)</f>
        <v>2</v>
      </c>
      <c r="V11" s="36">
        <f>U11/(W4-U20)</f>
        <v>0.08</v>
      </c>
      <c r="W11" s="36">
        <f>IF(V11=0,0,(V11*((LOG(V11))/LOG(2))))</f>
        <v>-0.29150849518197797</v>
      </c>
      <c r="Y11" s="36">
        <f>N11</f>
        <v>1211</v>
      </c>
      <c r="Z11" s="36">
        <f>COUNTIF(L32:L55,Y11)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COUNTIF(L56:L80,AD11)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COUNTIF(L81:L104,AI11)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COUNTIF(L105:L129,AN11)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COUNTIF(L130:L153,AS11)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833</v>
      </c>
      <c r="C12" s="61">
        <v>21</v>
      </c>
      <c r="D12" s="58">
        <v>845</v>
      </c>
      <c r="E12" s="61">
        <v>22</v>
      </c>
      <c r="F12" s="58">
        <v>858</v>
      </c>
      <c r="G12" s="64">
        <v>23</v>
      </c>
      <c r="H12" s="64">
        <v>873</v>
      </c>
      <c r="I12" s="42"/>
      <c r="J12" s="42"/>
      <c r="K12" s="43">
        <v>0</v>
      </c>
      <c r="L12">
        <v>2222</v>
      </c>
      <c r="N12" s="36">
        <v>1212</v>
      </c>
      <c r="O12" s="36">
        <f>COUNTIF($L$7:$L$500,N12)</f>
        <v>6</v>
      </c>
      <c r="P12" s="36">
        <f>O12/$Q$4</f>
        <v>4.0816326530612242E-2</v>
      </c>
      <c r="Q12" s="36">
        <f>IF(P12=0,0,(P12*((LOG(P12))/LOG(2))))</f>
        <v>-0.18835550384143707</v>
      </c>
      <c r="T12" s="36">
        <f>N12</f>
        <v>1212</v>
      </c>
      <c r="U12" s="36">
        <f>COUNTIF(L7:L31,T12)</f>
        <v>2</v>
      </c>
      <c r="V12" s="36">
        <f>U12/(W4-U20)</f>
        <v>0.08</v>
      </c>
      <c r="W12" s="36">
        <f>IF(V12=0,0,(V12*((LOG(V12))/LOG(2))))</f>
        <v>-0.29150849518197797</v>
      </c>
      <c r="Y12" s="36">
        <f>N12</f>
        <v>1212</v>
      </c>
      <c r="Z12" s="36">
        <f>COUNTIF(L32:L55,Y12)</f>
        <v>2</v>
      </c>
      <c r="AA12" s="36">
        <f>Z12/(AB4-Z20)</f>
        <v>8.3333333333333329E-2</v>
      </c>
      <c r="AB12" s="36">
        <f>IF(AA12=0,0,(AA12*((LOG(AA12))/LOG(2))))</f>
        <v>-0.29874687506009634</v>
      </c>
      <c r="AD12" s="36">
        <f>N12</f>
        <v>1212</v>
      </c>
      <c r="AE12" s="36">
        <f>COUNTIF(L56:L80,AD12)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COUNTIF(L81:L104,AI12)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COUNTIF(L105:L129,AN12)</f>
        <v>1</v>
      </c>
      <c r="AP12" s="36">
        <f>AO12/(AQ4-AO20)</f>
        <v>0.04</v>
      </c>
      <c r="AQ12" s="36">
        <f>IF(AP12=0,0,(AP12*((LOG(AP12))/LOG(2))))</f>
        <v>-0.18575424759098899</v>
      </c>
      <c r="AS12" s="36">
        <f>N12</f>
        <v>1212</v>
      </c>
      <c r="AT12" s="36">
        <f>COUNTIF(L130:L153,AS12)</f>
        <v>1</v>
      </c>
      <c r="AU12" s="36">
        <f>AT12/(AV4-AT20)</f>
        <v>4.1666666666666664E-2</v>
      </c>
      <c r="AV12" s="36">
        <f>IF(AU12=0,0,(AU12*((LOG(AU12))/LOG(2))))</f>
        <v>-0.19104010419671485</v>
      </c>
    </row>
    <row r="13" spans="1:48" x14ac:dyDescent="0.3">
      <c r="A13" s="58">
        <v>12</v>
      </c>
      <c r="B13" s="58">
        <v>969</v>
      </c>
      <c r="C13" s="61">
        <v>14</v>
      </c>
      <c r="D13" s="58">
        <v>974</v>
      </c>
      <c r="E13" s="61">
        <v>24</v>
      </c>
      <c r="F13" s="58">
        <v>987</v>
      </c>
      <c r="G13" s="64">
        <v>23</v>
      </c>
      <c r="H13" s="64">
        <v>1017</v>
      </c>
      <c r="I13" s="42"/>
      <c r="J13" s="42"/>
      <c r="K13" s="43">
        <v>0</v>
      </c>
      <c r="L13">
        <v>1122</v>
      </c>
      <c r="N13" s="36">
        <v>1221</v>
      </c>
      <c r="O13" s="36">
        <f>COUNTIF($L$7:$L$500,N13)</f>
        <v>10</v>
      </c>
      <c r="P13" s="36">
        <f>O13/$Q$4</f>
        <v>6.8027210884353748E-2</v>
      </c>
      <c r="Q13" s="36">
        <f>IF(P13=0,0,(P13*((LOG(P13))/LOG(2))))</f>
        <v>-0.2637921258468709</v>
      </c>
      <c r="T13" s="36">
        <f>N13</f>
        <v>1221</v>
      </c>
      <c r="U13" s="36">
        <f>COUNTIF(L7:L31,T13)</f>
        <v>2</v>
      </c>
      <c r="V13" s="36">
        <f>U13/(W4-U20)</f>
        <v>0.08</v>
      </c>
      <c r="W13" s="36">
        <f>IF(V13=0,0,(V13*((LOG(V13))/LOG(2))))</f>
        <v>-0.29150849518197797</v>
      </c>
      <c r="Y13" s="36">
        <f>N13</f>
        <v>1221</v>
      </c>
      <c r="Z13" s="36">
        <f>COUNTIF(L32:L55,Y13)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COUNTIF(L56:L80,AD13)</f>
        <v>2</v>
      </c>
      <c r="AF13" s="36">
        <f>AE13/(AG4-AE20)</f>
        <v>0.08</v>
      </c>
      <c r="AG13" s="36">
        <f>IF(AF13=0,0,(AF13*((LOG(AF13))/LOG(2))))</f>
        <v>-0.29150849518197797</v>
      </c>
      <c r="AI13" s="36">
        <f>N13</f>
        <v>1221</v>
      </c>
      <c r="AJ13" s="36">
        <f>COUNTIF(L81:L104,AI13)</f>
        <v>2</v>
      </c>
      <c r="AK13" s="36">
        <f>AJ13/(AL4-AJ20)</f>
        <v>8.3333333333333329E-2</v>
      </c>
      <c r="AL13" s="36">
        <f>IF(AK13=0,0,(AK13*((LOG(AK13))/LOG(2))))</f>
        <v>-0.29874687506009634</v>
      </c>
      <c r="AN13" s="36">
        <f>N13</f>
        <v>1221</v>
      </c>
      <c r="AO13" s="36">
        <f>COUNTIF(L105:L129,AN13)</f>
        <v>3</v>
      </c>
      <c r="AP13" s="36">
        <f>AO13/(AQ4-AO20)</f>
        <v>0.12</v>
      </c>
      <c r="AQ13" s="36">
        <f>IF(AP13=0,0,(AP13*((LOG(AP13))/LOG(2))))</f>
        <v>-0.36706724268642821</v>
      </c>
      <c r="AS13" s="36">
        <f>N13</f>
        <v>1221</v>
      </c>
      <c r="AT13" s="36">
        <f>COUNTIF(L130:L153,AS13)</f>
        <v>1</v>
      </c>
      <c r="AU13" s="36">
        <f>AT13/(AV4-AT20)</f>
        <v>4.1666666666666664E-2</v>
      </c>
      <c r="AV13" s="36">
        <f>IF(AU13=0,0,(AU13*((LOG(AU13))/LOG(2))))</f>
        <v>-0.19104010419671485</v>
      </c>
    </row>
    <row r="14" spans="1:48" x14ac:dyDescent="0.3">
      <c r="A14" s="58">
        <v>21</v>
      </c>
      <c r="B14" s="58">
        <v>1151</v>
      </c>
      <c r="C14" s="61">
        <v>12</v>
      </c>
      <c r="D14" s="58">
        <v>1165</v>
      </c>
      <c r="E14" s="61">
        <v>13</v>
      </c>
      <c r="F14" s="58">
        <v>1172</v>
      </c>
      <c r="G14" s="64">
        <v>23</v>
      </c>
      <c r="H14" s="64">
        <v>1184</v>
      </c>
      <c r="I14" s="42"/>
      <c r="J14" s="42"/>
      <c r="K14" s="43">
        <v>0</v>
      </c>
      <c r="L14">
        <v>2112</v>
      </c>
      <c r="N14" s="36">
        <v>1222</v>
      </c>
      <c r="O14" s="36">
        <f>COUNTIF($L$7:$L$500,N14)</f>
        <v>16</v>
      </c>
      <c r="P14" s="36">
        <f>O14/$Q$4</f>
        <v>0.10884353741496598</v>
      </c>
      <c r="Q14" s="36">
        <f>IF(P14=0,0,(P14*((LOG(P14))/LOG(2))))</f>
        <v>-0.34826365658082875</v>
      </c>
      <c r="T14" s="36">
        <f>N14</f>
        <v>1222</v>
      </c>
      <c r="U14" s="36">
        <f>COUNTIF(L7:L31,T14)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COUNTIF(L32:L55,Y14)</f>
        <v>8</v>
      </c>
      <c r="AA14" s="36">
        <f>Z14/(AB4-Z20)</f>
        <v>0.33333333333333331</v>
      </c>
      <c r="AB14" s="36">
        <f>IF(AA14=0,0,(AA14*((LOG(AA14))/LOG(2))))</f>
        <v>-0.52832083357371862</v>
      </c>
      <c r="AD14" s="36">
        <f>N14</f>
        <v>1222</v>
      </c>
      <c r="AE14" s="36">
        <f>COUNTIF(L56:L80,AD14)</f>
        <v>6</v>
      </c>
      <c r="AF14" s="36">
        <f>AE14/(AG4-AE20)</f>
        <v>0.24</v>
      </c>
      <c r="AG14" s="36">
        <f>IF(AF14=0,0,(AF14*((LOG(AF14))/LOG(2))))</f>
        <v>-0.49413448537285637</v>
      </c>
      <c r="AI14" s="36">
        <f>N14</f>
        <v>1222</v>
      </c>
      <c r="AJ14" s="36">
        <f>COUNTIF(L81:L104,AI14)</f>
        <v>1</v>
      </c>
      <c r="AK14" s="36">
        <f>AJ14/(AL4-AJ20)</f>
        <v>4.1666666666666664E-2</v>
      </c>
      <c r="AL14" s="36">
        <f>IF(AK14=0,0,(AK14*((LOG(AK14))/LOG(2))))</f>
        <v>-0.19104010419671485</v>
      </c>
      <c r="AN14" s="36">
        <f>N14</f>
        <v>1222</v>
      </c>
      <c r="AO14" s="36">
        <f>COUNTIF(L105:L129,AN14)</f>
        <v>1</v>
      </c>
      <c r="AP14" s="36">
        <f>AO14/(AQ4-AO20)</f>
        <v>0.04</v>
      </c>
      <c r="AQ14" s="36">
        <f>IF(AP14=0,0,(AP14*((LOG(AP14))/LOG(2))))</f>
        <v>-0.18575424759098899</v>
      </c>
      <c r="AS14" s="36">
        <f>N14</f>
        <v>1222</v>
      </c>
      <c r="AT14" s="36">
        <f>COUNTIF(L130:L153,AS14)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1300</v>
      </c>
      <c r="C15" s="61">
        <v>23</v>
      </c>
      <c r="D15" s="58">
        <v>1315</v>
      </c>
      <c r="E15" s="61">
        <v>13</v>
      </c>
      <c r="F15" s="58">
        <v>1328</v>
      </c>
      <c r="G15" s="64">
        <v>23</v>
      </c>
      <c r="H15" s="64">
        <v>1338</v>
      </c>
      <c r="I15" s="42"/>
      <c r="J15" s="42"/>
      <c r="K15" s="43">
        <v>0</v>
      </c>
      <c r="L15">
        <v>1212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COUNTIF(L7:L31,T15)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COUNTIF(L32:L55,Y15)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COUNTIF(L56:L80,AD15)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COUNTIF(L81:L104,AI15)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COUNTIF(L105:L129,AN15)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COUNTIF(L130:L153,AS15)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1442</v>
      </c>
      <c r="C16" s="61">
        <v>14</v>
      </c>
      <c r="D16" s="58">
        <v>1450</v>
      </c>
      <c r="E16" s="61">
        <v>24</v>
      </c>
      <c r="F16" s="58">
        <v>1463</v>
      </c>
      <c r="G16" s="64">
        <v>23</v>
      </c>
      <c r="H16" s="64">
        <v>1506</v>
      </c>
      <c r="I16" s="42"/>
      <c r="J16" s="42"/>
      <c r="K16" s="43">
        <v>0</v>
      </c>
      <c r="L16">
        <v>1122</v>
      </c>
      <c r="N16" s="36">
        <v>2112</v>
      </c>
      <c r="O16" s="36">
        <f>COUNTIF($L$7:$L$500,N16)</f>
        <v>2</v>
      </c>
      <c r="P16" s="36">
        <f>O16/$Q$4</f>
        <v>1.3605442176870748E-2</v>
      </c>
      <c r="Q16" s="36">
        <f>IF(P16=0,0,(P16*((LOG(P16))/LOG(2))))</f>
        <v>-8.4349283603215836E-2</v>
      </c>
      <c r="T16" s="36">
        <f>N16</f>
        <v>2112</v>
      </c>
      <c r="U16" s="36">
        <f>COUNTIF(L7:L31,T16)</f>
        <v>2</v>
      </c>
      <c r="V16" s="36">
        <f>U16/(W4-U20)</f>
        <v>0.08</v>
      </c>
      <c r="W16" s="36">
        <f>IF(V16=0,0,(V16*((LOG(V16))/LOG(2))))</f>
        <v>-0.29150849518197797</v>
      </c>
      <c r="Y16" s="36">
        <f>N16</f>
        <v>2112</v>
      </c>
      <c r="Z16" s="36">
        <f>COUNTIF(L32:L55,Y16)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COUNTIF(L56:L80,AD16)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COUNTIF(L81:L104,AI16)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COUNTIF(L105:L129,AN16)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COUNTIF(L130:L153,AS16)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1603</v>
      </c>
      <c r="C17" s="61">
        <v>14</v>
      </c>
      <c r="D17" s="58">
        <v>1608</v>
      </c>
      <c r="E17" s="61">
        <v>13</v>
      </c>
      <c r="F17" s="58">
        <v>1616</v>
      </c>
      <c r="G17" s="64">
        <v>14</v>
      </c>
      <c r="H17" s="64">
        <v>1625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2</v>
      </c>
      <c r="P17" s="36">
        <f>O17/$Q$4</f>
        <v>1.3605442176870748E-2</v>
      </c>
      <c r="Q17" s="36">
        <f>IF(P17=0,0,(P17*((LOG(P17))/LOG(2))))</f>
        <v>-8.4349283603215836E-2</v>
      </c>
      <c r="T17" s="36">
        <f>N17</f>
        <v>2121</v>
      </c>
      <c r="U17" s="36">
        <f>COUNTIF(L7:L31,T17)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COUNTIF(L32:L55,Y17)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COUNTIF(L56:L80,AD17)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COUNTIF(L81:L104,AI17)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COUNTIF(L105:L129,AN17)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COUNTIF(L130:L153,AS17)</f>
        <v>2</v>
      </c>
      <c r="AU17" s="36">
        <f>AT17/(AV4-AT20)</f>
        <v>8.3333333333333329E-2</v>
      </c>
      <c r="AV17" s="36">
        <f>IF(AU17=0,0,(AU17*((LOG(AU17))/LOG(2))))</f>
        <v>-0.29874687506009634</v>
      </c>
    </row>
    <row r="18" spans="1:48" x14ac:dyDescent="0.3">
      <c r="A18" s="58">
        <v>12</v>
      </c>
      <c r="B18" s="58">
        <v>1743</v>
      </c>
      <c r="C18" s="61">
        <v>14</v>
      </c>
      <c r="D18" s="58">
        <v>1748</v>
      </c>
      <c r="E18" s="61">
        <v>24</v>
      </c>
      <c r="F18" s="58">
        <v>1774</v>
      </c>
      <c r="G18" s="64">
        <v>14</v>
      </c>
      <c r="H18" s="64">
        <v>1809</v>
      </c>
      <c r="I18" s="42"/>
      <c r="J18" s="42"/>
      <c r="K18" s="43">
        <v>0</v>
      </c>
      <c r="L18">
        <v>1121</v>
      </c>
      <c r="N18" s="36">
        <v>2122</v>
      </c>
      <c r="O18" s="36">
        <f>COUNTIF($L$7:$L$500,N18)</f>
        <v>3</v>
      </c>
      <c r="P18" s="36">
        <f>O18/$Q$4</f>
        <v>2.0408163265306121E-2</v>
      </c>
      <c r="Q18" s="36">
        <f>IF(P18=0,0,(P18*((LOG(P18))/LOG(2))))</f>
        <v>-0.11458591518602465</v>
      </c>
      <c r="T18" s="36">
        <f>N18</f>
        <v>2122</v>
      </c>
      <c r="U18" s="36">
        <f>COUNTIF(L7:L31,T18)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COUNTIF(L32:L55,Y18)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COUNTIF(L56:L80,AD18)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COUNTIF(L81:L104,AI18)</f>
        <v>2</v>
      </c>
      <c r="AK18" s="36">
        <f>AJ18/(AL4-AJ20)</f>
        <v>8.3333333333333329E-2</v>
      </c>
      <c r="AL18" s="36">
        <f>IF(AK18=0,0,(AK18*((LOG(AK18))/LOG(2))))</f>
        <v>-0.29874687506009634</v>
      </c>
      <c r="AN18" s="36">
        <f>N18</f>
        <v>2122</v>
      </c>
      <c r="AO18" s="36">
        <f>COUNTIF(L105:L129,AN18)</f>
        <v>1</v>
      </c>
      <c r="AP18" s="36">
        <f>AO18/(AQ4-AO20)</f>
        <v>0.04</v>
      </c>
      <c r="AQ18" s="36">
        <f>IF(AP18=0,0,(AP18*((LOG(AP18))/LOG(2))))</f>
        <v>-0.18575424759098899</v>
      </c>
      <c r="AS18" s="36">
        <f>N18</f>
        <v>2122</v>
      </c>
      <c r="AT18" s="36">
        <f>COUNTIF(L130:L153,AS18)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1909</v>
      </c>
      <c r="C19" s="61">
        <v>23</v>
      </c>
      <c r="D19" s="58">
        <v>1926</v>
      </c>
      <c r="E19" s="61">
        <v>24</v>
      </c>
      <c r="F19" s="58">
        <v>1956</v>
      </c>
      <c r="G19" s="64">
        <v>14</v>
      </c>
      <c r="H19" s="64">
        <v>1971</v>
      </c>
      <c r="I19" s="42"/>
      <c r="J19" s="42"/>
      <c r="K19" s="43">
        <v>0</v>
      </c>
      <c r="L19">
        <v>1221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COUNTIF(L7:L31,T19)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COUNTIF(L32:L55,Y19)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COUNTIF(L56:L80,AD19)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COUNTIF(L81:L104,AI19)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COUNTIF(L105:L129,AN19)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COUNTIF(L130:L153,AS19)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2072</v>
      </c>
      <c r="C20" s="61">
        <v>14</v>
      </c>
      <c r="D20" s="58">
        <v>2080</v>
      </c>
      <c r="E20" s="61">
        <v>24</v>
      </c>
      <c r="F20" s="58">
        <v>2093</v>
      </c>
      <c r="G20" s="64">
        <v>14</v>
      </c>
      <c r="H20" s="64">
        <v>2125</v>
      </c>
      <c r="I20" s="42"/>
      <c r="J20" s="42"/>
      <c r="K20" s="43">
        <v>0</v>
      </c>
      <c r="L20">
        <v>1121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COUNTIF(L7:L31,T20)</f>
        <v>0</v>
      </c>
      <c r="V20" s="55"/>
      <c r="W20" s="56"/>
      <c r="Y20" s="36">
        <f>N20</f>
        <v>2212</v>
      </c>
      <c r="Z20" s="36">
        <f>COUNTIF(L32:L55,Y20)</f>
        <v>0</v>
      </c>
      <c r="AA20" s="55"/>
      <c r="AB20" s="56"/>
      <c r="AD20" s="36">
        <f>N20</f>
        <v>2212</v>
      </c>
      <c r="AE20" s="36">
        <f>COUNTIF(L56:L80,AD20)</f>
        <v>0</v>
      </c>
      <c r="AF20" s="55"/>
      <c r="AG20" s="56"/>
      <c r="AI20" s="36">
        <f>N20</f>
        <v>2212</v>
      </c>
      <c r="AJ20" s="36">
        <f>COUNTIF(L81:L104,AI20)</f>
        <v>0</v>
      </c>
      <c r="AK20" s="55"/>
      <c r="AL20" s="56"/>
      <c r="AN20" s="36">
        <f>N20</f>
        <v>2212</v>
      </c>
      <c r="AO20" s="36">
        <f>COUNTIF(L105:L129,AN20)</f>
        <v>0</v>
      </c>
      <c r="AP20" s="55"/>
      <c r="AQ20" s="56"/>
      <c r="AS20" s="36">
        <f>N20</f>
        <v>2212</v>
      </c>
      <c r="AT20" s="36">
        <f>COUNTIF(L130:L153,AS20)</f>
        <v>0</v>
      </c>
      <c r="AU20" s="55"/>
      <c r="AV20" s="56"/>
    </row>
    <row r="21" spans="1:48" x14ac:dyDescent="0.3">
      <c r="A21" s="58">
        <v>12</v>
      </c>
      <c r="B21" s="58">
        <v>2228</v>
      </c>
      <c r="C21" s="61">
        <v>23</v>
      </c>
      <c r="D21" s="58">
        <v>2242</v>
      </c>
      <c r="E21" s="61">
        <v>13</v>
      </c>
      <c r="F21" s="58">
        <v>2290</v>
      </c>
      <c r="G21" s="64">
        <v>23</v>
      </c>
      <c r="H21" s="64">
        <v>2302</v>
      </c>
      <c r="I21" s="42"/>
      <c r="J21" s="42"/>
      <c r="K21" s="43">
        <v>0</v>
      </c>
      <c r="L21">
        <v>1212</v>
      </c>
      <c r="N21" s="36">
        <v>2221</v>
      </c>
      <c r="O21" s="36">
        <f>COUNTIF($L$7:$L$500,N21)</f>
        <v>1</v>
      </c>
      <c r="P21" s="36">
        <f>O21/$Q$4</f>
        <v>6.8027210884353739E-3</v>
      </c>
      <c r="Q21" s="36">
        <f>IF(P21=0,0,(P21*((LOG(P21))/LOG(2))))</f>
        <v>-4.8977362890043293E-2</v>
      </c>
      <c r="T21" s="36">
        <f>N21</f>
        <v>2221</v>
      </c>
      <c r="U21" s="36">
        <f>COUNTIF(L7:L31,T21)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COUNTIF(L32:L55,Y21)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COUNTIF(L56:L80,AD21)</f>
        <v>1</v>
      </c>
      <c r="AF21" s="36">
        <f>AE21/(AG4-AE20)</f>
        <v>0.04</v>
      </c>
      <c r="AG21" s="36">
        <f>IF(AF21=0,0,(AF21*((LOG(AF21))/LOG(2))))</f>
        <v>-0.18575424759098899</v>
      </c>
      <c r="AI21" s="36">
        <f>N21</f>
        <v>2221</v>
      </c>
      <c r="AJ21" s="36">
        <f>COUNTIF(L81:L104,AI21)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COUNTIF(L105:L129,AN21)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COUNTIF(L130:L153,AS21)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2406</v>
      </c>
      <c r="C22" s="61">
        <v>23</v>
      </c>
      <c r="D22" s="58">
        <v>2420</v>
      </c>
      <c r="E22" s="61">
        <v>13</v>
      </c>
      <c r="F22" s="58">
        <v>2482</v>
      </c>
      <c r="G22" s="64">
        <v>14</v>
      </c>
      <c r="H22" s="64">
        <v>2501</v>
      </c>
      <c r="I22" s="42"/>
      <c r="J22" s="42"/>
      <c r="K22" s="43">
        <v>0</v>
      </c>
      <c r="L22">
        <v>1211</v>
      </c>
      <c r="N22" s="36">
        <v>2222</v>
      </c>
      <c r="O22" s="36">
        <f>COUNTIF($L$7:$L$500,N22)</f>
        <v>4</v>
      </c>
      <c r="P22" s="36">
        <f>O22/$Q$4</f>
        <v>2.7210884353741496E-2</v>
      </c>
      <c r="Q22" s="36">
        <f>IF(P22=0,0,(P22*((LOG(P22))/LOG(2))))</f>
        <v>-0.14148768285269017</v>
      </c>
      <c r="T22" s="36">
        <f>N22</f>
        <v>2222</v>
      </c>
      <c r="U22" s="36">
        <f>COUNTIF(L7:L31,T22)</f>
        <v>1</v>
      </c>
      <c r="V22" s="36">
        <f>U22/(W4-U20)</f>
        <v>0.04</v>
      </c>
      <c r="W22" s="36">
        <f>IF(V22=0,0,(V22*((LOG(V22))/LOG(2))))</f>
        <v>-0.18575424759098899</v>
      </c>
      <c r="Y22" s="36">
        <f>N22</f>
        <v>2222</v>
      </c>
      <c r="Z22" s="36">
        <f>COUNTIF(L32:L55,Y22)</f>
        <v>2</v>
      </c>
      <c r="AA22" s="36">
        <f>Z22/(AB4-Z20)</f>
        <v>8.3333333333333329E-2</v>
      </c>
      <c r="AB22" s="36">
        <f>IF(AA22=0,0,(AA22*((LOG(AA22))/LOG(2))))</f>
        <v>-0.29874687506009634</v>
      </c>
      <c r="AD22" s="36">
        <f>N22</f>
        <v>2222</v>
      </c>
      <c r="AE22" s="36">
        <f>COUNTIF(L56:L80,AD22)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COUNTIF(L81:L104,AI22)</f>
        <v>1</v>
      </c>
      <c r="AK22" s="36">
        <f>AJ22/(AL4-AJ20)</f>
        <v>4.1666666666666664E-2</v>
      </c>
      <c r="AL22" s="36">
        <f>IF(AK22=0,0,(AK22*((LOG(AK22))/LOG(2))))</f>
        <v>-0.19104010419671485</v>
      </c>
      <c r="AN22" s="36">
        <f>N22</f>
        <v>2222</v>
      </c>
      <c r="AO22" s="36">
        <f>COUNTIF(L105:L129,AN22)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COUNTIF(L130:L153,AS22)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2600</v>
      </c>
      <c r="C23" s="61">
        <v>14</v>
      </c>
      <c r="D23" s="58">
        <v>2604</v>
      </c>
      <c r="E23" s="61">
        <v>13</v>
      </c>
      <c r="F23" s="58">
        <v>2612</v>
      </c>
      <c r="G23" s="64">
        <v>23</v>
      </c>
      <c r="H23" s="64">
        <v>2625</v>
      </c>
      <c r="I23" s="42"/>
      <c r="J23" s="42"/>
      <c r="K23" s="43">
        <v>0</v>
      </c>
      <c r="L23">
        <v>1112</v>
      </c>
      <c r="P23" s="28">
        <f>SUM(P7:P22)</f>
        <v>1</v>
      </c>
      <c r="Q23" s="28">
        <f>-SUM(Q7:Q22)</f>
        <v>2.9371653824651918</v>
      </c>
      <c r="V23" s="28">
        <f>SUM(V7:V22)</f>
        <v>0.99999999999999989</v>
      </c>
      <c r="W23" s="28">
        <f>-SUM(W7:W22)</f>
        <v>2.8832156925345842</v>
      </c>
      <c r="AA23" s="28">
        <f>SUM(AA7:AA22)</f>
        <v>1</v>
      </c>
      <c r="AB23" s="28">
        <f>-SUM(AB7:AB22)</f>
        <v>2.2661506484543548</v>
      </c>
      <c r="AF23" s="28">
        <f>SUM(AF7:AF22)</f>
        <v>1</v>
      </c>
      <c r="AG23" s="28">
        <f>-SUM(AG7:AG22)</f>
        <v>2.1974058114255177</v>
      </c>
      <c r="AK23" s="28">
        <f>SUM(AK7:AK22)</f>
        <v>1</v>
      </c>
      <c r="AL23" s="28">
        <f>-SUM(AL7:AL22)</f>
        <v>2.469508336839199</v>
      </c>
      <c r="AP23" s="28">
        <f>SUM(AP7:AP22)</f>
        <v>1</v>
      </c>
      <c r="AQ23" s="28">
        <f>-SUM(AQ7:AQ22)</f>
        <v>2.6030741894285692</v>
      </c>
      <c r="AU23" s="28">
        <f>SUM(AU7:AU22)</f>
        <v>1</v>
      </c>
      <c r="AV23" s="28">
        <f>-SUM(AV7:AV22)</f>
        <v>2.1864823836654397</v>
      </c>
    </row>
    <row r="24" spans="1:48" x14ac:dyDescent="0.3">
      <c r="A24" s="58">
        <v>12</v>
      </c>
      <c r="B24" s="58">
        <v>2717</v>
      </c>
      <c r="C24" s="61">
        <v>14</v>
      </c>
      <c r="D24" s="58">
        <v>2722</v>
      </c>
      <c r="E24" s="61">
        <v>13</v>
      </c>
      <c r="F24" s="58">
        <v>2732</v>
      </c>
      <c r="G24" s="64">
        <v>23</v>
      </c>
      <c r="H24" s="64">
        <v>2742</v>
      </c>
      <c r="I24" s="42"/>
      <c r="J24" s="42"/>
      <c r="K24" s="43">
        <v>0</v>
      </c>
      <c r="L24">
        <v>1112</v>
      </c>
      <c r="P24" s="29" t="s">
        <v>90</v>
      </c>
      <c r="Q24" s="29">
        <f>Q23/(LOG(Q4)/LOG(2))</f>
        <v>0.4079582016772943</v>
      </c>
      <c r="V24" s="29" t="s">
        <v>117</v>
      </c>
      <c r="W24" s="29">
        <f>W23/(LOG(W4)/LOG(2))</f>
        <v>0.62086670532199439</v>
      </c>
      <c r="AA24" s="29" t="s">
        <v>120</v>
      </c>
      <c r="AB24" s="29">
        <f>AB23/(LOG(AB4)/LOG(2))</f>
        <v>0.49425718271369029</v>
      </c>
      <c r="AF24" s="29" t="s">
        <v>121</v>
      </c>
      <c r="AG24" s="29">
        <f>AG23/(LOG(AG4)/LOG(2))</f>
        <v>0.47318558577760661</v>
      </c>
      <c r="AK24" s="29" t="s">
        <v>122</v>
      </c>
      <c r="AL24" s="29">
        <f>AL23/(LOG(AL4)/LOG(2))</f>
        <v>0.53861036735868106</v>
      </c>
      <c r="AP24" s="29" t="s">
        <v>123</v>
      </c>
      <c r="AQ24" s="29">
        <f>AQ23/(LOG(AQ4)/LOG(2))</f>
        <v>0.56054151615639181</v>
      </c>
      <c r="AU24" s="29" t="s">
        <v>124</v>
      </c>
      <c r="AV24" s="29">
        <f>AV23/(LOG(AV4)/LOG(2))</f>
        <v>0.47688119222818809</v>
      </c>
    </row>
    <row r="25" spans="1:48" x14ac:dyDescent="0.3">
      <c r="A25" s="58">
        <v>12</v>
      </c>
      <c r="B25" s="58">
        <v>2843</v>
      </c>
      <c r="C25" s="61">
        <v>14</v>
      </c>
      <c r="D25" s="58">
        <v>2848</v>
      </c>
      <c r="E25" s="61">
        <v>13</v>
      </c>
      <c r="F25" s="58">
        <v>2859</v>
      </c>
      <c r="G25" s="64">
        <v>23</v>
      </c>
      <c r="H25" s="64">
        <v>2868</v>
      </c>
      <c r="I25" s="42"/>
      <c r="J25" s="42"/>
      <c r="K25" s="43">
        <v>0</v>
      </c>
      <c r="L25">
        <v>1112</v>
      </c>
    </row>
    <row r="26" spans="1:48" x14ac:dyDescent="0.3">
      <c r="A26" s="58">
        <v>12</v>
      </c>
      <c r="B26" s="58">
        <v>2977</v>
      </c>
      <c r="C26" s="61">
        <v>14</v>
      </c>
      <c r="D26" s="58">
        <v>2981</v>
      </c>
      <c r="E26" s="61">
        <v>24</v>
      </c>
      <c r="F26" s="58">
        <v>2994</v>
      </c>
      <c r="G26" s="64">
        <v>23</v>
      </c>
      <c r="H26" s="64">
        <v>3007</v>
      </c>
      <c r="I26" s="42"/>
      <c r="J26" s="42"/>
      <c r="K26" s="43">
        <v>0</v>
      </c>
      <c r="L26">
        <v>1122</v>
      </c>
    </row>
    <row r="27" spans="1:48" x14ac:dyDescent="0.3">
      <c r="A27" s="58">
        <v>21</v>
      </c>
      <c r="B27" s="58">
        <v>3105</v>
      </c>
      <c r="C27" s="61">
        <v>12</v>
      </c>
      <c r="D27" s="58">
        <v>3116</v>
      </c>
      <c r="E27" s="61">
        <v>13</v>
      </c>
      <c r="F27" s="58">
        <v>3123</v>
      </c>
      <c r="G27" s="64">
        <v>23</v>
      </c>
      <c r="H27" s="64">
        <v>3134</v>
      </c>
      <c r="I27" s="42"/>
      <c r="J27" s="42"/>
      <c r="K27" s="43">
        <v>0</v>
      </c>
      <c r="L27">
        <v>2112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8">
        <v>12</v>
      </c>
      <c r="B28" s="58">
        <v>3231</v>
      </c>
      <c r="C28" s="61">
        <v>14</v>
      </c>
      <c r="D28" s="58">
        <v>3235</v>
      </c>
      <c r="E28" s="61">
        <v>24</v>
      </c>
      <c r="F28" s="58">
        <v>3249</v>
      </c>
      <c r="G28" s="64">
        <v>14</v>
      </c>
      <c r="H28" s="64">
        <v>3259</v>
      </c>
      <c r="I28" s="42"/>
      <c r="J28" s="42"/>
      <c r="K28" s="43">
        <v>0</v>
      </c>
      <c r="L28">
        <v>1121</v>
      </c>
      <c r="N28" s="40">
        <f>COUNTIF(L7:L153,G3)</f>
        <v>0</v>
      </c>
      <c r="O28" s="40"/>
      <c r="P28" s="47">
        <v>25</v>
      </c>
      <c r="Q28" s="47">
        <v>24</v>
      </c>
      <c r="R28" s="47">
        <v>25</v>
      </c>
      <c r="S28" s="47">
        <v>24</v>
      </c>
      <c r="T28" s="47">
        <v>25</v>
      </c>
      <c r="U28" s="47">
        <v>24</v>
      </c>
      <c r="V28" s="46"/>
    </row>
    <row r="29" spans="1:48" x14ac:dyDescent="0.3">
      <c r="A29" s="58">
        <v>12</v>
      </c>
      <c r="B29" s="58">
        <v>3368</v>
      </c>
      <c r="C29" s="61">
        <v>14</v>
      </c>
      <c r="D29" s="58">
        <v>3375</v>
      </c>
      <c r="E29" s="61">
        <v>13</v>
      </c>
      <c r="F29" s="58">
        <v>3383</v>
      </c>
      <c r="G29" s="64">
        <v>23</v>
      </c>
      <c r="H29" s="64">
        <v>3397</v>
      </c>
      <c r="I29" s="42"/>
      <c r="J29" s="42"/>
      <c r="K29" s="43">
        <v>0</v>
      </c>
      <c r="L29">
        <v>1112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8">
        <v>12</v>
      </c>
      <c r="B30" s="58">
        <v>3500</v>
      </c>
      <c r="C30" s="61">
        <v>14</v>
      </c>
      <c r="D30" s="58">
        <v>3505</v>
      </c>
      <c r="E30" s="61">
        <v>13</v>
      </c>
      <c r="F30" s="58">
        <v>3512</v>
      </c>
      <c r="G30" s="64">
        <v>23</v>
      </c>
      <c r="H30" s="64">
        <v>3525</v>
      </c>
      <c r="I30" s="42"/>
      <c r="J30" s="42"/>
      <c r="K30" s="43">
        <v>0</v>
      </c>
      <c r="L30">
        <v>1112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8">
        <v>12</v>
      </c>
      <c r="B31" s="58">
        <v>3629</v>
      </c>
      <c r="C31" s="61">
        <v>14</v>
      </c>
      <c r="D31" s="58">
        <v>3638</v>
      </c>
      <c r="E31" s="61">
        <v>24</v>
      </c>
      <c r="F31" s="58">
        <v>3652</v>
      </c>
      <c r="G31" s="64">
        <v>23</v>
      </c>
      <c r="H31" s="64">
        <v>3674</v>
      </c>
      <c r="I31" s="42"/>
      <c r="J31" s="42"/>
      <c r="K31" s="43">
        <v>0</v>
      </c>
      <c r="L31">
        <v>1122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3777</v>
      </c>
      <c r="C32" s="62">
        <v>14</v>
      </c>
      <c r="D32" s="59">
        <v>3786</v>
      </c>
      <c r="E32" s="62">
        <v>24</v>
      </c>
      <c r="F32" s="59">
        <v>3795</v>
      </c>
      <c r="G32" s="65">
        <v>14</v>
      </c>
      <c r="H32" s="65">
        <v>3811</v>
      </c>
      <c r="I32" s="41"/>
      <c r="J32" s="41"/>
      <c r="K32" s="51">
        <v>0</v>
      </c>
      <c r="L32">
        <v>1121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3913</v>
      </c>
      <c r="C33" s="62">
        <v>14</v>
      </c>
      <c r="D33" s="59">
        <v>3921</v>
      </c>
      <c r="E33" s="62">
        <v>24</v>
      </c>
      <c r="F33" s="59">
        <v>3933</v>
      </c>
      <c r="G33" s="65">
        <v>23</v>
      </c>
      <c r="H33" s="65">
        <v>3975</v>
      </c>
      <c r="I33" s="41"/>
      <c r="J33" s="41"/>
      <c r="K33" s="51">
        <v>0</v>
      </c>
      <c r="L33">
        <v>1122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4080</v>
      </c>
      <c r="C34" s="62">
        <v>14</v>
      </c>
      <c r="D34" s="59">
        <v>4086</v>
      </c>
      <c r="E34" s="62">
        <v>24</v>
      </c>
      <c r="F34" s="59">
        <v>4101</v>
      </c>
      <c r="G34" s="65">
        <v>14</v>
      </c>
      <c r="H34" s="65">
        <v>4166</v>
      </c>
      <c r="I34" s="41"/>
      <c r="J34" s="41"/>
      <c r="K34" s="51">
        <v>0</v>
      </c>
      <c r="L34">
        <v>1121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4264</v>
      </c>
      <c r="C35" s="62">
        <v>14</v>
      </c>
      <c r="D35" s="59">
        <v>4271</v>
      </c>
      <c r="E35" s="62">
        <v>24</v>
      </c>
      <c r="F35" s="59">
        <v>4292</v>
      </c>
      <c r="G35" s="65">
        <v>14</v>
      </c>
      <c r="H35" s="65">
        <v>4306</v>
      </c>
      <c r="I35" s="41"/>
      <c r="J35" s="41"/>
      <c r="K35" s="51">
        <v>0</v>
      </c>
      <c r="L35">
        <v>1121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4406</v>
      </c>
      <c r="C36" s="62">
        <v>23</v>
      </c>
      <c r="D36" s="59">
        <v>4426</v>
      </c>
      <c r="E36" s="62">
        <v>24</v>
      </c>
      <c r="F36" s="59">
        <v>4460</v>
      </c>
      <c r="G36" s="65">
        <v>23</v>
      </c>
      <c r="H36" s="65">
        <v>4473</v>
      </c>
      <c r="I36" s="41"/>
      <c r="J36" s="41"/>
      <c r="K36" s="51">
        <v>0</v>
      </c>
      <c r="L36">
        <v>1222</v>
      </c>
      <c r="N36" s="41"/>
      <c r="O36" s="50" t="s">
        <v>110</v>
      </c>
      <c r="P36">
        <f>H31/P28</f>
        <v>146.96</v>
      </c>
      <c r="Q36">
        <f>(H55-H31)/Q28</f>
        <v>155.29166666666666</v>
      </c>
      <c r="R36">
        <f>(H80-H55)/R28</f>
        <v>159.96</v>
      </c>
      <c r="S36">
        <f>(H104-H80)/S28</f>
        <v>155.25</v>
      </c>
      <c r="T36">
        <f>(H129-H104)/T28</f>
        <v>191.88</v>
      </c>
      <c r="U36">
        <f>(H153-H129)/U28</f>
        <v>169.04166666666666</v>
      </c>
    </row>
    <row r="37" spans="1:22" x14ac:dyDescent="0.3">
      <c r="A37" s="59">
        <v>21</v>
      </c>
      <c r="B37" s="59">
        <v>4622</v>
      </c>
      <c r="C37" s="62">
        <v>21</v>
      </c>
      <c r="D37" s="59">
        <v>4631</v>
      </c>
      <c r="E37" s="62">
        <v>22</v>
      </c>
      <c r="F37" s="59">
        <v>4645</v>
      </c>
      <c r="G37" s="65">
        <v>23</v>
      </c>
      <c r="H37" s="65">
        <v>4657</v>
      </c>
      <c r="I37" s="41"/>
      <c r="J37" s="41"/>
      <c r="K37" s="51">
        <v>0</v>
      </c>
      <c r="L37">
        <v>2222</v>
      </c>
    </row>
    <row r="38" spans="1:22" x14ac:dyDescent="0.3">
      <c r="A38" s="59">
        <v>12</v>
      </c>
      <c r="B38" s="59">
        <v>4757</v>
      </c>
      <c r="C38" s="62">
        <v>23</v>
      </c>
      <c r="D38" s="59">
        <v>4772</v>
      </c>
      <c r="E38" s="62">
        <v>24</v>
      </c>
      <c r="F38" s="59">
        <v>4841</v>
      </c>
      <c r="G38" s="65">
        <v>23</v>
      </c>
      <c r="H38" s="65">
        <v>4855</v>
      </c>
      <c r="I38" s="41"/>
      <c r="J38" s="41"/>
      <c r="K38" s="51">
        <v>0</v>
      </c>
      <c r="L38">
        <v>1222</v>
      </c>
    </row>
    <row r="39" spans="1:22" x14ac:dyDescent="0.3">
      <c r="A39" s="59">
        <v>12</v>
      </c>
      <c r="B39" s="59">
        <v>4954</v>
      </c>
      <c r="C39" s="62">
        <v>14</v>
      </c>
      <c r="D39" s="59">
        <v>4959</v>
      </c>
      <c r="E39" s="62">
        <v>24</v>
      </c>
      <c r="F39" s="59">
        <v>4969</v>
      </c>
      <c r="G39" s="65">
        <v>14</v>
      </c>
      <c r="H39" s="65">
        <v>4982</v>
      </c>
      <c r="I39" s="41"/>
      <c r="J39" s="41"/>
      <c r="K39" s="51">
        <v>0</v>
      </c>
      <c r="L39">
        <v>1121</v>
      </c>
    </row>
    <row r="40" spans="1:22" x14ac:dyDescent="0.3">
      <c r="A40" s="59">
        <v>12</v>
      </c>
      <c r="B40" s="59">
        <v>5092</v>
      </c>
      <c r="C40" s="62">
        <v>23</v>
      </c>
      <c r="D40" s="59">
        <v>5102</v>
      </c>
      <c r="E40" s="62">
        <v>24</v>
      </c>
      <c r="F40" s="59">
        <v>5115</v>
      </c>
      <c r="G40" s="65">
        <v>23</v>
      </c>
      <c r="H40" s="65">
        <v>5125</v>
      </c>
      <c r="I40" s="41"/>
      <c r="J40" s="41"/>
      <c r="K40" s="51">
        <v>0</v>
      </c>
      <c r="L40">
        <v>1222</v>
      </c>
    </row>
    <row r="41" spans="1:22" x14ac:dyDescent="0.3">
      <c r="A41" s="59">
        <v>12</v>
      </c>
      <c r="B41" s="59">
        <v>5223</v>
      </c>
      <c r="C41" s="62">
        <v>14</v>
      </c>
      <c r="D41" s="59">
        <v>5229</v>
      </c>
      <c r="E41" s="62">
        <v>24</v>
      </c>
      <c r="F41" s="59">
        <v>5238</v>
      </c>
      <c r="G41" s="65">
        <v>14</v>
      </c>
      <c r="H41" s="65">
        <v>5255</v>
      </c>
      <c r="I41" s="41"/>
      <c r="J41" s="41"/>
      <c r="K41" s="51">
        <v>0</v>
      </c>
      <c r="L41">
        <v>1121</v>
      </c>
    </row>
    <row r="42" spans="1:22" x14ac:dyDescent="0.3">
      <c r="A42" s="59">
        <v>12</v>
      </c>
      <c r="B42" s="59">
        <v>5354</v>
      </c>
      <c r="C42" s="62">
        <v>14</v>
      </c>
      <c r="D42" s="59">
        <v>5361</v>
      </c>
      <c r="E42" s="62">
        <v>24</v>
      </c>
      <c r="F42" s="59">
        <v>5375</v>
      </c>
      <c r="G42" s="65">
        <v>23</v>
      </c>
      <c r="H42" s="65">
        <v>5392</v>
      </c>
      <c r="I42" s="41"/>
      <c r="J42" s="41"/>
      <c r="K42" s="51">
        <v>0</v>
      </c>
      <c r="L42">
        <v>1122</v>
      </c>
    </row>
    <row r="43" spans="1:22" x14ac:dyDescent="0.3">
      <c r="A43" s="59">
        <v>12</v>
      </c>
      <c r="B43" s="59">
        <v>5490</v>
      </c>
      <c r="C43" s="62">
        <v>14</v>
      </c>
      <c r="D43" s="59">
        <v>5497</v>
      </c>
      <c r="E43" s="62">
        <v>24</v>
      </c>
      <c r="F43" s="59">
        <v>5509</v>
      </c>
      <c r="G43" s="65">
        <v>23</v>
      </c>
      <c r="H43" s="65">
        <v>5529</v>
      </c>
      <c r="I43" s="41"/>
      <c r="J43" s="41"/>
      <c r="K43" s="51">
        <v>0</v>
      </c>
      <c r="L43">
        <v>1122</v>
      </c>
    </row>
    <row r="44" spans="1:22" x14ac:dyDescent="0.3">
      <c r="A44" s="59">
        <v>12</v>
      </c>
      <c r="B44" s="59">
        <v>5636</v>
      </c>
      <c r="C44" s="62">
        <v>23</v>
      </c>
      <c r="D44" s="59">
        <v>5655</v>
      </c>
      <c r="E44" s="62">
        <v>24</v>
      </c>
      <c r="F44" s="59">
        <v>5672</v>
      </c>
      <c r="G44" s="65">
        <v>23</v>
      </c>
      <c r="H44" s="65">
        <v>5685</v>
      </c>
      <c r="I44" s="41"/>
      <c r="J44" s="41"/>
      <c r="K44" s="51">
        <v>0</v>
      </c>
      <c r="L44">
        <v>1222</v>
      </c>
    </row>
    <row r="45" spans="1:22" x14ac:dyDescent="0.3">
      <c r="A45" s="59">
        <v>12</v>
      </c>
      <c r="B45" s="59">
        <v>5784</v>
      </c>
      <c r="C45" s="62">
        <v>14</v>
      </c>
      <c r="D45" s="59">
        <v>5791</v>
      </c>
      <c r="E45" s="62">
        <v>24</v>
      </c>
      <c r="F45" s="59">
        <v>5803</v>
      </c>
      <c r="G45" s="65">
        <v>14</v>
      </c>
      <c r="H45" s="65">
        <v>5818</v>
      </c>
      <c r="I45" s="41"/>
      <c r="J45" s="41"/>
      <c r="K45" s="51">
        <v>0</v>
      </c>
      <c r="L45">
        <v>1121</v>
      </c>
    </row>
    <row r="46" spans="1:22" x14ac:dyDescent="0.3">
      <c r="A46" s="59">
        <v>12</v>
      </c>
      <c r="B46" s="59">
        <v>5917</v>
      </c>
      <c r="C46" s="62">
        <v>14</v>
      </c>
      <c r="D46" s="59">
        <v>5922</v>
      </c>
      <c r="E46" s="62">
        <v>13</v>
      </c>
      <c r="F46" s="59">
        <v>5938</v>
      </c>
      <c r="G46" s="65">
        <v>23</v>
      </c>
      <c r="H46" s="65">
        <v>5947</v>
      </c>
      <c r="I46" s="41"/>
      <c r="J46" s="41"/>
      <c r="K46" s="51">
        <v>0</v>
      </c>
      <c r="L46">
        <v>1112</v>
      </c>
    </row>
    <row r="47" spans="1:22" x14ac:dyDescent="0.3">
      <c r="A47" s="59">
        <v>12</v>
      </c>
      <c r="B47" s="59">
        <v>6049</v>
      </c>
      <c r="C47" s="62">
        <v>23</v>
      </c>
      <c r="D47" s="59">
        <v>6071</v>
      </c>
      <c r="E47" s="62">
        <v>24</v>
      </c>
      <c r="F47" s="59">
        <v>6084</v>
      </c>
      <c r="G47" s="65">
        <v>23</v>
      </c>
      <c r="H47" s="65">
        <v>6098</v>
      </c>
      <c r="I47" s="41"/>
      <c r="J47" s="41"/>
      <c r="K47" s="51">
        <v>0</v>
      </c>
      <c r="L47">
        <v>1222</v>
      </c>
    </row>
    <row r="48" spans="1:22" x14ac:dyDescent="0.3">
      <c r="A48" s="59">
        <v>12</v>
      </c>
      <c r="B48" s="59">
        <v>6193</v>
      </c>
      <c r="C48" s="62">
        <v>14</v>
      </c>
      <c r="D48" s="59">
        <v>6206</v>
      </c>
      <c r="E48" s="62">
        <v>24</v>
      </c>
      <c r="F48" s="59">
        <v>6215</v>
      </c>
      <c r="G48" s="65">
        <v>23</v>
      </c>
      <c r="H48" s="65">
        <v>6242</v>
      </c>
      <c r="I48" s="41"/>
      <c r="J48" s="41"/>
      <c r="K48" s="51">
        <v>0</v>
      </c>
      <c r="L48">
        <v>1122</v>
      </c>
    </row>
    <row r="49" spans="1:12" x14ac:dyDescent="0.3">
      <c r="A49" s="59">
        <v>21</v>
      </c>
      <c r="B49" s="59">
        <v>6418</v>
      </c>
      <c r="C49" s="62">
        <v>21</v>
      </c>
      <c r="D49" s="59">
        <v>6437</v>
      </c>
      <c r="E49" s="62">
        <v>22</v>
      </c>
      <c r="F49" s="59">
        <v>6454</v>
      </c>
      <c r="G49" s="65">
        <v>23</v>
      </c>
      <c r="H49" s="65">
        <v>6470</v>
      </c>
      <c r="I49" s="41"/>
      <c r="J49" s="41"/>
      <c r="K49" s="51">
        <v>0</v>
      </c>
      <c r="L49">
        <v>2222</v>
      </c>
    </row>
    <row r="50" spans="1:12" x14ac:dyDescent="0.3">
      <c r="A50" s="59">
        <v>12</v>
      </c>
      <c r="B50" s="59">
        <v>6567</v>
      </c>
      <c r="C50" s="62">
        <v>23</v>
      </c>
      <c r="D50" s="59">
        <v>6587</v>
      </c>
      <c r="E50" s="62">
        <v>24</v>
      </c>
      <c r="F50" s="59">
        <v>6607</v>
      </c>
      <c r="G50" s="65">
        <v>23</v>
      </c>
      <c r="H50" s="65">
        <v>6621</v>
      </c>
      <c r="I50" s="41"/>
      <c r="J50" s="41"/>
      <c r="K50" s="51">
        <v>0</v>
      </c>
      <c r="L50">
        <v>1222</v>
      </c>
    </row>
    <row r="51" spans="1:12" x14ac:dyDescent="0.3">
      <c r="A51" s="59">
        <v>12</v>
      </c>
      <c r="B51" s="59">
        <v>6729</v>
      </c>
      <c r="C51" s="62">
        <v>23</v>
      </c>
      <c r="D51" s="59">
        <v>6741</v>
      </c>
      <c r="E51" s="62">
        <v>13</v>
      </c>
      <c r="F51" s="59">
        <v>6756</v>
      </c>
      <c r="G51" s="65">
        <v>23</v>
      </c>
      <c r="H51" s="65">
        <v>6766</v>
      </c>
      <c r="I51" s="41"/>
      <c r="J51" s="41"/>
      <c r="K51" s="51">
        <v>0</v>
      </c>
      <c r="L51">
        <v>1212</v>
      </c>
    </row>
    <row r="52" spans="1:12" x14ac:dyDescent="0.3">
      <c r="A52" s="59">
        <v>12</v>
      </c>
      <c r="B52" s="59">
        <v>6862</v>
      </c>
      <c r="C52" s="62">
        <v>23</v>
      </c>
      <c r="D52" s="59">
        <v>6892</v>
      </c>
      <c r="E52" s="62">
        <v>13</v>
      </c>
      <c r="F52" s="59">
        <v>6905</v>
      </c>
      <c r="G52" s="65">
        <v>23</v>
      </c>
      <c r="H52" s="65">
        <v>6914</v>
      </c>
      <c r="I52" s="41"/>
      <c r="J52" s="41"/>
      <c r="K52" s="51">
        <v>0</v>
      </c>
      <c r="L52">
        <v>1212</v>
      </c>
    </row>
    <row r="53" spans="1:12" x14ac:dyDescent="0.3">
      <c r="A53" s="59">
        <v>12</v>
      </c>
      <c r="B53" s="59">
        <v>7035</v>
      </c>
      <c r="C53" s="62">
        <v>14</v>
      </c>
      <c r="D53" s="59">
        <v>7044</v>
      </c>
      <c r="E53" s="62">
        <v>24</v>
      </c>
      <c r="F53" s="59">
        <v>7058</v>
      </c>
      <c r="G53" s="65">
        <v>14</v>
      </c>
      <c r="H53" s="65">
        <v>7073</v>
      </c>
      <c r="I53" s="41"/>
      <c r="J53" s="41"/>
      <c r="K53" s="51">
        <v>0</v>
      </c>
      <c r="L53">
        <v>1121</v>
      </c>
    </row>
    <row r="54" spans="1:12" x14ac:dyDescent="0.3">
      <c r="A54" s="59">
        <v>12</v>
      </c>
      <c r="B54" s="59">
        <v>7175</v>
      </c>
      <c r="C54" s="62">
        <v>23</v>
      </c>
      <c r="D54" s="59">
        <v>7201</v>
      </c>
      <c r="E54" s="62">
        <v>24</v>
      </c>
      <c r="F54" s="59">
        <v>7228</v>
      </c>
      <c r="G54" s="65">
        <v>23</v>
      </c>
      <c r="H54" s="65">
        <v>7242</v>
      </c>
      <c r="I54" s="41"/>
      <c r="J54" s="41"/>
      <c r="K54" s="51">
        <v>0</v>
      </c>
      <c r="L54">
        <v>1222</v>
      </c>
    </row>
    <row r="55" spans="1:12" x14ac:dyDescent="0.3">
      <c r="A55" s="59">
        <v>12</v>
      </c>
      <c r="B55" s="59">
        <v>7340</v>
      </c>
      <c r="C55" s="62">
        <v>23</v>
      </c>
      <c r="D55" s="59">
        <v>7361</v>
      </c>
      <c r="E55" s="62">
        <v>24</v>
      </c>
      <c r="F55" s="59">
        <v>7374</v>
      </c>
      <c r="G55" s="65">
        <v>23</v>
      </c>
      <c r="H55" s="65">
        <v>7401</v>
      </c>
      <c r="I55" s="41"/>
      <c r="J55" s="41"/>
      <c r="K55" s="51">
        <v>0</v>
      </c>
      <c r="L55">
        <v>1222</v>
      </c>
    </row>
    <row r="56" spans="1:12" x14ac:dyDescent="0.3">
      <c r="A56" s="58">
        <v>12</v>
      </c>
      <c r="B56" s="58">
        <v>7503</v>
      </c>
      <c r="C56" s="61">
        <v>14</v>
      </c>
      <c r="D56" s="58">
        <v>7512</v>
      </c>
      <c r="E56" s="61">
        <v>24</v>
      </c>
      <c r="F56" s="58">
        <v>7525</v>
      </c>
      <c r="G56" s="64">
        <v>23</v>
      </c>
      <c r="H56" s="64">
        <v>7559</v>
      </c>
      <c r="I56" s="42"/>
      <c r="J56" s="42"/>
      <c r="K56" s="43">
        <v>0</v>
      </c>
      <c r="L56">
        <v>1122</v>
      </c>
    </row>
    <row r="57" spans="1:12" x14ac:dyDescent="0.3">
      <c r="A57" s="58">
        <v>12</v>
      </c>
      <c r="B57" s="58">
        <v>7658</v>
      </c>
      <c r="C57" s="61">
        <v>23</v>
      </c>
      <c r="D57" s="58">
        <v>7686</v>
      </c>
      <c r="E57" s="61">
        <v>24</v>
      </c>
      <c r="F57" s="58">
        <v>7697</v>
      </c>
      <c r="G57" s="64">
        <v>14</v>
      </c>
      <c r="H57" s="64">
        <v>7715</v>
      </c>
      <c r="I57" s="42"/>
      <c r="J57" s="42"/>
      <c r="K57" s="43">
        <v>0</v>
      </c>
      <c r="L57">
        <v>1221</v>
      </c>
    </row>
    <row r="58" spans="1:12" x14ac:dyDescent="0.3">
      <c r="A58" s="58">
        <v>12</v>
      </c>
      <c r="B58" s="58">
        <v>7813</v>
      </c>
      <c r="C58" s="61">
        <v>23</v>
      </c>
      <c r="D58" s="58">
        <v>7839</v>
      </c>
      <c r="E58" s="61">
        <v>24</v>
      </c>
      <c r="F58" s="58">
        <v>7850</v>
      </c>
      <c r="G58" s="64">
        <v>14</v>
      </c>
      <c r="H58" s="64">
        <v>7874</v>
      </c>
      <c r="I58" s="42"/>
      <c r="J58" s="42"/>
      <c r="K58" s="43">
        <v>0</v>
      </c>
      <c r="L58">
        <v>1221</v>
      </c>
    </row>
    <row r="59" spans="1:12" x14ac:dyDescent="0.3">
      <c r="A59" s="58">
        <v>21</v>
      </c>
      <c r="B59" s="58">
        <v>8018</v>
      </c>
      <c r="C59" s="61">
        <v>21</v>
      </c>
      <c r="D59" s="58">
        <v>8026</v>
      </c>
      <c r="E59" s="61">
        <v>22</v>
      </c>
      <c r="F59" s="58">
        <v>8036</v>
      </c>
      <c r="G59" s="64">
        <v>14</v>
      </c>
      <c r="H59" s="64">
        <v>8258</v>
      </c>
      <c r="I59" s="42"/>
      <c r="J59" s="42"/>
      <c r="K59" s="43">
        <v>0</v>
      </c>
      <c r="L59">
        <v>2221</v>
      </c>
    </row>
    <row r="60" spans="1:12" x14ac:dyDescent="0.3">
      <c r="A60" s="58">
        <v>12</v>
      </c>
      <c r="B60" s="58">
        <v>8370</v>
      </c>
      <c r="C60" s="61">
        <v>23</v>
      </c>
      <c r="D60" s="58">
        <v>8382</v>
      </c>
      <c r="E60" s="61">
        <v>24</v>
      </c>
      <c r="F60" s="58">
        <v>8397</v>
      </c>
      <c r="G60" s="64">
        <v>23</v>
      </c>
      <c r="H60" s="64">
        <v>8408</v>
      </c>
      <c r="I60" s="42"/>
      <c r="J60" s="42"/>
      <c r="K60" s="43">
        <v>0</v>
      </c>
      <c r="L60">
        <v>1222</v>
      </c>
    </row>
    <row r="61" spans="1:12" x14ac:dyDescent="0.3">
      <c r="A61" s="58">
        <v>12</v>
      </c>
      <c r="B61" s="58">
        <v>8515</v>
      </c>
      <c r="C61" s="61">
        <v>23</v>
      </c>
      <c r="D61" s="58">
        <v>8540</v>
      </c>
      <c r="E61" s="61">
        <v>24</v>
      </c>
      <c r="F61" s="58">
        <v>8575</v>
      </c>
      <c r="G61" s="64">
        <v>23</v>
      </c>
      <c r="H61" s="64">
        <v>8586</v>
      </c>
      <c r="I61" s="42"/>
      <c r="J61" s="42"/>
      <c r="K61" s="43">
        <v>0</v>
      </c>
      <c r="L61">
        <v>1222</v>
      </c>
    </row>
    <row r="62" spans="1:12" x14ac:dyDescent="0.3">
      <c r="A62" s="58">
        <v>12</v>
      </c>
      <c r="B62" s="58">
        <v>8685</v>
      </c>
      <c r="C62" s="61">
        <v>14</v>
      </c>
      <c r="D62" s="58">
        <v>8693</v>
      </c>
      <c r="E62" s="61">
        <v>24</v>
      </c>
      <c r="F62" s="58">
        <v>8707</v>
      </c>
      <c r="G62" s="64">
        <v>14</v>
      </c>
      <c r="H62" s="64">
        <v>8720</v>
      </c>
      <c r="I62" s="42"/>
      <c r="J62" s="42"/>
      <c r="K62" s="43">
        <v>0</v>
      </c>
      <c r="L62">
        <v>1121</v>
      </c>
    </row>
    <row r="63" spans="1:12" x14ac:dyDescent="0.3">
      <c r="A63" s="58">
        <v>12</v>
      </c>
      <c r="B63" s="58">
        <v>8837</v>
      </c>
      <c r="C63" s="61">
        <v>14</v>
      </c>
      <c r="D63" s="58">
        <v>8845</v>
      </c>
      <c r="E63" s="61">
        <v>24</v>
      </c>
      <c r="F63" s="58">
        <v>8859</v>
      </c>
      <c r="G63" s="64">
        <v>23</v>
      </c>
      <c r="H63" s="64">
        <v>8887</v>
      </c>
      <c r="I63" s="42"/>
      <c r="J63" s="42"/>
      <c r="K63" s="43">
        <v>0</v>
      </c>
      <c r="L63">
        <v>1122</v>
      </c>
    </row>
    <row r="64" spans="1:12" x14ac:dyDescent="0.3">
      <c r="A64" s="58">
        <v>12</v>
      </c>
      <c r="B64" s="58">
        <v>8984</v>
      </c>
      <c r="C64" s="61">
        <v>14</v>
      </c>
      <c r="D64" s="58">
        <v>8989</v>
      </c>
      <c r="E64" s="61">
        <v>13</v>
      </c>
      <c r="F64" s="58">
        <v>8997</v>
      </c>
      <c r="G64" s="64">
        <v>23</v>
      </c>
      <c r="H64" s="64">
        <v>9010</v>
      </c>
      <c r="I64" s="42"/>
      <c r="J64" s="42"/>
      <c r="K64" s="43">
        <v>0</v>
      </c>
      <c r="L64">
        <v>1112</v>
      </c>
    </row>
    <row r="65" spans="1:12" x14ac:dyDescent="0.3">
      <c r="A65" s="58">
        <v>12</v>
      </c>
      <c r="B65" s="58">
        <v>9109</v>
      </c>
      <c r="C65" s="61">
        <v>23</v>
      </c>
      <c r="D65" s="58">
        <v>9146</v>
      </c>
      <c r="E65" s="61">
        <v>24</v>
      </c>
      <c r="F65" s="58">
        <v>9160</v>
      </c>
      <c r="G65" s="64">
        <v>23</v>
      </c>
      <c r="H65" s="64">
        <v>9170</v>
      </c>
      <c r="I65" s="42"/>
      <c r="J65" s="42"/>
      <c r="K65" s="43">
        <v>0</v>
      </c>
      <c r="L65">
        <v>1222</v>
      </c>
    </row>
    <row r="66" spans="1:12" x14ac:dyDescent="0.3">
      <c r="A66" s="58">
        <v>12</v>
      </c>
      <c r="B66" s="58">
        <v>9268</v>
      </c>
      <c r="C66" s="61">
        <v>14</v>
      </c>
      <c r="D66" s="58">
        <v>9273</v>
      </c>
      <c r="E66" s="61">
        <v>24</v>
      </c>
      <c r="F66" s="58">
        <v>9287</v>
      </c>
      <c r="G66" s="64">
        <v>23</v>
      </c>
      <c r="H66" s="64">
        <v>9301</v>
      </c>
      <c r="I66" s="42"/>
      <c r="J66" s="42"/>
      <c r="K66" s="43">
        <v>0</v>
      </c>
      <c r="L66">
        <v>1122</v>
      </c>
    </row>
    <row r="67" spans="1:12" x14ac:dyDescent="0.3">
      <c r="A67" s="58">
        <v>12</v>
      </c>
      <c r="B67" s="58">
        <v>9400</v>
      </c>
      <c r="C67" s="61">
        <v>14</v>
      </c>
      <c r="D67" s="58">
        <v>9408</v>
      </c>
      <c r="E67" s="61">
        <v>13</v>
      </c>
      <c r="F67" s="58">
        <v>9418</v>
      </c>
      <c r="G67" s="64">
        <v>23</v>
      </c>
      <c r="H67" s="64">
        <v>9431</v>
      </c>
      <c r="I67" s="42"/>
      <c r="J67" s="42"/>
      <c r="K67" s="43">
        <v>0</v>
      </c>
      <c r="L67">
        <v>1112</v>
      </c>
    </row>
    <row r="68" spans="1:12" x14ac:dyDescent="0.3">
      <c r="A68" s="58">
        <v>12</v>
      </c>
      <c r="B68" s="58">
        <v>9535</v>
      </c>
      <c r="C68" s="61">
        <v>23</v>
      </c>
      <c r="D68" s="58">
        <v>9550</v>
      </c>
      <c r="E68" s="61">
        <v>24</v>
      </c>
      <c r="F68" s="58">
        <v>9559</v>
      </c>
      <c r="G68" s="64">
        <v>23</v>
      </c>
      <c r="H68" s="64">
        <v>9571</v>
      </c>
      <c r="I68" s="42"/>
      <c r="J68" s="42"/>
      <c r="K68" s="43">
        <v>0</v>
      </c>
      <c r="L68">
        <v>1222</v>
      </c>
    </row>
    <row r="69" spans="1:12" x14ac:dyDescent="0.3">
      <c r="A69" s="58">
        <v>12</v>
      </c>
      <c r="B69" s="58">
        <v>9667</v>
      </c>
      <c r="C69" s="61">
        <v>14</v>
      </c>
      <c r="D69" s="58">
        <v>9671</v>
      </c>
      <c r="E69" s="61">
        <v>13</v>
      </c>
      <c r="F69" s="58">
        <v>9680</v>
      </c>
      <c r="G69" s="64">
        <v>23</v>
      </c>
      <c r="H69" s="64">
        <v>9692</v>
      </c>
      <c r="I69" s="42"/>
      <c r="J69" s="42"/>
      <c r="K69" s="43">
        <v>0</v>
      </c>
      <c r="L69">
        <v>1112</v>
      </c>
    </row>
    <row r="70" spans="1:12" x14ac:dyDescent="0.3">
      <c r="A70" s="58">
        <v>12</v>
      </c>
      <c r="B70" s="58">
        <v>9790</v>
      </c>
      <c r="C70" s="61">
        <v>14</v>
      </c>
      <c r="D70" s="58">
        <v>9795</v>
      </c>
      <c r="E70" s="61">
        <v>24</v>
      </c>
      <c r="F70" s="58">
        <v>9813</v>
      </c>
      <c r="G70" s="64">
        <v>23</v>
      </c>
      <c r="H70" s="64">
        <v>9839</v>
      </c>
      <c r="I70" s="42"/>
      <c r="J70" s="42"/>
      <c r="K70" s="43">
        <v>0</v>
      </c>
      <c r="L70">
        <v>1122</v>
      </c>
    </row>
    <row r="71" spans="1:12" x14ac:dyDescent="0.3">
      <c r="A71" s="58">
        <v>12</v>
      </c>
      <c r="B71" s="58">
        <v>9938</v>
      </c>
      <c r="C71" s="61">
        <v>14</v>
      </c>
      <c r="D71" s="58">
        <v>9943</v>
      </c>
      <c r="E71" s="61">
        <v>13</v>
      </c>
      <c r="F71" s="58">
        <v>9952</v>
      </c>
      <c r="G71" s="64">
        <v>23</v>
      </c>
      <c r="H71" s="64">
        <v>9965</v>
      </c>
      <c r="I71" s="42"/>
      <c r="J71" s="42"/>
      <c r="K71" s="43">
        <v>0</v>
      </c>
      <c r="L71">
        <v>1112</v>
      </c>
    </row>
    <row r="72" spans="1:12" x14ac:dyDescent="0.3">
      <c r="A72" s="58">
        <v>12</v>
      </c>
      <c r="B72" s="58">
        <v>10085</v>
      </c>
      <c r="C72" s="61">
        <v>23</v>
      </c>
      <c r="D72" s="58">
        <v>10120</v>
      </c>
      <c r="E72" s="61">
        <v>24</v>
      </c>
      <c r="F72" s="58">
        <v>10131</v>
      </c>
      <c r="G72" s="64">
        <v>23</v>
      </c>
      <c r="H72" s="64">
        <v>10144</v>
      </c>
      <c r="I72" s="42"/>
      <c r="J72" s="42"/>
      <c r="K72" s="43">
        <v>0</v>
      </c>
      <c r="L72">
        <v>1222</v>
      </c>
    </row>
    <row r="73" spans="1:12" x14ac:dyDescent="0.3">
      <c r="A73" s="58">
        <v>12</v>
      </c>
      <c r="B73" s="58">
        <v>10240</v>
      </c>
      <c r="C73" s="61">
        <v>14</v>
      </c>
      <c r="D73" s="58">
        <v>10247</v>
      </c>
      <c r="E73" s="61">
        <v>13</v>
      </c>
      <c r="F73" s="58">
        <v>10263</v>
      </c>
      <c r="G73" s="64">
        <v>23</v>
      </c>
      <c r="H73" s="64">
        <v>10276</v>
      </c>
      <c r="I73" s="42"/>
      <c r="J73" s="42"/>
      <c r="K73" s="43">
        <v>0</v>
      </c>
      <c r="L73">
        <v>1112</v>
      </c>
    </row>
    <row r="74" spans="1:12" x14ac:dyDescent="0.3">
      <c r="A74" s="58">
        <v>12</v>
      </c>
      <c r="B74" s="58">
        <v>10374</v>
      </c>
      <c r="C74" s="61">
        <v>14</v>
      </c>
      <c r="D74" s="58">
        <v>10381</v>
      </c>
      <c r="E74" s="61">
        <v>24</v>
      </c>
      <c r="F74" s="58">
        <v>10409</v>
      </c>
      <c r="G74" s="64">
        <v>23</v>
      </c>
      <c r="H74" s="64">
        <v>10441</v>
      </c>
      <c r="I74" s="42"/>
      <c r="J74" s="42"/>
      <c r="K74" s="43">
        <v>0</v>
      </c>
      <c r="L74">
        <v>1122</v>
      </c>
    </row>
    <row r="75" spans="1:12" x14ac:dyDescent="0.3">
      <c r="A75" s="58">
        <v>12</v>
      </c>
      <c r="B75" s="58">
        <v>10542</v>
      </c>
      <c r="C75" s="61">
        <v>14</v>
      </c>
      <c r="D75" s="58">
        <v>10551</v>
      </c>
      <c r="E75" s="61">
        <v>24</v>
      </c>
      <c r="F75" s="58">
        <v>10566</v>
      </c>
      <c r="G75" s="64">
        <v>23</v>
      </c>
      <c r="H75" s="64">
        <v>10608</v>
      </c>
      <c r="I75" s="42"/>
      <c r="J75" s="42"/>
      <c r="K75" s="43">
        <v>0</v>
      </c>
      <c r="L75">
        <v>1122</v>
      </c>
    </row>
    <row r="76" spans="1:12" x14ac:dyDescent="0.3">
      <c r="A76" s="58">
        <v>12</v>
      </c>
      <c r="B76" s="58">
        <v>10708</v>
      </c>
      <c r="C76" s="61">
        <v>14</v>
      </c>
      <c r="D76" s="58">
        <v>10716</v>
      </c>
      <c r="E76" s="61">
        <v>13</v>
      </c>
      <c r="F76" s="58">
        <v>10725</v>
      </c>
      <c r="G76" s="64">
        <v>23</v>
      </c>
      <c r="H76" s="64">
        <v>10739</v>
      </c>
      <c r="I76" s="42"/>
      <c r="J76" s="42"/>
      <c r="K76" s="43">
        <v>0</v>
      </c>
      <c r="L76">
        <v>1112</v>
      </c>
    </row>
    <row r="77" spans="1:12" x14ac:dyDescent="0.3">
      <c r="A77" s="58">
        <v>12</v>
      </c>
      <c r="B77" s="58">
        <v>10837</v>
      </c>
      <c r="C77" s="61">
        <v>14</v>
      </c>
      <c r="D77" s="58">
        <v>10845</v>
      </c>
      <c r="E77" s="61">
        <v>24</v>
      </c>
      <c r="F77" s="58">
        <v>10865</v>
      </c>
      <c r="G77" s="64">
        <v>23</v>
      </c>
      <c r="H77" s="64">
        <v>10916</v>
      </c>
      <c r="I77" s="42"/>
      <c r="J77" s="42"/>
      <c r="K77" s="43">
        <v>0</v>
      </c>
      <c r="L77">
        <v>1122</v>
      </c>
    </row>
    <row r="78" spans="1:12" x14ac:dyDescent="0.3">
      <c r="A78" s="58">
        <v>12</v>
      </c>
      <c r="B78" s="58">
        <v>11017</v>
      </c>
      <c r="C78" s="61">
        <v>23</v>
      </c>
      <c r="D78" s="58">
        <v>11068</v>
      </c>
      <c r="E78" s="61">
        <v>24</v>
      </c>
      <c r="F78" s="58">
        <v>11078</v>
      </c>
      <c r="G78" s="64">
        <v>23</v>
      </c>
      <c r="H78" s="64">
        <v>11087</v>
      </c>
      <c r="I78" s="42"/>
      <c r="J78" s="42"/>
      <c r="K78" s="43">
        <v>0</v>
      </c>
      <c r="L78">
        <v>1222</v>
      </c>
    </row>
    <row r="79" spans="1:12" x14ac:dyDescent="0.3">
      <c r="A79" s="58">
        <v>12</v>
      </c>
      <c r="B79" s="58">
        <v>11183</v>
      </c>
      <c r="C79" s="61">
        <v>14</v>
      </c>
      <c r="D79" s="58">
        <v>11190</v>
      </c>
      <c r="E79" s="61">
        <v>24</v>
      </c>
      <c r="F79" s="58">
        <v>11251</v>
      </c>
      <c r="G79" s="64">
        <v>23</v>
      </c>
      <c r="H79" s="64">
        <v>11260</v>
      </c>
      <c r="I79" s="42"/>
      <c r="J79" s="42"/>
      <c r="K79" s="43">
        <v>0</v>
      </c>
      <c r="L79">
        <v>1122</v>
      </c>
    </row>
    <row r="80" spans="1:12" x14ac:dyDescent="0.3">
      <c r="A80" s="58">
        <v>12</v>
      </c>
      <c r="B80" s="58">
        <v>11355</v>
      </c>
      <c r="C80" s="61">
        <v>14</v>
      </c>
      <c r="D80" s="58">
        <v>11360</v>
      </c>
      <c r="E80" s="61">
        <v>13</v>
      </c>
      <c r="F80" s="58">
        <v>11383</v>
      </c>
      <c r="G80" s="64">
        <v>23</v>
      </c>
      <c r="H80" s="64">
        <v>11400</v>
      </c>
      <c r="I80" s="42"/>
      <c r="J80" s="42"/>
      <c r="K80" s="43">
        <v>0</v>
      </c>
      <c r="L80">
        <v>1112</v>
      </c>
    </row>
    <row r="81" spans="1:12" x14ac:dyDescent="0.3">
      <c r="A81" s="59">
        <v>12</v>
      </c>
      <c r="B81" s="59">
        <v>11532</v>
      </c>
      <c r="C81" s="62">
        <v>14</v>
      </c>
      <c r="D81" s="59">
        <v>11536</v>
      </c>
      <c r="E81" s="62">
        <v>24</v>
      </c>
      <c r="F81" s="59">
        <v>11547</v>
      </c>
      <c r="G81" s="65">
        <v>23</v>
      </c>
      <c r="H81" s="65">
        <v>11555</v>
      </c>
      <c r="I81" s="41"/>
      <c r="J81" s="41"/>
      <c r="K81" s="51">
        <v>0</v>
      </c>
      <c r="L81">
        <v>1122</v>
      </c>
    </row>
    <row r="82" spans="1:12" x14ac:dyDescent="0.3">
      <c r="A82" s="59">
        <v>12</v>
      </c>
      <c r="B82" s="59">
        <v>11656</v>
      </c>
      <c r="C82" s="62">
        <v>14</v>
      </c>
      <c r="D82" s="59">
        <v>11664</v>
      </c>
      <c r="E82" s="62">
        <v>24</v>
      </c>
      <c r="F82" s="59">
        <v>11677</v>
      </c>
      <c r="G82" s="65">
        <v>23</v>
      </c>
      <c r="H82" s="65">
        <v>11731</v>
      </c>
      <c r="I82" s="41"/>
      <c r="J82" s="41"/>
      <c r="K82" s="51">
        <v>0</v>
      </c>
      <c r="L82">
        <v>1122</v>
      </c>
    </row>
    <row r="83" spans="1:12" x14ac:dyDescent="0.3">
      <c r="A83" s="59">
        <v>21</v>
      </c>
      <c r="B83" s="59">
        <v>11839</v>
      </c>
      <c r="C83" s="62">
        <v>12</v>
      </c>
      <c r="D83" s="59">
        <v>11863</v>
      </c>
      <c r="E83" s="62">
        <v>24</v>
      </c>
      <c r="F83" s="59">
        <v>11886</v>
      </c>
      <c r="G83" s="65">
        <v>23</v>
      </c>
      <c r="H83" s="65">
        <v>11900</v>
      </c>
      <c r="I83" s="41"/>
      <c r="J83" s="41"/>
      <c r="K83" s="51">
        <v>0</v>
      </c>
      <c r="L83">
        <v>2122</v>
      </c>
    </row>
    <row r="84" spans="1:12" x14ac:dyDescent="0.3">
      <c r="A84" s="59">
        <v>12</v>
      </c>
      <c r="B84" s="59">
        <v>11995</v>
      </c>
      <c r="C84" s="62">
        <v>14</v>
      </c>
      <c r="D84" s="59">
        <v>11999</v>
      </c>
      <c r="E84" s="62">
        <v>13</v>
      </c>
      <c r="F84" s="59">
        <v>12008</v>
      </c>
      <c r="G84" s="65">
        <v>23</v>
      </c>
      <c r="H84" s="65">
        <v>12021</v>
      </c>
      <c r="I84" s="41"/>
      <c r="J84" s="41"/>
      <c r="K84" s="51">
        <v>0</v>
      </c>
      <c r="L84">
        <v>1112</v>
      </c>
    </row>
    <row r="85" spans="1:12" x14ac:dyDescent="0.3">
      <c r="A85" s="59">
        <v>12</v>
      </c>
      <c r="B85" s="59">
        <v>12119</v>
      </c>
      <c r="C85" s="62">
        <v>14</v>
      </c>
      <c r="D85" s="59">
        <v>12128</v>
      </c>
      <c r="E85" s="62">
        <v>24</v>
      </c>
      <c r="F85" s="59">
        <v>12142</v>
      </c>
      <c r="G85" s="65">
        <v>23</v>
      </c>
      <c r="H85" s="65">
        <v>12169</v>
      </c>
      <c r="I85" s="41"/>
      <c r="J85" s="41"/>
      <c r="K85" s="51">
        <v>0</v>
      </c>
      <c r="L85">
        <v>1122</v>
      </c>
    </row>
    <row r="86" spans="1:12" x14ac:dyDescent="0.3">
      <c r="A86" s="59">
        <v>12</v>
      </c>
      <c r="B86" s="59">
        <v>12266</v>
      </c>
      <c r="C86" s="62">
        <v>14</v>
      </c>
      <c r="D86" s="59">
        <v>12272</v>
      </c>
      <c r="E86" s="62">
        <v>24</v>
      </c>
      <c r="F86" s="59">
        <v>12289</v>
      </c>
      <c r="G86" s="65">
        <v>14</v>
      </c>
      <c r="H86" s="65">
        <v>12312</v>
      </c>
      <c r="I86" s="41"/>
      <c r="J86" s="41"/>
      <c r="K86" s="51">
        <v>0</v>
      </c>
      <c r="L86">
        <v>1121</v>
      </c>
    </row>
    <row r="87" spans="1:12" x14ac:dyDescent="0.3">
      <c r="A87" s="59">
        <v>12</v>
      </c>
      <c r="B87" s="59">
        <v>12419</v>
      </c>
      <c r="C87" s="62">
        <v>14</v>
      </c>
      <c r="D87" s="59">
        <v>12424</v>
      </c>
      <c r="E87" s="62">
        <v>24</v>
      </c>
      <c r="F87" s="59">
        <v>12439</v>
      </c>
      <c r="G87" s="65">
        <v>23</v>
      </c>
      <c r="H87" s="65">
        <v>12467</v>
      </c>
      <c r="I87" s="41"/>
      <c r="J87" s="41"/>
      <c r="K87" s="51">
        <v>0</v>
      </c>
      <c r="L87">
        <v>1122</v>
      </c>
    </row>
    <row r="88" spans="1:12" x14ac:dyDescent="0.3">
      <c r="A88" s="59">
        <v>12</v>
      </c>
      <c r="B88" s="59">
        <v>12573</v>
      </c>
      <c r="C88" s="62">
        <v>14</v>
      </c>
      <c r="D88" s="59">
        <v>12618</v>
      </c>
      <c r="E88" s="62">
        <v>13</v>
      </c>
      <c r="F88" s="59">
        <v>12646</v>
      </c>
      <c r="G88" s="65">
        <v>23</v>
      </c>
      <c r="H88" s="65">
        <v>12655</v>
      </c>
      <c r="I88" s="41"/>
      <c r="J88" s="41"/>
      <c r="K88" s="51">
        <v>0</v>
      </c>
      <c r="L88">
        <v>1112</v>
      </c>
    </row>
    <row r="89" spans="1:12" x14ac:dyDescent="0.3">
      <c r="A89" s="59">
        <v>12</v>
      </c>
      <c r="B89" s="59">
        <v>12762</v>
      </c>
      <c r="C89" s="62">
        <v>14</v>
      </c>
      <c r="D89" s="59">
        <v>12792</v>
      </c>
      <c r="E89" s="62">
        <v>24</v>
      </c>
      <c r="F89" s="59">
        <v>12803</v>
      </c>
      <c r="G89" s="65">
        <v>14</v>
      </c>
      <c r="H89" s="65">
        <v>12832</v>
      </c>
      <c r="I89" s="41"/>
      <c r="J89" s="41"/>
      <c r="K89" s="51">
        <v>0</v>
      </c>
      <c r="L89">
        <v>1121</v>
      </c>
    </row>
    <row r="90" spans="1:12" x14ac:dyDescent="0.3">
      <c r="A90" s="59">
        <v>21</v>
      </c>
      <c r="B90" s="59">
        <v>12995</v>
      </c>
      <c r="C90" s="62">
        <v>21</v>
      </c>
      <c r="D90" s="59">
        <v>13007</v>
      </c>
      <c r="E90" s="62">
        <v>22</v>
      </c>
      <c r="F90" s="59">
        <v>13020</v>
      </c>
      <c r="G90" s="65">
        <v>23</v>
      </c>
      <c r="H90" s="65">
        <v>13028</v>
      </c>
      <c r="I90" s="41"/>
      <c r="J90" s="41"/>
      <c r="K90" s="51">
        <v>0</v>
      </c>
      <c r="L90">
        <v>2222</v>
      </c>
    </row>
    <row r="91" spans="1:12" x14ac:dyDescent="0.3">
      <c r="A91" s="59">
        <v>12</v>
      </c>
      <c r="B91" s="59">
        <v>13127</v>
      </c>
      <c r="C91" s="62">
        <v>14</v>
      </c>
      <c r="D91" s="59">
        <v>13132</v>
      </c>
      <c r="E91" s="62">
        <v>13</v>
      </c>
      <c r="F91" s="59">
        <v>13142</v>
      </c>
      <c r="G91" s="65">
        <v>23</v>
      </c>
      <c r="H91" s="65">
        <v>13151</v>
      </c>
      <c r="I91" s="41"/>
      <c r="J91" s="41"/>
      <c r="K91" s="51">
        <v>0</v>
      </c>
      <c r="L91">
        <v>1112</v>
      </c>
    </row>
    <row r="92" spans="1:12" x14ac:dyDescent="0.3">
      <c r="A92" s="59">
        <v>12</v>
      </c>
      <c r="B92" s="59">
        <v>13249</v>
      </c>
      <c r="C92" s="62">
        <v>14</v>
      </c>
      <c r="D92" s="59">
        <v>13254</v>
      </c>
      <c r="E92" s="62">
        <v>13</v>
      </c>
      <c r="F92" s="59">
        <v>13262</v>
      </c>
      <c r="G92" s="65">
        <v>23</v>
      </c>
      <c r="H92" s="65">
        <v>13279</v>
      </c>
      <c r="I92" s="41"/>
      <c r="J92" s="41"/>
      <c r="K92" s="51">
        <v>0</v>
      </c>
      <c r="L92">
        <v>1112</v>
      </c>
    </row>
    <row r="93" spans="1:12" x14ac:dyDescent="0.3">
      <c r="A93" s="59">
        <v>12</v>
      </c>
      <c r="B93" s="59">
        <v>13384</v>
      </c>
      <c r="C93" s="62">
        <v>14</v>
      </c>
      <c r="D93" s="59">
        <v>13392</v>
      </c>
      <c r="E93" s="62">
        <v>24</v>
      </c>
      <c r="F93" s="59">
        <v>13407</v>
      </c>
      <c r="G93" s="65">
        <v>14</v>
      </c>
      <c r="H93" s="65">
        <v>13423</v>
      </c>
      <c r="I93" s="41"/>
      <c r="J93" s="41"/>
      <c r="K93" s="51">
        <v>0</v>
      </c>
      <c r="L93">
        <v>1121</v>
      </c>
    </row>
    <row r="94" spans="1:12" x14ac:dyDescent="0.3">
      <c r="A94" s="59">
        <v>21</v>
      </c>
      <c r="B94" s="59">
        <v>13524</v>
      </c>
      <c r="C94" s="62">
        <v>12</v>
      </c>
      <c r="D94" s="59">
        <v>13537</v>
      </c>
      <c r="E94" s="62">
        <v>24</v>
      </c>
      <c r="F94" s="59">
        <v>13547</v>
      </c>
      <c r="G94" s="65">
        <v>23</v>
      </c>
      <c r="H94" s="65">
        <v>13606</v>
      </c>
      <c r="I94" s="41"/>
      <c r="J94" s="41"/>
      <c r="K94" s="51">
        <v>0</v>
      </c>
      <c r="L94">
        <v>2122</v>
      </c>
    </row>
    <row r="95" spans="1:12" x14ac:dyDescent="0.3">
      <c r="A95" s="59">
        <v>12</v>
      </c>
      <c r="B95" s="59">
        <v>13704</v>
      </c>
      <c r="C95" s="62">
        <v>14</v>
      </c>
      <c r="D95" s="59">
        <v>13713</v>
      </c>
      <c r="E95" s="62">
        <v>13</v>
      </c>
      <c r="F95" s="59">
        <v>13723</v>
      </c>
      <c r="G95" s="65">
        <v>23</v>
      </c>
      <c r="H95" s="65">
        <v>13733</v>
      </c>
      <c r="I95" s="41"/>
      <c r="J95" s="41"/>
      <c r="K95" s="51">
        <v>0</v>
      </c>
      <c r="L95">
        <v>1112</v>
      </c>
    </row>
    <row r="96" spans="1:12" x14ac:dyDescent="0.3">
      <c r="A96" s="59">
        <v>12</v>
      </c>
      <c r="B96" s="59">
        <v>13841</v>
      </c>
      <c r="C96" s="62">
        <v>23</v>
      </c>
      <c r="D96" s="59">
        <v>13915</v>
      </c>
      <c r="E96" s="62">
        <v>24</v>
      </c>
      <c r="F96" s="59">
        <v>13925</v>
      </c>
      <c r="G96" s="65">
        <v>14</v>
      </c>
      <c r="H96" s="65">
        <v>13959</v>
      </c>
      <c r="I96" s="41"/>
      <c r="J96" s="41"/>
      <c r="K96" s="51">
        <v>0</v>
      </c>
      <c r="L96">
        <v>1221</v>
      </c>
    </row>
    <row r="97" spans="1:12" x14ac:dyDescent="0.3">
      <c r="A97" s="59">
        <v>12</v>
      </c>
      <c r="B97" s="59">
        <v>14062</v>
      </c>
      <c r="C97" s="62">
        <v>14</v>
      </c>
      <c r="D97" s="59">
        <v>14069</v>
      </c>
      <c r="E97" s="62">
        <v>24</v>
      </c>
      <c r="F97" s="59">
        <v>14083</v>
      </c>
      <c r="G97" s="65">
        <v>23</v>
      </c>
      <c r="H97" s="65">
        <v>14096</v>
      </c>
      <c r="I97" s="41"/>
      <c r="J97" s="41"/>
      <c r="K97" s="51">
        <v>0</v>
      </c>
      <c r="L97">
        <v>1122</v>
      </c>
    </row>
    <row r="98" spans="1:12" x14ac:dyDescent="0.3">
      <c r="A98" s="59">
        <v>12</v>
      </c>
      <c r="B98" s="59">
        <v>14193</v>
      </c>
      <c r="C98" s="62">
        <v>14</v>
      </c>
      <c r="D98" s="59">
        <v>14198</v>
      </c>
      <c r="E98" s="62">
        <v>13</v>
      </c>
      <c r="F98" s="59">
        <v>14206</v>
      </c>
      <c r="G98" s="65">
        <v>23</v>
      </c>
      <c r="H98" s="65">
        <v>14219</v>
      </c>
      <c r="I98" s="41"/>
      <c r="J98" s="41"/>
      <c r="K98" s="51">
        <v>0</v>
      </c>
      <c r="L98">
        <v>1112</v>
      </c>
    </row>
    <row r="99" spans="1:12" x14ac:dyDescent="0.3">
      <c r="A99" s="59">
        <v>12</v>
      </c>
      <c r="B99" s="59">
        <v>14317</v>
      </c>
      <c r="C99" s="62">
        <v>14</v>
      </c>
      <c r="D99" s="59">
        <v>14331</v>
      </c>
      <c r="E99" s="62">
        <v>24</v>
      </c>
      <c r="F99" s="59">
        <v>14343</v>
      </c>
      <c r="G99" s="65">
        <v>14</v>
      </c>
      <c r="H99" s="65">
        <v>14361</v>
      </c>
      <c r="I99" s="41"/>
      <c r="J99" s="41"/>
      <c r="K99" s="51">
        <v>0</v>
      </c>
      <c r="L99">
        <v>1121</v>
      </c>
    </row>
    <row r="100" spans="1:12" x14ac:dyDescent="0.3">
      <c r="A100" s="59">
        <v>12</v>
      </c>
      <c r="B100" s="59">
        <v>14460</v>
      </c>
      <c r="C100" s="62">
        <v>14</v>
      </c>
      <c r="D100" s="59">
        <v>14465</v>
      </c>
      <c r="E100" s="62">
        <v>13</v>
      </c>
      <c r="F100" s="59">
        <v>14476</v>
      </c>
      <c r="G100" s="65">
        <v>23</v>
      </c>
      <c r="H100" s="65">
        <v>14489</v>
      </c>
      <c r="I100" s="41"/>
      <c r="J100" s="41"/>
      <c r="K100" s="51">
        <v>0</v>
      </c>
      <c r="L100">
        <v>1112</v>
      </c>
    </row>
    <row r="101" spans="1:12" x14ac:dyDescent="0.3">
      <c r="A101" s="59">
        <v>12</v>
      </c>
      <c r="B101" s="59">
        <v>14609</v>
      </c>
      <c r="C101" s="62">
        <v>14</v>
      </c>
      <c r="D101" s="59">
        <v>14623</v>
      </c>
      <c r="E101" s="62">
        <v>24</v>
      </c>
      <c r="F101" s="59">
        <v>14637</v>
      </c>
      <c r="G101" s="65">
        <v>23</v>
      </c>
      <c r="H101" s="65">
        <v>14646</v>
      </c>
      <c r="I101" s="41"/>
      <c r="J101" s="41"/>
      <c r="K101" s="51">
        <v>0</v>
      </c>
      <c r="L101">
        <v>1122</v>
      </c>
    </row>
    <row r="102" spans="1:12" x14ac:dyDescent="0.3">
      <c r="A102" s="59">
        <v>12</v>
      </c>
      <c r="B102" s="59">
        <v>14749</v>
      </c>
      <c r="C102" s="62">
        <v>23</v>
      </c>
      <c r="D102" s="59">
        <v>14766</v>
      </c>
      <c r="E102" s="62">
        <v>24</v>
      </c>
      <c r="F102" s="59">
        <v>14785</v>
      </c>
      <c r="G102" s="65">
        <v>23</v>
      </c>
      <c r="H102" s="65">
        <v>14797</v>
      </c>
      <c r="I102" s="41"/>
      <c r="J102" s="41"/>
      <c r="K102" s="51">
        <v>0</v>
      </c>
      <c r="L102">
        <v>1222</v>
      </c>
    </row>
    <row r="103" spans="1:12" x14ac:dyDescent="0.3">
      <c r="A103" s="59">
        <v>12</v>
      </c>
      <c r="B103" s="59">
        <v>14904</v>
      </c>
      <c r="C103" s="62">
        <v>23</v>
      </c>
      <c r="D103" s="59">
        <v>14953</v>
      </c>
      <c r="E103" s="62">
        <v>24</v>
      </c>
      <c r="F103" s="59">
        <v>14961</v>
      </c>
      <c r="G103" s="65">
        <v>14</v>
      </c>
      <c r="H103" s="65">
        <v>14979</v>
      </c>
      <c r="I103" s="41"/>
      <c r="J103" s="41"/>
      <c r="K103" s="51">
        <v>0</v>
      </c>
      <c r="L103">
        <v>1221</v>
      </c>
    </row>
    <row r="104" spans="1:12" x14ac:dyDescent="0.3">
      <c r="A104" s="59">
        <v>12</v>
      </c>
      <c r="B104" s="59">
        <v>15086</v>
      </c>
      <c r="C104" s="62">
        <v>14</v>
      </c>
      <c r="D104" s="59">
        <v>15093</v>
      </c>
      <c r="E104" s="62">
        <v>24</v>
      </c>
      <c r="F104" s="59">
        <v>15110</v>
      </c>
      <c r="G104" s="65">
        <v>14</v>
      </c>
      <c r="H104" s="65">
        <v>15126</v>
      </c>
      <c r="I104" s="41"/>
      <c r="J104" s="41"/>
      <c r="K104" s="51">
        <v>0</v>
      </c>
      <c r="L104">
        <v>1121</v>
      </c>
    </row>
    <row r="105" spans="1:12" x14ac:dyDescent="0.3">
      <c r="A105" s="58">
        <v>12</v>
      </c>
      <c r="B105" s="58">
        <v>15226</v>
      </c>
      <c r="C105" s="61">
        <v>14</v>
      </c>
      <c r="D105" s="58">
        <v>15233</v>
      </c>
      <c r="E105" s="61">
        <v>13</v>
      </c>
      <c r="F105" s="58">
        <v>15241</v>
      </c>
      <c r="G105" s="64">
        <v>23</v>
      </c>
      <c r="H105" s="64">
        <v>15254</v>
      </c>
      <c r="I105" s="42"/>
      <c r="J105" s="42"/>
      <c r="K105" s="43">
        <v>0</v>
      </c>
      <c r="L105">
        <v>1112</v>
      </c>
    </row>
    <row r="106" spans="1:12" x14ac:dyDescent="0.3">
      <c r="A106" s="58">
        <v>12</v>
      </c>
      <c r="B106" s="58">
        <v>15358</v>
      </c>
      <c r="C106" s="61">
        <v>14</v>
      </c>
      <c r="D106" s="58">
        <v>15362</v>
      </c>
      <c r="E106" s="61">
        <v>13</v>
      </c>
      <c r="F106" s="58">
        <v>15373</v>
      </c>
      <c r="G106" s="64">
        <v>14</v>
      </c>
      <c r="H106" s="64">
        <v>15382</v>
      </c>
      <c r="I106" s="42"/>
      <c r="J106" s="42"/>
      <c r="K106" s="43">
        <v>0</v>
      </c>
      <c r="L106">
        <v>1111</v>
      </c>
    </row>
    <row r="107" spans="1:12" x14ac:dyDescent="0.3">
      <c r="A107" s="58">
        <v>12</v>
      </c>
      <c r="B107" s="58">
        <v>15770</v>
      </c>
      <c r="C107" s="61">
        <v>14</v>
      </c>
      <c r="D107" s="58">
        <v>15793</v>
      </c>
      <c r="E107" s="61">
        <v>24</v>
      </c>
      <c r="F107" s="58">
        <v>15805</v>
      </c>
      <c r="G107" s="64">
        <v>23</v>
      </c>
      <c r="H107" s="64">
        <v>15818</v>
      </c>
      <c r="I107" s="42"/>
      <c r="J107" s="42"/>
      <c r="K107" s="43">
        <v>0</v>
      </c>
      <c r="L107">
        <v>1122</v>
      </c>
    </row>
    <row r="108" spans="1:12" x14ac:dyDescent="0.3">
      <c r="A108" s="58">
        <v>12</v>
      </c>
      <c r="B108" s="58">
        <v>15966</v>
      </c>
      <c r="C108" s="61">
        <v>14</v>
      </c>
      <c r="D108" s="58">
        <v>15996</v>
      </c>
      <c r="E108" s="61">
        <v>24</v>
      </c>
      <c r="F108" s="58">
        <v>16006</v>
      </c>
      <c r="G108" s="64">
        <v>14</v>
      </c>
      <c r="H108" s="64">
        <v>16035</v>
      </c>
      <c r="I108" s="42"/>
      <c r="J108" s="42"/>
      <c r="K108" s="43">
        <v>0</v>
      </c>
      <c r="L108">
        <v>1121</v>
      </c>
    </row>
    <row r="109" spans="1:12" x14ac:dyDescent="0.3">
      <c r="A109" s="58">
        <v>12</v>
      </c>
      <c r="B109" s="58">
        <v>16151</v>
      </c>
      <c r="C109" s="61">
        <v>14</v>
      </c>
      <c r="D109" s="58">
        <v>16160</v>
      </c>
      <c r="E109" s="61">
        <v>24</v>
      </c>
      <c r="F109" s="58">
        <v>16173</v>
      </c>
      <c r="G109" s="64">
        <v>23</v>
      </c>
      <c r="H109" s="64">
        <v>16183</v>
      </c>
      <c r="I109" s="42"/>
      <c r="J109" s="42"/>
      <c r="K109" s="43">
        <v>0</v>
      </c>
      <c r="L109">
        <v>1122</v>
      </c>
    </row>
    <row r="110" spans="1:12" x14ac:dyDescent="0.3">
      <c r="A110" s="58">
        <v>12</v>
      </c>
      <c r="B110" s="58">
        <v>16283</v>
      </c>
      <c r="C110" s="61">
        <v>14</v>
      </c>
      <c r="D110" s="58">
        <v>16294</v>
      </c>
      <c r="E110" s="61">
        <v>24</v>
      </c>
      <c r="F110" s="58">
        <v>16310</v>
      </c>
      <c r="G110" s="64">
        <v>23</v>
      </c>
      <c r="H110" s="64">
        <v>16321</v>
      </c>
      <c r="I110" s="42"/>
      <c r="J110" s="42"/>
      <c r="K110" s="43">
        <v>0</v>
      </c>
      <c r="L110">
        <v>1122</v>
      </c>
    </row>
    <row r="111" spans="1:12" x14ac:dyDescent="0.3">
      <c r="A111" s="58">
        <v>12</v>
      </c>
      <c r="B111" s="58">
        <v>16430</v>
      </c>
      <c r="C111" s="61">
        <v>14</v>
      </c>
      <c r="D111" s="58">
        <v>16439</v>
      </c>
      <c r="E111" s="61">
        <v>24</v>
      </c>
      <c r="F111" s="58">
        <v>16462</v>
      </c>
      <c r="G111" s="64">
        <v>23</v>
      </c>
      <c r="H111" s="64">
        <v>16471</v>
      </c>
      <c r="I111" s="42"/>
      <c r="J111" s="42"/>
      <c r="K111" s="43">
        <v>0</v>
      </c>
      <c r="L111">
        <v>1122</v>
      </c>
    </row>
    <row r="112" spans="1:12" x14ac:dyDescent="0.3">
      <c r="A112" s="58">
        <v>12</v>
      </c>
      <c r="B112" s="58">
        <v>16574</v>
      </c>
      <c r="C112" s="61">
        <v>14</v>
      </c>
      <c r="D112" s="58">
        <v>16592</v>
      </c>
      <c r="E112" s="61">
        <v>24</v>
      </c>
      <c r="F112" s="58">
        <v>16605</v>
      </c>
      <c r="G112" s="64">
        <v>23</v>
      </c>
      <c r="H112" s="64">
        <v>16617</v>
      </c>
      <c r="I112" s="42"/>
      <c r="J112" s="42"/>
      <c r="K112" s="43">
        <v>0</v>
      </c>
      <c r="L112">
        <v>1122</v>
      </c>
    </row>
    <row r="113" spans="1:12" x14ac:dyDescent="0.3">
      <c r="A113" s="58">
        <v>12</v>
      </c>
      <c r="B113" s="58">
        <v>16734</v>
      </c>
      <c r="C113" s="61">
        <v>23</v>
      </c>
      <c r="D113" s="58">
        <v>16770</v>
      </c>
      <c r="E113" s="61">
        <v>24</v>
      </c>
      <c r="F113" s="58">
        <v>16783</v>
      </c>
      <c r="G113" s="64">
        <v>14</v>
      </c>
      <c r="H113" s="64">
        <v>16845</v>
      </c>
      <c r="I113" s="42"/>
      <c r="J113" s="42"/>
      <c r="K113" s="43">
        <v>0</v>
      </c>
      <c r="L113">
        <v>1221</v>
      </c>
    </row>
    <row r="114" spans="1:12" x14ac:dyDescent="0.3">
      <c r="A114" s="58">
        <v>12</v>
      </c>
      <c r="B114" s="58">
        <v>16952</v>
      </c>
      <c r="C114" s="61">
        <v>14</v>
      </c>
      <c r="D114" s="58">
        <v>16961</v>
      </c>
      <c r="E114" s="61">
        <v>24</v>
      </c>
      <c r="F114" s="58">
        <v>16973</v>
      </c>
      <c r="G114" s="64">
        <v>23</v>
      </c>
      <c r="H114" s="64">
        <v>17024</v>
      </c>
      <c r="I114" s="42"/>
      <c r="J114" s="42"/>
      <c r="K114" s="43">
        <v>0</v>
      </c>
      <c r="L114">
        <v>1122</v>
      </c>
    </row>
    <row r="115" spans="1:12" x14ac:dyDescent="0.3">
      <c r="A115" s="58">
        <v>12</v>
      </c>
      <c r="B115" s="58">
        <v>17128</v>
      </c>
      <c r="C115" s="61">
        <v>14</v>
      </c>
      <c r="D115" s="58">
        <v>17133</v>
      </c>
      <c r="E115" s="61">
        <v>24</v>
      </c>
      <c r="F115" s="58">
        <v>17147</v>
      </c>
      <c r="G115" s="64">
        <v>14</v>
      </c>
      <c r="H115" s="64">
        <v>17166</v>
      </c>
      <c r="I115" s="42"/>
      <c r="J115" s="42"/>
      <c r="K115" s="43">
        <v>0</v>
      </c>
      <c r="L115">
        <v>1121</v>
      </c>
    </row>
    <row r="116" spans="1:12" x14ac:dyDescent="0.3">
      <c r="A116" s="58">
        <v>12</v>
      </c>
      <c r="B116" s="58">
        <v>17276</v>
      </c>
      <c r="C116" s="61">
        <v>23</v>
      </c>
      <c r="D116" s="58">
        <v>17292</v>
      </c>
      <c r="E116" s="61">
        <v>24</v>
      </c>
      <c r="F116" s="58">
        <v>17338</v>
      </c>
      <c r="G116" s="64">
        <v>23</v>
      </c>
      <c r="H116" s="64">
        <v>17349</v>
      </c>
      <c r="I116" s="42"/>
      <c r="J116" s="42"/>
      <c r="K116" s="43">
        <v>0</v>
      </c>
      <c r="L116">
        <v>1222</v>
      </c>
    </row>
    <row r="117" spans="1:12" x14ac:dyDescent="0.3">
      <c r="A117" s="58">
        <v>12</v>
      </c>
      <c r="B117" s="58">
        <v>17480</v>
      </c>
      <c r="C117" s="61">
        <v>23</v>
      </c>
      <c r="D117" s="58">
        <v>17495</v>
      </c>
      <c r="E117" s="61">
        <v>24</v>
      </c>
      <c r="F117" s="58">
        <v>17515</v>
      </c>
      <c r="G117" s="64">
        <v>14</v>
      </c>
      <c r="H117" s="64">
        <v>17527</v>
      </c>
      <c r="I117" s="42"/>
      <c r="J117" s="42"/>
      <c r="K117" s="43">
        <v>0</v>
      </c>
      <c r="L117">
        <v>1221</v>
      </c>
    </row>
    <row r="118" spans="1:12" x14ac:dyDescent="0.3">
      <c r="A118" s="58">
        <v>12</v>
      </c>
      <c r="B118" s="58">
        <v>17632</v>
      </c>
      <c r="C118" s="61">
        <v>14</v>
      </c>
      <c r="D118" s="58">
        <v>17639</v>
      </c>
      <c r="E118" s="61">
        <v>24</v>
      </c>
      <c r="F118" s="58">
        <v>17653</v>
      </c>
      <c r="G118" s="64">
        <v>23</v>
      </c>
      <c r="H118" s="64">
        <v>17681</v>
      </c>
      <c r="I118" s="42"/>
      <c r="J118" s="42"/>
      <c r="K118" s="43">
        <v>0</v>
      </c>
      <c r="L118">
        <v>1122</v>
      </c>
    </row>
    <row r="119" spans="1:12" x14ac:dyDescent="0.3">
      <c r="A119" s="58">
        <v>12</v>
      </c>
      <c r="B119" s="58">
        <v>17785</v>
      </c>
      <c r="C119" s="61">
        <v>23</v>
      </c>
      <c r="D119" s="58">
        <v>17817</v>
      </c>
      <c r="E119" s="61">
        <v>24</v>
      </c>
      <c r="F119" s="58">
        <v>17828</v>
      </c>
      <c r="G119" s="64">
        <v>14</v>
      </c>
      <c r="H119" s="64">
        <v>17862</v>
      </c>
      <c r="I119" s="42"/>
      <c r="J119" s="42"/>
      <c r="K119" s="43">
        <v>0</v>
      </c>
      <c r="L119">
        <v>1221</v>
      </c>
    </row>
    <row r="120" spans="1:12" x14ac:dyDescent="0.3">
      <c r="A120" s="58">
        <v>12</v>
      </c>
      <c r="B120" s="58">
        <v>17963</v>
      </c>
      <c r="C120" s="61">
        <v>14</v>
      </c>
      <c r="D120" s="58">
        <v>17980</v>
      </c>
      <c r="E120" s="61">
        <v>24</v>
      </c>
      <c r="F120" s="58">
        <v>18001</v>
      </c>
      <c r="G120" s="64">
        <v>14</v>
      </c>
      <c r="H120" s="64">
        <v>18036</v>
      </c>
      <c r="I120" s="42"/>
      <c r="J120" s="42"/>
      <c r="K120" s="43">
        <v>0</v>
      </c>
      <c r="L120">
        <v>1121</v>
      </c>
    </row>
    <row r="121" spans="1:12" x14ac:dyDescent="0.3">
      <c r="A121" s="58">
        <v>12</v>
      </c>
      <c r="B121" s="58">
        <v>18137</v>
      </c>
      <c r="C121" s="61">
        <v>14</v>
      </c>
      <c r="D121" s="58">
        <v>18141</v>
      </c>
      <c r="E121" s="61">
        <v>13</v>
      </c>
      <c r="F121" s="58">
        <v>18150</v>
      </c>
      <c r="G121" s="64">
        <v>23</v>
      </c>
      <c r="H121" s="64">
        <v>18168</v>
      </c>
      <c r="I121" s="42"/>
      <c r="J121" s="42"/>
      <c r="K121" s="43">
        <v>0</v>
      </c>
      <c r="L121">
        <v>1112</v>
      </c>
    </row>
    <row r="122" spans="1:12" x14ac:dyDescent="0.3">
      <c r="A122" s="58">
        <v>12</v>
      </c>
      <c r="B122" s="58">
        <v>18266</v>
      </c>
      <c r="C122" s="61">
        <v>14</v>
      </c>
      <c r="D122" s="58">
        <v>18270</v>
      </c>
      <c r="E122" s="61">
        <v>13</v>
      </c>
      <c r="F122" s="58">
        <v>18277</v>
      </c>
      <c r="G122" s="64">
        <v>23</v>
      </c>
      <c r="H122" s="64">
        <v>18290</v>
      </c>
      <c r="I122" s="42"/>
      <c r="J122" s="42"/>
      <c r="K122" s="43">
        <v>0</v>
      </c>
      <c r="L122">
        <v>1112</v>
      </c>
    </row>
    <row r="123" spans="1:12" x14ac:dyDescent="0.3">
      <c r="A123" s="58">
        <v>12</v>
      </c>
      <c r="B123" s="58">
        <v>18389</v>
      </c>
      <c r="C123" s="61">
        <v>14</v>
      </c>
      <c r="D123" s="58">
        <v>18394</v>
      </c>
      <c r="E123" s="61">
        <v>13</v>
      </c>
      <c r="F123" s="58">
        <v>18402</v>
      </c>
      <c r="G123" s="64">
        <v>14</v>
      </c>
      <c r="H123" s="64">
        <v>18412</v>
      </c>
      <c r="I123" s="42"/>
      <c r="J123" s="42"/>
      <c r="K123" s="43">
        <v>0</v>
      </c>
      <c r="L123">
        <v>1111</v>
      </c>
    </row>
    <row r="124" spans="1:12" x14ac:dyDescent="0.3">
      <c r="A124" s="58">
        <v>12</v>
      </c>
      <c r="B124" s="58">
        <v>18520</v>
      </c>
      <c r="C124" s="61">
        <v>14</v>
      </c>
      <c r="D124" s="58">
        <v>18535</v>
      </c>
      <c r="E124" s="61">
        <v>24</v>
      </c>
      <c r="F124" s="58">
        <v>18550</v>
      </c>
      <c r="G124" s="64">
        <v>14</v>
      </c>
      <c r="H124" s="64">
        <v>18586</v>
      </c>
      <c r="I124" s="42"/>
      <c r="J124" s="42"/>
      <c r="K124" s="43">
        <v>0</v>
      </c>
      <c r="L124">
        <v>1121</v>
      </c>
    </row>
    <row r="125" spans="1:12" x14ac:dyDescent="0.3">
      <c r="A125" s="58">
        <v>21</v>
      </c>
      <c r="B125" s="58">
        <v>19173</v>
      </c>
      <c r="C125" s="61">
        <v>12</v>
      </c>
      <c r="D125" s="58">
        <v>19214</v>
      </c>
      <c r="E125" s="61">
        <v>24</v>
      </c>
      <c r="F125" s="58">
        <v>19226</v>
      </c>
      <c r="G125" s="64">
        <v>23</v>
      </c>
      <c r="H125" s="64">
        <v>19233</v>
      </c>
      <c r="I125" s="42"/>
      <c r="J125" s="42"/>
      <c r="K125" s="43">
        <v>0</v>
      </c>
      <c r="L125">
        <v>2122</v>
      </c>
    </row>
    <row r="126" spans="1:12" x14ac:dyDescent="0.3">
      <c r="A126" s="58">
        <v>12</v>
      </c>
      <c r="B126" s="58">
        <v>19363</v>
      </c>
      <c r="C126" s="61">
        <v>23</v>
      </c>
      <c r="D126" s="58">
        <v>19376</v>
      </c>
      <c r="E126" s="61">
        <v>13</v>
      </c>
      <c r="F126" s="58">
        <v>19399</v>
      </c>
      <c r="G126" s="64">
        <v>23</v>
      </c>
      <c r="H126" s="64">
        <v>19412</v>
      </c>
      <c r="I126" s="42"/>
      <c r="J126" s="42"/>
      <c r="K126" s="43">
        <v>0</v>
      </c>
      <c r="L126">
        <v>1212</v>
      </c>
    </row>
    <row r="127" spans="1:12" x14ac:dyDescent="0.3">
      <c r="A127" s="58">
        <v>12</v>
      </c>
      <c r="B127" s="58">
        <v>19517</v>
      </c>
      <c r="C127" s="61">
        <v>14</v>
      </c>
      <c r="D127" s="58">
        <v>19533</v>
      </c>
      <c r="E127" s="61">
        <v>24</v>
      </c>
      <c r="F127" s="58">
        <v>19548</v>
      </c>
      <c r="G127" s="64">
        <v>14</v>
      </c>
      <c r="H127" s="64">
        <v>19561</v>
      </c>
      <c r="I127" s="42"/>
      <c r="J127" s="42"/>
      <c r="K127" s="43">
        <v>0</v>
      </c>
      <c r="L127">
        <v>1121</v>
      </c>
    </row>
    <row r="128" spans="1:12" x14ac:dyDescent="0.3">
      <c r="A128" s="58">
        <v>12</v>
      </c>
      <c r="B128" s="58">
        <v>19661</v>
      </c>
      <c r="C128" s="61">
        <v>14</v>
      </c>
      <c r="D128" s="58">
        <v>19677</v>
      </c>
      <c r="E128" s="61">
        <v>24</v>
      </c>
      <c r="F128" s="58">
        <v>19692</v>
      </c>
      <c r="G128" s="64">
        <v>23</v>
      </c>
      <c r="H128" s="64">
        <v>19741</v>
      </c>
      <c r="I128" s="42"/>
      <c r="J128" s="42"/>
      <c r="K128" s="43">
        <v>0</v>
      </c>
      <c r="L128">
        <v>1122</v>
      </c>
    </row>
    <row r="129" spans="1:12" x14ac:dyDescent="0.3">
      <c r="A129" s="58">
        <v>12</v>
      </c>
      <c r="B129" s="58">
        <v>19839</v>
      </c>
      <c r="C129" s="61">
        <v>14</v>
      </c>
      <c r="D129" s="58">
        <v>19848</v>
      </c>
      <c r="E129" s="61">
        <v>24</v>
      </c>
      <c r="F129" s="58">
        <v>19869</v>
      </c>
      <c r="G129" s="64">
        <v>14</v>
      </c>
      <c r="H129" s="64">
        <v>19923</v>
      </c>
      <c r="I129" s="42"/>
      <c r="J129" s="42"/>
      <c r="K129" s="43">
        <v>0</v>
      </c>
      <c r="L129">
        <v>1121</v>
      </c>
    </row>
    <row r="130" spans="1:12" x14ac:dyDescent="0.3">
      <c r="A130" s="59">
        <v>12</v>
      </c>
      <c r="B130" s="59">
        <v>20027</v>
      </c>
      <c r="C130" s="62">
        <v>14</v>
      </c>
      <c r="D130" s="59">
        <v>20035</v>
      </c>
      <c r="E130" s="62">
        <v>13</v>
      </c>
      <c r="F130" s="59">
        <v>20049</v>
      </c>
      <c r="G130" s="65">
        <v>23</v>
      </c>
      <c r="H130" s="65">
        <v>20062</v>
      </c>
      <c r="I130" s="41"/>
      <c r="J130" s="41"/>
      <c r="K130" s="51">
        <v>0</v>
      </c>
      <c r="L130">
        <v>1112</v>
      </c>
    </row>
    <row r="131" spans="1:12" x14ac:dyDescent="0.3">
      <c r="A131" s="59">
        <v>21</v>
      </c>
      <c r="B131" s="59">
        <v>20184</v>
      </c>
      <c r="C131" s="62">
        <v>12</v>
      </c>
      <c r="D131" s="59">
        <v>20208</v>
      </c>
      <c r="E131" s="62">
        <v>24</v>
      </c>
      <c r="F131" s="59">
        <v>20227</v>
      </c>
      <c r="G131" s="65">
        <v>14</v>
      </c>
      <c r="H131" s="65">
        <v>20310</v>
      </c>
      <c r="I131" s="41"/>
      <c r="J131" s="41"/>
      <c r="K131" s="51">
        <v>0</v>
      </c>
      <c r="L131">
        <v>2121</v>
      </c>
    </row>
    <row r="132" spans="1:12" x14ac:dyDescent="0.3">
      <c r="A132" s="59">
        <v>12</v>
      </c>
      <c r="B132" s="59">
        <v>20409</v>
      </c>
      <c r="C132" s="62">
        <v>23</v>
      </c>
      <c r="D132" s="59">
        <v>20451</v>
      </c>
      <c r="E132" s="62">
        <v>13</v>
      </c>
      <c r="F132" s="59">
        <v>20472</v>
      </c>
      <c r="G132" s="65">
        <v>23</v>
      </c>
      <c r="H132" s="65">
        <v>20484</v>
      </c>
      <c r="I132" s="41"/>
      <c r="J132" s="41"/>
      <c r="K132" s="51">
        <v>0</v>
      </c>
      <c r="L132">
        <v>1212</v>
      </c>
    </row>
    <row r="133" spans="1:12" x14ac:dyDescent="0.3">
      <c r="A133" s="59">
        <v>12</v>
      </c>
      <c r="B133" s="59">
        <v>20582</v>
      </c>
      <c r="C133" s="62">
        <v>14</v>
      </c>
      <c r="D133" s="59">
        <v>20626</v>
      </c>
      <c r="E133" s="62">
        <v>24</v>
      </c>
      <c r="F133" s="59">
        <v>20634</v>
      </c>
      <c r="G133" s="65">
        <v>14</v>
      </c>
      <c r="H133" s="65">
        <v>20741</v>
      </c>
      <c r="I133" s="41"/>
      <c r="J133" s="41"/>
      <c r="K133" s="51">
        <v>0</v>
      </c>
      <c r="L133">
        <v>1121</v>
      </c>
    </row>
    <row r="134" spans="1:12" x14ac:dyDescent="0.3">
      <c r="A134" s="59">
        <v>12</v>
      </c>
      <c r="B134" s="59">
        <v>20839</v>
      </c>
      <c r="C134" s="62">
        <v>14</v>
      </c>
      <c r="D134" s="59">
        <v>20883</v>
      </c>
      <c r="E134" s="62">
        <v>13</v>
      </c>
      <c r="F134" s="59">
        <v>20888</v>
      </c>
      <c r="G134" s="65">
        <v>23</v>
      </c>
      <c r="H134" s="65">
        <v>20901</v>
      </c>
      <c r="I134" s="41"/>
      <c r="J134" s="41"/>
      <c r="K134" s="51">
        <v>0</v>
      </c>
      <c r="L134">
        <v>1112</v>
      </c>
    </row>
    <row r="135" spans="1:12" x14ac:dyDescent="0.3">
      <c r="A135" s="59">
        <v>12</v>
      </c>
      <c r="B135" s="59">
        <v>20999</v>
      </c>
      <c r="C135" s="62">
        <v>14</v>
      </c>
      <c r="D135" s="59">
        <v>21016</v>
      </c>
      <c r="E135" s="62">
        <v>24</v>
      </c>
      <c r="F135" s="59">
        <v>21028</v>
      </c>
      <c r="G135" s="65">
        <v>14</v>
      </c>
      <c r="H135" s="65">
        <v>21074</v>
      </c>
      <c r="I135" s="41"/>
      <c r="J135" s="41"/>
      <c r="K135" s="51">
        <v>0</v>
      </c>
      <c r="L135">
        <v>1121</v>
      </c>
    </row>
    <row r="136" spans="1:12" x14ac:dyDescent="0.3">
      <c r="A136" s="59">
        <v>12</v>
      </c>
      <c r="B136" s="59">
        <v>21173</v>
      </c>
      <c r="C136" s="62">
        <v>14</v>
      </c>
      <c r="D136" s="59">
        <v>21177</v>
      </c>
      <c r="E136" s="62">
        <v>13</v>
      </c>
      <c r="F136" s="59">
        <v>21185</v>
      </c>
      <c r="G136" s="65">
        <v>23</v>
      </c>
      <c r="H136" s="65">
        <v>21207</v>
      </c>
      <c r="I136" s="41"/>
      <c r="J136" s="41"/>
      <c r="K136" s="51">
        <v>0</v>
      </c>
      <c r="L136">
        <v>1112</v>
      </c>
    </row>
    <row r="137" spans="1:12" x14ac:dyDescent="0.3">
      <c r="A137" s="59">
        <v>12</v>
      </c>
      <c r="B137" s="59">
        <v>21307</v>
      </c>
      <c r="C137" s="62">
        <v>14</v>
      </c>
      <c r="D137" s="59">
        <v>21328</v>
      </c>
      <c r="E137" s="62">
        <v>24</v>
      </c>
      <c r="F137" s="59">
        <v>21405</v>
      </c>
      <c r="G137" s="65">
        <v>14</v>
      </c>
      <c r="H137" s="65">
        <v>21419</v>
      </c>
      <c r="I137" s="41"/>
      <c r="J137" s="41"/>
      <c r="K137" s="51">
        <v>0</v>
      </c>
      <c r="L137">
        <v>1121</v>
      </c>
    </row>
    <row r="138" spans="1:12" x14ac:dyDescent="0.3">
      <c r="A138" s="59">
        <v>12</v>
      </c>
      <c r="B138" s="59">
        <v>21522</v>
      </c>
      <c r="C138" s="62">
        <v>14</v>
      </c>
      <c r="D138" s="59">
        <v>21528</v>
      </c>
      <c r="E138" s="62">
        <v>13</v>
      </c>
      <c r="F138" s="59">
        <v>21561</v>
      </c>
      <c r="G138" s="65">
        <v>23</v>
      </c>
      <c r="H138" s="65">
        <v>21575</v>
      </c>
      <c r="I138" s="41"/>
      <c r="J138" s="41"/>
      <c r="K138" s="51">
        <v>0</v>
      </c>
      <c r="L138">
        <v>1112</v>
      </c>
    </row>
    <row r="139" spans="1:12" x14ac:dyDescent="0.3">
      <c r="A139" s="59">
        <v>12</v>
      </c>
      <c r="B139" s="59">
        <v>21687</v>
      </c>
      <c r="C139" s="62">
        <v>14</v>
      </c>
      <c r="D139" s="59">
        <v>21783</v>
      </c>
      <c r="E139" s="62">
        <v>13</v>
      </c>
      <c r="F139" s="59">
        <v>21799</v>
      </c>
      <c r="G139" s="65">
        <v>23</v>
      </c>
      <c r="H139" s="65">
        <v>21811</v>
      </c>
      <c r="I139" s="41"/>
      <c r="J139" s="41"/>
      <c r="K139" s="51">
        <v>0</v>
      </c>
      <c r="L139">
        <v>1112</v>
      </c>
    </row>
    <row r="140" spans="1:12" x14ac:dyDescent="0.3">
      <c r="A140" s="59">
        <v>12</v>
      </c>
      <c r="B140" s="59">
        <v>21907</v>
      </c>
      <c r="C140" s="62">
        <v>14</v>
      </c>
      <c r="D140" s="59">
        <v>21917</v>
      </c>
      <c r="E140" s="62">
        <v>24</v>
      </c>
      <c r="F140" s="59">
        <v>21930</v>
      </c>
      <c r="G140" s="65">
        <v>14</v>
      </c>
      <c r="H140" s="65">
        <v>21967</v>
      </c>
      <c r="I140" s="41"/>
      <c r="J140" s="41"/>
      <c r="K140" s="51">
        <v>0</v>
      </c>
      <c r="L140">
        <v>1121</v>
      </c>
    </row>
    <row r="141" spans="1:12" x14ac:dyDescent="0.3">
      <c r="A141" s="59">
        <v>21</v>
      </c>
      <c r="B141" s="59">
        <v>22077</v>
      </c>
      <c r="C141" s="62">
        <v>12</v>
      </c>
      <c r="D141" s="59">
        <v>22094</v>
      </c>
      <c r="E141" s="62">
        <v>24</v>
      </c>
      <c r="F141" s="59">
        <v>22105</v>
      </c>
      <c r="G141" s="65">
        <v>14</v>
      </c>
      <c r="H141" s="65">
        <v>22124</v>
      </c>
      <c r="I141" s="41"/>
      <c r="J141" s="41"/>
      <c r="K141" s="51">
        <v>0</v>
      </c>
      <c r="L141">
        <v>2121</v>
      </c>
    </row>
    <row r="142" spans="1:12" x14ac:dyDescent="0.3">
      <c r="A142" s="59">
        <v>12</v>
      </c>
      <c r="B142" s="59">
        <v>22237</v>
      </c>
      <c r="C142" s="62">
        <v>23</v>
      </c>
      <c r="D142" s="59">
        <v>22259</v>
      </c>
      <c r="E142" s="62">
        <v>24</v>
      </c>
      <c r="F142" s="59">
        <v>22278</v>
      </c>
      <c r="G142" s="65">
        <v>14</v>
      </c>
      <c r="H142" s="65">
        <v>22292</v>
      </c>
      <c r="I142" s="41"/>
      <c r="J142" s="41"/>
      <c r="K142" s="51">
        <v>0</v>
      </c>
      <c r="L142">
        <v>1221</v>
      </c>
    </row>
    <row r="143" spans="1:12" x14ac:dyDescent="0.3">
      <c r="A143" s="59">
        <v>12</v>
      </c>
      <c r="B143" s="59">
        <v>22389</v>
      </c>
      <c r="C143" s="62">
        <v>14</v>
      </c>
      <c r="D143" s="59">
        <v>22394</v>
      </c>
      <c r="E143" s="62">
        <v>13</v>
      </c>
      <c r="F143" s="59">
        <v>22402</v>
      </c>
      <c r="G143" s="65">
        <v>23</v>
      </c>
      <c r="H143" s="65">
        <v>22415</v>
      </c>
      <c r="I143" s="41"/>
      <c r="J143" s="41"/>
      <c r="K143" s="51">
        <v>0</v>
      </c>
      <c r="L143">
        <v>1112</v>
      </c>
    </row>
    <row r="144" spans="1:12" x14ac:dyDescent="0.3">
      <c r="A144" s="59">
        <v>12</v>
      </c>
      <c r="B144" s="59">
        <v>22517</v>
      </c>
      <c r="C144" s="62">
        <v>14</v>
      </c>
      <c r="D144" s="59">
        <v>22521</v>
      </c>
      <c r="E144" s="62">
        <v>13</v>
      </c>
      <c r="F144" s="59">
        <v>22529</v>
      </c>
      <c r="G144" s="65">
        <v>23</v>
      </c>
      <c r="H144" s="65">
        <v>22542</v>
      </c>
      <c r="I144" s="41"/>
      <c r="J144" s="41"/>
      <c r="K144" s="51">
        <v>0</v>
      </c>
      <c r="L144">
        <v>1112</v>
      </c>
    </row>
    <row r="145" spans="1:12" x14ac:dyDescent="0.3">
      <c r="A145" s="59">
        <v>12</v>
      </c>
      <c r="B145" s="59">
        <v>22645</v>
      </c>
      <c r="C145" s="62">
        <v>14</v>
      </c>
      <c r="D145" s="59">
        <v>22650</v>
      </c>
      <c r="E145" s="62">
        <v>13</v>
      </c>
      <c r="F145" s="59">
        <v>22659</v>
      </c>
      <c r="G145" s="65">
        <v>23</v>
      </c>
      <c r="H145" s="65">
        <v>22672</v>
      </c>
      <c r="I145" s="41"/>
      <c r="J145" s="41"/>
      <c r="K145" s="51">
        <v>0</v>
      </c>
      <c r="L145">
        <v>1112</v>
      </c>
    </row>
    <row r="146" spans="1:12" x14ac:dyDescent="0.3">
      <c r="A146" s="59">
        <v>12</v>
      </c>
      <c r="B146" s="59">
        <v>22763</v>
      </c>
      <c r="C146" s="62">
        <v>14</v>
      </c>
      <c r="D146" s="59">
        <v>22768</v>
      </c>
      <c r="E146" s="62">
        <v>13</v>
      </c>
      <c r="F146" s="59">
        <v>22782</v>
      </c>
      <c r="G146" s="65">
        <v>23</v>
      </c>
      <c r="H146" s="65">
        <v>22795</v>
      </c>
      <c r="I146" s="41"/>
      <c r="J146" s="41"/>
      <c r="K146" s="51">
        <v>0</v>
      </c>
      <c r="L146">
        <v>1112</v>
      </c>
    </row>
    <row r="147" spans="1:12" x14ac:dyDescent="0.3">
      <c r="A147" s="59">
        <v>12</v>
      </c>
      <c r="B147" s="59">
        <v>22894</v>
      </c>
      <c r="C147" s="62">
        <v>14</v>
      </c>
      <c r="D147" s="59">
        <v>22898</v>
      </c>
      <c r="E147" s="62">
        <v>13</v>
      </c>
      <c r="F147" s="59">
        <v>22917</v>
      </c>
      <c r="G147" s="65">
        <v>23</v>
      </c>
      <c r="H147" s="65">
        <v>22930</v>
      </c>
      <c r="I147" s="41"/>
      <c r="J147" s="41"/>
      <c r="K147" s="51">
        <v>0</v>
      </c>
      <c r="L147">
        <v>1112</v>
      </c>
    </row>
    <row r="148" spans="1:12" x14ac:dyDescent="0.3">
      <c r="A148" s="59">
        <v>12</v>
      </c>
      <c r="B148" s="59">
        <v>23047</v>
      </c>
      <c r="C148" s="62">
        <v>14</v>
      </c>
      <c r="D148" s="59">
        <v>23053</v>
      </c>
      <c r="E148" s="62">
        <v>24</v>
      </c>
      <c r="F148" s="59">
        <v>23095</v>
      </c>
      <c r="G148" s="65">
        <v>14</v>
      </c>
      <c r="H148" s="65">
        <v>23108</v>
      </c>
      <c r="I148" s="41"/>
      <c r="J148" s="41"/>
      <c r="K148" s="51">
        <v>0</v>
      </c>
      <c r="L148">
        <v>1121</v>
      </c>
    </row>
    <row r="149" spans="1:12" x14ac:dyDescent="0.3">
      <c r="A149" s="59">
        <v>12</v>
      </c>
      <c r="B149" s="59">
        <v>23209</v>
      </c>
      <c r="C149" s="62">
        <v>14</v>
      </c>
      <c r="D149" s="59">
        <v>23216</v>
      </c>
      <c r="E149" s="62">
        <v>13</v>
      </c>
      <c r="F149" s="59">
        <v>23225</v>
      </c>
      <c r="G149" s="65">
        <v>23</v>
      </c>
      <c r="H149" s="65">
        <v>23237</v>
      </c>
      <c r="I149" s="41"/>
      <c r="J149" s="41"/>
      <c r="K149" s="51">
        <v>0</v>
      </c>
      <c r="L149">
        <v>1112</v>
      </c>
    </row>
    <row r="150" spans="1:12" x14ac:dyDescent="0.3">
      <c r="A150" s="59">
        <v>12</v>
      </c>
      <c r="B150" s="59">
        <v>23352</v>
      </c>
      <c r="C150" s="62">
        <v>14</v>
      </c>
      <c r="D150" s="59">
        <v>23368</v>
      </c>
      <c r="E150" s="62">
        <v>24</v>
      </c>
      <c r="F150" s="59">
        <v>23386</v>
      </c>
      <c r="G150" s="65">
        <v>23</v>
      </c>
      <c r="H150" s="65">
        <v>23413</v>
      </c>
      <c r="I150" s="41"/>
      <c r="J150" s="41"/>
      <c r="K150" s="51">
        <v>0</v>
      </c>
      <c r="L150">
        <v>1122</v>
      </c>
    </row>
    <row r="151" spans="1:12" x14ac:dyDescent="0.3">
      <c r="A151" s="59">
        <v>12</v>
      </c>
      <c r="B151" s="59">
        <v>23516</v>
      </c>
      <c r="C151" s="62">
        <v>14</v>
      </c>
      <c r="D151" s="59">
        <v>23531</v>
      </c>
      <c r="E151" s="62">
        <v>24</v>
      </c>
      <c r="F151" s="59">
        <v>23543</v>
      </c>
      <c r="G151" s="65">
        <v>23</v>
      </c>
      <c r="H151" s="65">
        <v>23565</v>
      </c>
      <c r="I151" s="41"/>
      <c r="J151" s="41"/>
      <c r="K151" s="51">
        <v>0</v>
      </c>
      <c r="L151">
        <v>1122</v>
      </c>
    </row>
    <row r="152" spans="1:12" x14ac:dyDescent="0.3">
      <c r="A152" s="59">
        <v>12</v>
      </c>
      <c r="B152" s="59">
        <v>23662</v>
      </c>
      <c r="C152" s="62">
        <v>14</v>
      </c>
      <c r="D152" s="59">
        <v>23670</v>
      </c>
      <c r="E152" s="62">
        <v>24</v>
      </c>
      <c r="F152" s="59">
        <v>23695</v>
      </c>
      <c r="G152" s="65">
        <v>14</v>
      </c>
      <c r="H152" s="65">
        <v>23729</v>
      </c>
      <c r="I152" s="41"/>
      <c r="J152" s="41"/>
      <c r="K152" s="51">
        <v>0</v>
      </c>
      <c r="L152">
        <v>1121</v>
      </c>
    </row>
    <row r="153" spans="1:12" x14ac:dyDescent="0.3">
      <c r="A153" s="59">
        <v>12</v>
      </c>
      <c r="B153" s="59">
        <v>23827</v>
      </c>
      <c r="C153" s="62">
        <v>14</v>
      </c>
      <c r="D153" s="59">
        <v>23832</v>
      </c>
      <c r="E153" s="62">
        <v>13</v>
      </c>
      <c r="F153" s="59">
        <v>23965</v>
      </c>
      <c r="G153" s="65">
        <v>14</v>
      </c>
      <c r="H153" s="65">
        <v>23980</v>
      </c>
      <c r="I153" s="41"/>
      <c r="J153" s="41"/>
      <c r="K153" s="51"/>
      <c r="L153">
        <v>1111</v>
      </c>
    </row>
    <row r="154" spans="1:12" x14ac:dyDescent="0.3">
      <c r="A154" s="17"/>
      <c r="B154" s="17"/>
      <c r="C154" s="17"/>
      <c r="D154" s="17"/>
      <c r="E154" s="17"/>
      <c r="F154" s="17"/>
      <c r="G154" s="17"/>
      <c r="H1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0</v>
      </c>
      <c r="B2" s="66">
        <v>40731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141</v>
      </c>
      <c r="V3" s="26" t="s">
        <v>118</v>
      </c>
      <c r="W3">
        <f>COUNTA(L7:L30)</f>
        <v>24</v>
      </c>
      <c r="AA3" s="26" t="s">
        <v>118</v>
      </c>
      <c r="AB3">
        <f>COUNTA(L31:L53)</f>
        <v>23</v>
      </c>
      <c r="AF3" s="26" t="s">
        <v>118</v>
      </c>
      <c r="AG3">
        <f>COUNTA(L54:L77)</f>
        <v>24</v>
      </c>
      <c r="AK3" s="26" t="s">
        <v>118</v>
      </c>
      <c r="AL3">
        <f>COUNTA(L78:L100)</f>
        <v>23</v>
      </c>
      <c r="AP3" s="26" t="s">
        <v>118</v>
      </c>
      <c r="AQ3">
        <f>COUNTA(L101:L124)</f>
        <v>24</v>
      </c>
      <c r="AU3" s="26" t="s">
        <v>118</v>
      </c>
      <c r="AV3">
        <f>COUNTA(L125:L147)</f>
        <v>23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141</v>
      </c>
      <c r="V4" s="26" t="s">
        <v>119</v>
      </c>
      <c r="W4">
        <f>SUM(U7:U22)</f>
        <v>24</v>
      </c>
      <c r="AA4" s="26" t="s">
        <v>119</v>
      </c>
      <c r="AB4">
        <f>SUM(Z7:Z22)</f>
        <v>23</v>
      </c>
      <c r="AF4" s="26" t="s">
        <v>119</v>
      </c>
      <c r="AG4">
        <f>SUM(AE7:AE22)</f>
        <v>24</v>
      </c>
      <c r="AK4" s="26" t="s">
        <v>119</v>
      </c>
      <c r="AL4">
        <f>SUM(AJ7:AJ22)</f>
        <v>23</v>
      </c>
      <c r="AP4" s="26" t="s">
        <v>119</v>
      </c>
      <c r="AQ4">
        <f>SUM(AO7:AO22)</f>
        <v>24</v>
      </c>
      <c r="AU4" s="26" t="s">
        <v>119</v>
      </c>
      <c r="AV4">
        <f>SUM(AT7:AT22)</f>
        <v>23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8</v>
      </c>
      <c r="C7" s="60">
        <v>14</v>
      </c>
      <c r="D7" s="57">
        <v>14</v>
      </c>
      <c r="E7" s="60">
        <v>24</v>
      </c>
      <c r="F7" s="57">
        <v>26</v>
      </c>
      <c r="G7" s="63">
        <v>14</v>
      </c>
      <c r="H7" s="63">
        <v>40</v>
      </c>
      <c r="I7" s="42"/>
      <c r="J7" s="42"/>
      <c r="K7" s="43">
        <v>0</v>
      </c>
      <c r="L7">
        <v>1121</v>
      </c>
      <c r="N7" s="36">
        <v>1111</v>
      </c>
      <c r="O7" s="36">
        <f>COUNTIF($L$7:$L$500,N7)</f>
        <v>70</v>
      </c>
      <c r="P7" s="36">
        <f>O7/$Q$4</f>
        <v>0.49645390070921985</v>
      </c>
      <c r="Q7" s="36">
        <f>IF(P7=0,0,(P7*((LOG(P7))/LOG(2))))</f>
        <v>-0.50155165589906314</v>
      </c>
      <c r="T7" s="36">
        <f>N7</f>
        <v>1111</v>
      </c>
      <c r="U7" s="36">
        <f>COUNTIF(L7:L30,T7)</f>
        <v>10</v>
      </c>
      <c r="V7" s="36">
        <f>U7/(W4-U20)</f>
        <v>0.41666666666666669</v>
      </c>
      <c r="W7" s="36">
        <f>IF(V7=0,0,(V7*((LOG(V7))/LOG(2))))</f>
        <v>-0.52626433576408083</v>
      </c>
      <c r="Y7" s="36">
        <f>N7</f>
        <v>1111</v>
      </c>
      <c r="Z7" s="36">
        <f>COUNTIF(L31:L53,Y7)</f>
        <v>18</v>
      </c>
      <c r="AA7" s="36">
        <f>Z7/(AB4-Z20)</f>
        <v>0.78260869565217395</v>
      </c>
      <c r="AB7" s="36">
        <f>IF(AA7=0,0,(AA7*((LOG(AA7))/LOG(2))))</f>
        <v>-0.27675935578541772</v>
      </c>
      <c r="AD7" s="36">
        <f>N7</f>
        <v>1111</v>
      </c>
      <c r="AE7" s="36">
        <f>COUNTIF(L54:L77,AD7)</f>
        <v>13</v>
      </c>
      <c r="AF7" s="36">
        <f>AE7/(AG4-AE20)</f>
        <v>0.54166666666666663</v>
      </c>
      <c r="AG7" s="36">
        <f>IF(AF7=0,0,(AF7*((LOG(AF7))/LOG(2))))</f>
        <v>-0.47911650723086807</v>
      </c>
      <c r="AI7" s="36">
        <f>N7</f>
        <v>1111</v>
      </c>
      <c r="AJ7" s="36">
        <f>COUNTIF(L78:L100,AI7)</f>
        <v>10</v>
      </c>
      <c r="AK7" s="36">
        <f>AJ7/(AL4-AJ20)</f>
        <v>0.43478260869565216</v>
      </c>
      <c r="AL7" s="36">
        <f>IF(AK7=0,0,(AK7*((LOG(AK7))/LOG(2))))</f>
        <v>-0.52244950485636987</v>
      </c>
      <c r="AN7" s="36">
        <f>N7</f>
        <v>1111</v>
      </c>
      <c r="AO7" s="36">
        <f>COUNTIF(L101:L124,AN7)</f>
        <v>10</v>
      </c>
      <c r="AP7" s="36">
        <f>AO7/(AQ4-AO20)</f>
        <v>0.41666666666666669</v>
      </c>
      <c r="AQ7" s="36">
        <f>IF(AP7=0,0,(AP7*((LOG(AP7))/LOG(2))))</f>
        <v>-0.52626433576408083</v>
      </c>
      <c r="AS7" s="36">
        <f>N7</f>
        <v>1111</v>
      </c>
      <c r="AT7" s="36">
        <f>COUNTIF(L125:L147,AS7)</f>
        <v>9</v>
      </c>
      <c r="AU7" s="36">
        <f>AT7/(AV4-AT20)</f>
        <v>0.39130434782608697</v>
      </c>
      <c r="AV7" s="36">
        <f>IF(AU7=0,0,(AU7*((LOG(AU7))/LOG(2))))</f>
        <v>-0.5296840257187958</v>
      </c>
    </row>
    <row r="8" spans="1:48" x14ac:dyDescent="0.3">
      <c r="A8" s="58">
        <v>12</v>
      </c>
      <c r="B8" s="58">
        <v>136</v>
      </c>
      <c r="C8" s="61">
        <v>14</v>
      </c>
      <c r="D8" s="58">
        <v>140</v>
      </c>
      <c r="E8" s="61">
        <v>24</v>
      </c>
      <c r="F8" s="58">
        <v>155</v>
      </c>
      <c r="G8" s="64">
        <v>14</v>
      </c>
      <c r="H8" s="64">
        <v>228</v>
      </c>
      <c r="I8" s="42"/>
      <c r="J8" s="42"/>
      <c r="K8" s="43">
        <v>0</v>
      </c>
      <c r="L8">
        <v>1121</v>
      </c>
      <c r="N8" s="36">
        <v>1112</v>
      </c>
      <c r="O8" s="36">
        <f>COUNTIF($L$7:$L$500,N8)</f>
        <v>33</v>
      </c>
      <c r="P8" s="36">
        <f>O8/$Q$4</f>
        <v>0.23404255319148937</v>
      </c>
      <c r="Q8" s="36">
        <f>IF(P8=0,0,(P8*((LOG(P8))/LOG(2))))</f>
        <v>-0.49035594815837741</v>
      </c>
      <c r="T8" s="36">
        <f>N8</f>
        <v>1112</v>
      </c>
      <c r="U8" s="36">
        <f>COUNTIF(L7:L30,T8)</f>
        <v>6</v>
      </c>
      <c r="V8" s="36">
        <f>U8/(W4-U20)</f>
        <v>0.25</v>
      </c>
      <c r="W8" s="36">
        <f>IF(V8=0,0,(V8*((LOG(V8))/LOG(2))))</f>
        <v>-0.5</v>
      </c>
      <c r="Y8" s="36">
        <f>N8</f>
        <v>1112</v>
      </c>
      <c r="Z8" s="36">
        <f>COUNTIF(L31:L53,Y8)</f>
        <v>3</v>
      </c>
      <c r="AA8" s="36">
        <f>Z8/(AB4-Z20)</f>
        <v>0.13043478260869565</v>
      </c>
      <c r="AB8" s="36">
        <f>IF(AA8=0,0,(AA8*((LOG(AA8))/LOG(2))))</f>
        <v>-0.3832955811307639</v>
      </c>
      <c r="AD8" s="36">
        <f>N8</f>
        <v>1112</v>
      </c>
      <c r="AE8" s="36">
        <f>COUNTIF(L54:L77,AD8)</f>
        <v>4</v>
      </c>
      <c r="AF8" s="36">
        <f>AE8/(AG4-AE20)</f>
        <v>0.16666666666666666</v>
      </c>
      <c r="AG8" s="36">
        <f>IF(AF8=0,0,(AF8*((LOG(AF8))/LOG(2))))</f>
        <v>-0.43082708345352599</v>
      </c>
      <c r="AI8" s="36">
        <f>N8</f>
        <v>1112</v>
      </c>
      <c r="AJ8" s="36">
        <f>COUNTIF(L78:L100,AI8)</f>
        <v>7</v>
      </c>
      <c r="AK8" s="36">
        <f>AJ8/(AL4-AJ20)</f>
        <v>0.30434782608695654</v>
      </c>
      <c r="AL8" s="36">
        <f>IF(AK8=0,0,(AK8*((LOG(AK8))/LOG(2))))</f>
        <v>-0.52232387991286355</v>
      </c>
      <c r="AN8" s="36">
        <f>N8</f>
        <v>1112</v>
      </c>
      <c r="AO8" s="36">
        <f>COUNTIF(L101:L124,AN8)</f>
        <v>10</v>
      </c>
      <c r="AP8" s="36">
        <f>AO8/(AQ4-AO20)</f>
        <v>0.41666666666666669</v>
      </c>
      <c r="AQ8" s="36">
        <f>IF(AP8=0,0,(AP8*((LOG(AP8))/LOG(2))))</f>
        <v>-0.52626433576408083</v>
      </c>
      <c r="AS8" s="36">
        <f>N8</f>
        <v>1112</v>
      </c>
      <c r="AT8" s="36">
        <f>COUNTIF(L125:L147,AS8)</f>
        <v>3</v>
      </c>
      <c r="AU8" s="36">
        <f>AT8/(AV4-AT20)</f>
        <v>0.13043478260869565</v>
      </c>
      <c r="AV8" s="36">
        <f>IF(AU8=0,0,(AU8*((LOG(AU8))/LOG(2))))</f>
        <v>-0.3832955811307639</v>
      </c>
    </row>
    <row r="9" spans="1:48" x14ac:dyDescent="0.3">
      <c r="A9" s="58">
        <v>12</v>
      </c>
      <c r="B9" s="58">
        <v>327</v>
      </c>
      <c r="C9" s="61">
        <v>14</v>
      </c>
      <c r="D9" s="58">
        <v>331</v>
      </c>
      <c r="E9" s="61">
        <v>24</v>
      </c>
      <c r="F9" s="58">
        <v>343</v>
      </c>
      <c r="G9" s="64">
        <v>14</v>
      </c>
      <c r="H9" s="64">
        <v>407</v>
      </c>
      <c r="I9" s="42"/>
      <c r="J9" s="42"/>
      <c r="K9" s="43">
        <v>0</v>
      </c>
      <c r="L9">
        <v>1121</v>
      </c>
      <c r="N9" s="36">
        <v>1121</v>
      </c>
      <c r="O9" s="36">
        <f>COUNTIF($L$7:$L$500,N9)</f>
        <v>23</v>
      </c>
      <c r="P9" s="36">
        <f>O9/$Q$4</f>
        <v>0.16312056737588654</v>
      </c>
      <c r="Q9" s="36">
        <f>IF(P9=0,0,(P9*((LOG(P9))/LOG(2))))</f>
        <v>-0.4267216745805742</v>
      </c>
      <c r="T9" s="36">
        <f>N9</f>
        <v>1121</v>
      </c>
      <c r="U9" s="36">
        <f>COUNTIF(L7:L30,T9)</f>
        <v>5</v>
      </c>
      <c r="V9" s="36">
        <f>U9/(W4-U20)</f>
        <v>0.20833333333333334</v>
      </c>
      <c r="W9" s="36">
        <f>IF(V9=0,0,(V9*((LOG(V9))/LOG(2))))</f>
        <v>-0.47146550121537367</v>
      </c>
      <c r="Y9" s="36">
        <f>N9</f>
        <v>1121</v>
      </c>
      <c r="Z9" s="36">
        <f>COUNTIF(L31:L53,Y9)</f>
        <v>2</v>
      </c>
      <c r="AA9" s="36">
        <f>Z9/(AB4-Z20)</f>
        <v>8.6956521739130432E-2</v>
      </c>
      <c r="AB9" s="36">
        <f>IF(AA9=0,0,(AA9*((LOG(AA9))/LOG(2))))</f>
        <v>-0.30639669183104457</v>
      </c>
      <c r="AD9" s="36">
        <f>N9</f>
        <v>1121</v>
      </c>
      <c r="AE9" s="36">
        <f>COUNTIF(L54:L77,AD9)</f>
        <v>3</v>
      </c>
      <c r="AF9" s="36">
        <f>AE9/(AG4-AE20)</f>
        <v>0.125</v>
      </c>
      <c r="AG9" s="36">
        <f>IF(AF9=0,0,(AF9*((LOG(AF9))/LOG(2))))</f>
        <v>-0.375</v>
      </c>
      <c r="AI9" s="36">
        <f>N9</f>
        <v>1121</v>
      </c>
      <c r="AJ9" s="36">
        <f>COUNTIF(L78:L100,AI9)</f>
        <v>4</v>
      </c>
      <c r="AK9" s="36">
        <f>AJ9/(AL4-AJ20)</f>
        <v>0.17391304347826086</v>
      </c>
      <c r="AL9" s="36">
        <f>IF(AK9=0,0,(AK9*((LOG(AK9))/LOG(2))))</f>
        <v>-0.43888034018382832</v>
      </c>
      <c r="AN9" s="36">
        <f>N9</f>
        <v>1121</v>
      </c>
      <c r="AO9" s="36">
        <f>COUNTIF(L101:L124,AN9)</f>
        <v>3</v>
      </c>
      <c r="AP9" s="36">
        <f>AO9/(AQ4-AO20)</f>
        <v>0.125</v>
      </c>
      <c r="AQ9" s="36">
        <f>IF(AP9=0,0,(AP9*((LOG(AP9))/LOG(2))))</f>
        <v>-0.375</v>
      </c>
      <c r="AS9" s="36">
        <f>N9</f>
        <v>1121</v>
      </c>
      <c r="AT9" s="36">
        <f>COUNTIF(L125:L147,AS9)</f>
        <v>6</v>
      </c>
      <c r="AU9" s="36">
        <f>AT9/(AV4-AT20)</f>
        <v>0.2608695652173913</v>
      </c>
      <c r="AV9" s="36">
        <f>IF(AU9=0,0,(AU9*((LOG(AU9))/LOG(2))))</f>
        <v>-0.50572159704413644</v>
      </c>
    </row>
    <row r="10" spans="1:48" x14ac:dyDescent="0.3">
      <c r="A10" s="58">
        <v>12</v>
      </c>
      <c r="B10" s="58">
        <v>510</v>
      </c>
      <c r="C10" s="61">
        <v>14</v>
      </c>
      <c r="D10" s="58">
        <v>515</v>
      </c>
      <c r="E10" s="61">
        <v>13</v>
      </c>
      <c r="F10" s="58">
        <v>524</v>
      </c>
      <c r="G10" s="64">
        <v>14</v>
      </c>
      <c r="H10" s="64">
        <v>529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3</v>
      </c>
      <c r="P10" s="36">
        <f>O10/$Q$4</f>
        <v>2.1276595744680851E-2</v>
      </c>
      <c r="Q10" s="36">
        <f>IF(P10=0,0,(P10*((LOG(P10))/LOG(2))))</f>
        <v>-0.11818274152505612</v>
      </c>
      <c r="T10" s="36">
        <f>N10</f>
        <v>1122</v>
      </c>
      <c r="U10" s="36">
        <f>COUNTIF(L7:L30,T10)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COUNTIF(L31:L53,Y10)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COUNTIF(L54:L77,AD10)</f>
        <v>1</v>
      </c>
      <c r="AF10" s="36">
        <f>AE10/(AG4-AE20)</f>
        <v>4.1666666666666664E-2</v>
      </c>
      <c r="AG10" s="36">
        <f>IF(AF10=0,0,(AF10*((LOG(AF10))/LOG(2))))</f>
        <v>-0.19104010419671485</v>
      </c>
      <c r="AI10" s="36">
        <f>N10</f>
        <v>1122</v>
      </c>
      <c r="AJ10" s="36">
        <f>COUNTIF(L78:L100,AI10)</f>
        <v>1</v>
      </c>
      <c r="AK10" s="36">
        <f>AJ10/(AL4-AJ20)</f>
        <v>4.3478260869565216E-2</v>
      </c>
      <c r="AL10" s="36">
        <f>IF(AK10=0,0,(AK10*((LOG(AK10))/LOG(2))))</f>
        <v>-0.19667660678508753</v>
      </c>
      <c r="AN10" s="36">
        <f>N10</f>
        <v>1122</v>
      </c>
      <c r="AO10" s="36">
        <f>COUNTIF(L101:L124,AN10)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COUNTIF(L125:L147,AS10)</f>
        <v>1</v>
      </c>
      <c r="AU10" s="36">
        <f>AT10/(AV4-AT20)</f>
        <v>4.3478260869565216E-2</v>
      </c>
      <c r="AV10" s="36">
        <f>IF(AU10=0,0,(AU10*((LOG(AU10))/LOG(2))))</f>
        <v>-0.19667660678508753</v>
      </c>
    </row>
    <row r="11" spans="1:48" x14ac:dyDescent="0.3">
      <c r="A11" s="58">
        <v>12</v>
      </c>
      <c r="B11" s="58">
        <v>644</v>
      </c>
      <c r="C11" s="61">
        <v>14</v>
      </c>
      <c r="D11" s="58">
        <v>649</v>
      </c>
      <c r="E11" s="61">
        <v>13</v>
      </c>
      <c r="F11" s="58">
        <v>653</v>
      </c>
      <c r="G11" s="64">
        <v>14</v>
      </c>
      <c r="H11" s="64">
        <v>658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2</v>
      </c>
      <c r="P11" s="36">
        <f>O11/$Q$4</f>
        <v>1.4184397163120567E-2</v>
      </c>
      <c r="Q11" s="36">
        <f>IF(P11=0,0,(P11*((LOG(P11))/LOG(2))))</f>
        <v>-8.7085834785798497E-2</v>
      </c>
      <c r="T11" s="36">
        <f>N11</f>
        <v>1211</v>
      </c>
      <c r="U11" s="36">
        <f>COUNTIF(L7:L30,T11)</f>
        <v>1</v>
      </c>
      <c r="V11" s="36">
        <f>U11/(W4-U20)</f>
        <v>4.1666666666666664E-2</v>
      </c>
      <c r="W11" s="36">
        <f>IF(V11=0,0,(V11*((LOG(V11))/LOG(2))))</f>
        <v>-0.19104010419671485</v>
      </c>
      <c r="Y11" s="36">
        <f>N11</f>
        <v>1211</v>
      </c>
      <c r="Z11" s="36">
        <f>COUNTIF(L31:L53,Y11)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COUNTIF(L54:L77,AD11)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COUNTIF(L78:L100,AI11)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COUNTIF(L101:L124,AN11)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COUNTIF(L125:L147,AS11)</f>
        <v>1</v>
      </c>
      <c r="AU11" s="36">
        <f>AT11/(AV4-AT20)</f>
        <v>4.3478260869565216E-2</v>
      </c>
      <c r="AV11" s="36">
        <f>IF(AU11=0,0,(AU11*((LOG(AU11))/LOG(2))))</f>
        <v>-0.19667660678508753</v>
      </c>
    </row>
    <row r="12" spans="1:48" x14ac:dyDescent="0.3">
      <c r="A12" s="58">
        <v>12</v>
      </c>
      <c r="B12" s="58">
        <v>753</v>
      </c>
      <c r="C12" s="61">
        <v>14</v>
      </c>
      <c r="D12" s="58">
        <v>757</v>
      </c>
      <c r="E12" s="61">
        <v>24</v>
      </c>
      <c r="F12" s="58">
        <v>770</v>
      </c>
      <c r="G12" s="64">
        <v>14</v>
      </c>
      <c r="H12" s="64">
        <v>876</v>
      </c>
      <c r="I12" s="42"/>
      <c r="J12" s="42"/>
      <c r="K12" s="43">
        <v>0</v>
      </c>
      <c r="L12">
        <v>1121</v>
      </c>
      <c r="N12" s="36">
        <v>1212</v>
      </c>
      <c r="O12" s="36">
        <f>COUNTIF($L$7:$L$500,N12)</f>
        <v>8</v>
      </c>
      <c r="P12" s="36">
        <f>O12/$Q$4</f>
        <v>5.6737588652482268E-2</v>
      </c>
      <c r="Q12" s="36">
        <f>IF(P12=0,0,(P12*((LOG(P12))/LOG(2))))</f>
        <v>-0.23486816183822942</v>
      </c>
      <c r="T12" s="36">
        <f>N12</f>
        <v>1212</v>
      </c>
      <c r="U12" s="36">
        <f>COUNTIF(L7:L30,T12)</f>
        <v>2</v>
      </c>
      <c r="V12" s="36">
        <f>U12/(W4-U20)</f>
        <v>8.3333333333333329E-2</v>
      </c>
      <c r="W12" s="36">
        <f>IF(V12=0,0,(V12*((LOG(V12))/LOG(2))))</f>
        <v>-0.29874687506009634</v>
      </c>
      <c r="Y12" s="36">
        <f>N12</f>
        <v>1212</v>
      </c>
      <c r="Z12" s="36">
        <f>COUNTIF(L31:L53,Y12)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COUNTIF(L54:L77,AD12)</f>
        <v>3</v>
      </c>
      <c r="AF12" s="36">
        <f>AE12/(AG4-AE20)</f>
        <v>0.125</v>
      </c>
      <c r="AG12" s="36">
        <f>IF(AF12=0,0,(AF12*((LOG(AF12))/LOG(2))))</f>
        <v>-0.375</v>
      </c>
      <c r="AI12" s="36">
        <f>N12</f>
        <v>1212</v>
      </c>
      <c r="AJ12" s="36">
        <f>COUNTIF(L78:L100,AI12)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COUNTIF(L101:L124,AN12)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COUNTIF(L125:L147,AS12)</f>
        <v>3</v>
      </c>
      <c r="AU12" s="36">
        <f>AT12/(AV4-AT20)</f>
        <v>0.13043478260869565</v>
      </c>
      <c r="AV12" s="36">
        <f>IF(AU12=0,0,(AU12*((LOG(AU12))/LOG(2))))</f>
        <v>-0.3832955811307639</v>
      </c>
    </row>
    <row r="13" spans="1:48" x14ac:dyDescent="0.3">
      <c r="A13" s="58">
        <v>12</v>
      </c>
      <c r="B13" s="58">
        <v>1008</v>
      </c>
      <c r="C13" s="61">
        <v>23</v>
      </c>
      <c r="D13" s="58">
        <v>1022</v>
      </c>
      <c r="E13" s="61">
        <v>13</v>
      </c>
      <c r="F13" s="58">
        <v>1043</v>
      </c>
      <c r="G13" s="64">
        <v>23</v>
      </c>
      <c r="H13" s="64">
        <v>1054</v>
      </c>
      <c r="I13" s="42"/>
      <c r="J13" s="42"/>
      <c r="K13" s="43">
        <v>0</v>
      </c>
      <c r="L13">
        <v>1212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COUNTIF(L7:L30,T13)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COUNTIF(L31:L53,Y13)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COUNTIF(L54:L77,AD13)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COUNTIF(L78:L100,AI13)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COUNTIF(L101:L124,AN13)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COUNTIF(L125:L147,AS13)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1149</v>
      </c>
      <c r="C14" s="61">
        <v>14</v>
      </c>
      <c r="D14" s="58">
        <v>1153</v>
      </c>
      <c r="E14" s="61">
        <v>13</v>
      </c>
      <c r="F14" s="58">
        <v>1170</v>
      </c>
      <c r="G14" s="64">
        <v>14</v>
      </c>
      <c r="H14" s="64">
        <v>1174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COUNTIF(L7:L30,T14)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COUNTIF(L31:L53,Y14)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COUNTIF(L54:L77,AD14)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COUNTIF(L78:L100,AI14)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COUNTIF(L101:L124,AN14)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COUNTIF(L125:L147,AS14)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1271</v>
      </c>
      <c r="C15" s="61">
        <v>14</v>
      </c>
      <c r="D15" s="58">
        <v>1283</v>
      </c>
      <c r="E15" s="61">
        <v>13</v>
      </c>
      <c r="F15" s="58">
        <v>1288</v>
      </c>
      <c r="G15" s="64">
        <v>23</v>
      </c>
      <c r="H15" s="64">
        <v>1300</v>
      </c>
      <c r="I15" s="42"/>
      <c r="J15" s="42"/>
      <c r="K15" s="43">
        <v>0</v>
      </c>
      <c r="L15">
        <v>1112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COUNTIF(L7:L30,T15)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COUNTIF(L31:L53,Y15)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COUNTIF(L54:L77,AD15)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COUNTIF(L78:L100,AI15)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COUNTIF(L101:L124,AN15)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COUNTIF(L125:L147,AS15)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1423</v>
      </c>
      <c r="C16" s="61">
        <v>23</v>
      </c>
      <c r="D16" s="58">
        <v>1442</v>
      </c>
      <c r="E16" s="61">
        <v>13</v>
      </c>
      <c r="F16" s="58">
        <v>1495</v>
      </c>
      <c r="G16" s="64">
        <v>14</v>
      </c>
      <c r="H16" s="64">
        <v>1503</v>
      </c>
      <c r="I16" s="42"/>
      <c r="J16" s="42"/>
      <c r="K16" s="43">
        <v>0</v>
      </c>
      <c r="L16">
        <v>1211</v>
      </c>
      <c r="N16" s="36">
        <v>2112</v>
      </c>
      <c r="O16" s="36">
        <f>COUNTIF($L$7:$L$500,N16)</f>
        <v>2</v>
      </c>
      <c r="P16" s="36">
        <f>O16/$Q$4</f>
        <v>1.4184397163120567E-2</v>
      </c>
      <c r="Q16" s="36">
        <f>IF(P16=0,0,(P16*((LOG(P16))/LOG(2))))</f>
        <v>-8.7085834785798497E-2</v>
      </c>
      <c r="T16" s="36">
        <f>N16</f>
        <v>2112</v>
      </c>
      <c r="U16" s="36">
        <f>COUNTIF(L7:L30,T16)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COUNTIF(L31:L53,Y16)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COUNTIF(L54:L77,AD16)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COUNTIF(L78:L100,AI16)</f>
        <v>1</v>
      </c>
      <c r="AK16" s="36">
        <f>AJ16/(AL4-AJ20)</f>
        <v>4.3478260869565216E-2</v>
      </c>
      <c r="AL16" s="36">
        <f>IF(AK16=0,0,(AK16*((LOG(AK16))/LOG(2))))</f>
        <v>-0.19667660678508753</v>
      </c>
      <c r="AN16" s="36">
        <f>N16</f>
        <v>2112</v>
      </c>
      <c r="AO16" s="36">
        <f>COUNTIF(L101:L124,AN16)</f>
        <v>1</v>
      </c>
      <c r="AP16" s="36">
        <f>AO16/(AQ4-AO20)</f>
        <v>4.1666666666666664E-2</v>
      </c>
      <c r="AQ16" s="36">
        <f>IF(AP16=0,0,(AP16*((LOG(AP16))/LOG(2))))</f>
        <v>-0.19104010419671485</v>
      </c>
      <c r="AS16" s="36">
        <f>N16</f>
        <v>2112</v>
      </c>
      <c r="AT16" s="36">
        <f>COUNTIF(L125:L147,AS16)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1599</v>
      </c>
      <c r="C17" s="61">
        <v>14</v>
      </c>
      <c r="D17" s="58">
        <v>1604</v>
      </c>
      <c r="E17" s="61">
        <v>13</v>
      </c>
      <c r="F17" s="58">
        <v>1613</v>
      </c>
      <c r="G17" s="64">
        <v>23</v>
      </c>
      <c r="H17" s="64">
        <v>1626</v>
      </c>
      <c r="I17" s="42"/>
      <c r="J17" s="42"/>
      <c r="K17" s="43">
        <v>0</v>
      </c>
      <c r="L17">
        <v>1112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COUNTIF(L7:L30,T17)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COUNTIF(L31:L53,Y17)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COUNTIF(L54:L77,AD17)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COUNTIF(L78:L100,AI17)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COUNTIF(L101:L124,AN17)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COUNTIF(L125:L147,AS17)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1725</v>
      </c>
      <c r="C18" s="61">
        <v>14</v>
      </c>
      <c r="D18" s="58">
        <v>1730</v>
      </c>
      <c r="E18" s="61">
        <v>13</v>
      </c>
      <c r="F18" s="58">
        <v>1736</v>
      </c>
      <c r="G18" s="64">
        <v>23</v>
      </c>
      <c r="H18" s="64">
        <v>1747</v>
      </c>
      <c r="I18" s="42"/>
      <c r="J18" s="42"/>
      <c r="K18" s="43">
        <v>0</v>
      </c>
      <c r="L18">
        <v>1112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COUNTIF(L7:L30,T18)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COUNTIF(L31:L53,Y18)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COUNTIF(L54:L77,AD18)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COUNTIF(L78:L100,AI18)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COUNTIF(L101:L124,AN18)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COUNTIF(L125:L147,AS18)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1855</v>
      </c>
      <c r="C19" s="61">
        <v>14</v>
      </c>
      <c r="D19" s="58">
        <v>1864</v>
      </c>
      <c r="E19" s="61">
        <v>24</v>
      </c>
      <c r="F19" s="58">
        <v>1878</v>
      </c>
      <c r="G19" s="64">
        <v>14</v>
      </c>
      <c r="H19" s="64">
        <v>1933</v>
      </c>
      <c r="I19" s="42"/>
      <c r="J19" s="42"/>
      <c r="K19" s="43">
        <v>0</v>
      </c>
      <c r="L19">
        <v>1121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COUNTIF(L7:L30,T19)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COUNTIF(L31:L53,Y19)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COUNTIF(L54:L77,AD19)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COUNTIF(L78:L100,AI19)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COUNTIF(L101:L124,AN19)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COUNTIF(L125:L147,AS19)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2087</v>
      </c>
      <c r="C20" s="61">
        <v>23</v>
      </c>
      <c r="D20" s="58">
        <v>2111</v>
      </c>
      <c r="E20" s="61">
        <v>13</v>
      </c>
      <c r="F20" s="58">
        <v>2136</v>
      </c>
      <c r="G20" s="64">
        <v>23</v>
      </c>
      <c r="H20" s="64">
        <v>2150</v>
      </c>
      <c r="I20" s="42"/>
      <c r="J20" s="42"/>
      <c r="K20" s="43">
        <v>0</v>
      </c>
      <c r="L20">
        <v>1212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COUNTIF(L7:L30,T20)</f>
        <v>0</v>
      </c>
      <c r="V20" s="55"/>
      <c r="W20" s="56"/>
      <c r="Y20" s="36">
        <f>N20</f>
        <v>2212</v>
      </c>
      <c r="Z20" s="36">
        <f>COUNTIF(L31:L53,Y20)</f>
        <v>0</v>
      </c>
      <c r="AA20" s="55"/>
      <c r="AB20" s="56"/>
      <c r="AD20" s="36">
        <f>N20</f>
        <v>2212</v>
      </c>
      <c r="AE20" s="36">
        <f>COUNTIF(L54:L77,AD20)</f>
        <v>0</v>
      </c>
      <c r="AF20" s="55"/>
      <c r="AG20" s="56"/>
      <c r="AI20" s="36">
        <f>N20</f>
        <v>2212</v>
      </c>
      <c r="AJ20" s="36">
        <f>COUNTIF(L78:L100,AI20)</f>
        <v>0</v>
      </c>
      <c r="AK20" s="55"/>
      <c r="AL20" s="56"/>
      <c r="AN20" s="36">
        <f>N20</f>
        <v>2212</v>
      </c>
      <c r="AO20" s="36">
        <f>COUNTIF(L101:L124,AN20)</f>
        <v>0</v>
      </c>
      <c r="AP20" s="55"/>
      <c r="AQ20" s="56"/>
      <c r="AS20" s="36">
        <f>N20</f>
        <v>2212</v>
      </c>
      <c r="AT20" s="36">
        <f>COUNTIF(L125:L147,AS20)</f>
        <v>0</v>
      </c>
      <c r="AU20" s="55"/>
      <c r="AV20" s="56"/>
    </row>
    <row r="21" spans="1:48" x14ac:dyDescent="0.3">
      <c r="A21" s="58">
        <v>12</v>
      </c>
      <c r="B21" s="58">
        <v>2247</v>
      </c>
      <c r="C21" s="61">
        <v>14</v>
      </c>
      <c r="D21" s="58">
        <v>2252</v>
      </c>
      <c r="E21" s="61">
        <v>13</v>
      </c>
      <c r="F21" s="58">
        <v>2264</v>
      </c>
      <c r="G21" s="64">
        <v>14</v>
      </c>
      <c r="H21" s="64">
        <v>2274</v>
      </c>
      <c r="I21" s="42"/>
      <c r="J21" s="42"/>
      <c r="K21" s="43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COUNTIF(L7:L30,T21)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COUNTIF(L31:L53,Y21)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COUNTIF(L54:L77,AD21)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COUNTIF(L78:L100,AI21)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COUNTIF(L101:L124,AN21)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COUNTIF(L125:L147,AS21)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2376</v>
      </c>
      <c r="C22" s="61">
        <v>14</v>
      </c>
      <c r="D22" s="58">
        <v>2380</v>
      </c>
      <c r="E22" s="61">
        <v>13</v>
      </c>
      <c r="F22" s="58">
        <v>2390</v>
      </c>
      <c r="G22" s="64">
        <v>14</v>
      </c>
      <c r="H22" s="64">
        <v>2396</v>
      </c>
      <c r="I22" s="42"/>
      <c r="J22" s="42"/>
      <c r="K22" s="43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COUNTIF(L7:L30,T22)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COUNTIF(L31:L53,Y22)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COUNTIF(L54:L77,AD22)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COUNTIF(L78:L100,AI22)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COUNTIF(L101:L124,AN22)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COUNTIF(L125:L147,AS22)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2493</v>
      </c>
      <c r="C23" s="61">
        <v>14</v>
      </c>
      <c r="D23" s="58">
        <v>2498</v>
      </c>
      <c r="E23" s="61">
        <v>13</v>
      </c>
      <c r="F23" s="58">
        <v>2523</v>
      </c>
      <c r="G23" s="64">
        <v>14</v>
      </c>
      <c r="H23" s="64">
        <v>2531</v>
      </c>
      <c r="I23" s="42"/>
      <c r="J23" s="42"/>
      <c r="K23" s="43">
        <v>0</v>
      </c>
      <c r="L23">
        <v>1111</v>
      </c>
      <c r="P23" s="28">
        <f>SUM(P7:P22)</f>
        <v>1</v>
      </c>
      <c r="Q23" s="28">
        <f>-SUM(Q7:Q22)</f>
        <v>1.9458518515728973</v>
      </c>
      <c r="V23" s="28">
        <f>SUM(V7:V22)</f>
        <v>1</v>
      </c>
      <c r="W23" s="28">
        <f>-SUM(W7:W22)</f>
        <v>1.9875168162362657</v>
      </c>
      <c r="AA23" s="28">
        <f>SUM(AA7:AA22)</f>
        <v>1</v>
      </c>
      <c r="AB23" s="28">
        <f>-SUM(AB7:AB22)</f>
        <v>0.96645162874722623</v>
      </c>
      <c r="AF23" s="28">
        <f>SUM(AF7:AF22)</f>
        <v>0.99999999999999989</v>
      </c>
      <c r="AG23" s="28">
        <f>-SUM(AG7:AG22)</f>
        <v>1.8509836948811089</v>
      </c>
      <c r="AK23" s="28">
        <f>SUM(AK7:AK22)</f>
        <v>0.99999999999999989</v>
      </c>
      <c r="AL23" s="28">
        <f>-SUM(AL7:AL22)</f>
        <v>1.8770069385232371</v>
      </c>
      <c r="AP23" s="28">
        <f>SUM(AP7:AP22)</f>
        <v>1</v>
      </c>
      <c r="AQ23" s="28">
        <f>-SUM(AQ7:AQ22)</f>
        <v>1.6185687757248766</v>
      </c>
      <c r="AU23" s="28">
        <f>SUM(AU7:AU22)</f>
        <v>0.99999999999999989</v>
      </c>
      <c r="AV23" s="28">
        <f>-SUM(AV7:AV22)</f>
        <v>2.1953499985946352</v>
      </c>
    </row>
    <row r="24" spans="1:48" x14ac:dyDescent="0.3">
      <c r="A24" s="58">
        <v>12</v>
      </c>
      <c r="B24" s="58">
        <v>2630</v>
      </c>
      <c r="C24" s="61">
        <v>14</v>
      </c>
      <c r="D24" s="58">
        <v>2650</v>
      </c>
      <c r="E24" s="61">
        <v>13</v>
      </c>
      <c r="F24" s="58">
        <v>2667</v>
      </c>
      <c r="G24" s="64">
        <v>14</v>
      </c>
      <c r="H24" s="64">
        <v>2672</v>
      </c>
      <c r="I24" s="42"/>
      <c r="J24" s="42"/>
      <c r="K24" s="43">
        <v>0</v>
      </c>
      <c r="L24">
        <v>1111</v>
      </c>
      <c r="P24" s="29" t="s">
        <v>90</v>
      </c>
      <c r="Q24" s="29">
        <f>Q23/(LOG(Q4)/LOG(2))</f>
        <v>0.27254539613600753</v>
      </c>
      <c r="V24" s="29" t="s">
        <v>117</v>
      </c>
      <c r="W24" s="29">
        <f>W23/(LOG(W4)/LOG(2))</f>
        <v>0.43348594801454859</v>
      </c>
      <c r="AA24" s="29" t="s">
        <v>120</v>
      </c>
      <c r="AB24" s="29">
        <f>AB23/(LOG(AB4)/LOG(2))</f>
        <v>0.21364836784276942</v>
      </c>
      <c r="AF24" s="29" t="s">
        <v>121</v>
      </c>
      <c r="AG24" s="29">
        <f>AG23/(LOG(AG4)/LOG(2))</f>
        <v>0.40370748824880742</v>
      </c>
      <c r="AK24" s="29" t="s">
        <v>122</v>
      </c>
      <c r="AL24" s="29">
        <f>AL23/(LOG(AL4)/LOG(2))</f>
        <v>0.41494003105449673</v>
      </c>
      <c r="AP24" s="29" t="s">
        <v>123</v>
      </c>
      <c r="AQ24" s="29">
        <f>AQ23/(LOG(AQ4)/LOG(2))</f>
        <v>0.35301679685936282</v>
      </c>
      <c r="AU24" s="29" t="s">
        <v>124</v>
      </c>
      <c r="AV24" s="29">
        <f>AV23/(LOG(AV4)/LOG(2))</f>
        <v>0.48531445350385422</v>
      </c>
    </row>
    <row r="25" spans="1:48" x14ac:dyDescent="0.3">
      <c r="A25" s="58">
        <v>12</v>
      </c>
      <c r="B25" s="58">
        <v>2771</v>
      </c>
      <c r="C25" s="61">
        <v>14</v>
      </c>
      <c r="D25" s="58">
        <v>2776</v>
      </c>
      <c r="E25" s="61">
        <v>13</v>
      </c>
      <c r="F25" s="58">
        <v>2785</v>
      </c>
      <c r="G25" s="64">
        <v>23</v>
      </c>
      <c r="H25" s="64">
        <v>2799</v>
      </c>
      <c r="I25" s="42"/>
      <c r="J25" s="42"/>
      <c r="K25" s="43">
        <v>0</v>
      </c>
      <c r="L25">
        <v>1112</v>
      </c>
    </row>
    <row r="26" spans="1:48" x14ac:dyDescent="0.3">
      <c r="A26" s="58">
        <v>12</v>
      </c>
      <c r="B26" s="58">
        <v>2895</v>
      </c>
      <c r="C26" s="61">
        <v>14</v>
      </c>
      <c r="D26" s="58">
        <v>2899</v>
      </c>
      <c r="E26" s="61">
        <v>13</v>
      </c>
      <c r="F26" s="58">
        <v>2907</v>
      </c>
      <c r="G26" s="64">
        <v>14</v>
      </c>
      <c r="H26" s="64">
        <v>2912</v>
      </c>
      <c r="I26" s="42"/>
      <c r="J26" s="42"/>
      <c r="K26" s="43">
        <v>0</v>
      </c>
      <c r="L26">
        <v>1111</v>
      </c>
    </row>
    <row r="27" spans="1:48" x14ac:dyDescent="0.3">
      <c r="A27" s="58">
        <v>12</v>
      </c>
      <c r="B27" s="58">
        <v>3038</v>
      </c>
      <c r="C27" s="61">
        <v>14</v>
      </c>
      <c r="D27" s="58">
        <v>3045</v>
      </c>
      <c r="E27" s="61">
        <v>13</v>
      </c>
      <c r="F27" s="58">
        <v>3071</v>
      </c>
      <c r="G27" s="64">
        <v>23</v>
      </c>
      <c r="H27" s="64">
        <v>3085</v>
      </c>
      <c r="I27" s="42"/>
      <c r="J27" s="42"/>
      <c r="K27" s="43">
        <v>0</v>
      </c>
      <c r="L27">
        <v>1112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8">
        <v>12</v>
      </c>
      <c r="B28" s="58">
        <v>3218</v>
      </c>
      <c r="C28" s="61">
        <v>14</v>
      </c>
      <c r="D28" s="58">
        <v>3223</v>
      </c>
      <c r="E28" s="61">
        <v>13</v>
      </c>
      <c r="F28" s="58">
        <v>3247</v>
      </c>
      <c r="G28" s="64">
        <v>14</v>
      </c>
      <c r="H28" s="64">
        <v>3252</v>
      </c>
      <c r="I28" s="42"/>
      <c r="J28" s="42"/>
      <c r="K28" s="43">
        <v>0</v>
      </c>
      <c r="L28">
        <v>1111</v>
      </c>
      <c r="N28" s="40">
        <f>COUNTIF(L7:L147,G3)</f>
        <v>0</v>
      </c>
      <c r="O28" s="40"/>
      <c r="P28" s="47">
        <v>24</v>
      </c>
      <c r="Q28" s="47">
        <v>23</v>
      </c>
      <c r="R28" s="47">
        <v>24</v>
      </c>
      <c r="S28" s="47">
        <v>23</v>
      </c>
      <c r="T28" s="47">
        <v>24</v>
      </c>
      <c r="U28" s="47">
        <v>23</v>
      </c>
      <c r="V28" s="46"/>
    </row>
    <row r="29" spans="1:48" x14ac:dyDescent="0.3">
      <c r="A29" s="58">
        <v>12</v>
      </c>
      <c r="B29" s="58">
        <v>3351</v>
      </c>
      <c r="C29" s="61">
        <v>14</v>
      </c>
      <c r="D29" s="58">
        <v>3355</v>
      </c>
      <c r="E29" s="61">
        <v>13</v>
      </c>
      <c r="F29" s="58">
        <v>3362</v>
      </c>
      <c r="G29" s="64">
        <v>23</v>
      </c>
      <c r="H29" s="64">
        <v>3376</v>
      </c>
      <c r="I29" s="42"/>
      <c r="J29" s="42"/>
      <c r="K29" s="43">
        <v>0</v>
      </c>
      <c r="L29">
        <v>1112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8">
        <v>12</v>
      </c>
      <c r="B30" s="58">
        <v>3488</v>
      </c>
      <c r="C30" s="61">
        <v>14</v>
      </c>
      <c r="D30" s="58">
        <v>3492</v>
      </c>
      <c r="E30" s="61">
        <v>13</v>
      </c>
      <c r="F30" s="58">
        <v>3500</v>
      </c>
      <c r="G30" s="64">
        <v>14</v>
      </c>
      <c r="H30" s="64">
        <v>3506</v>
      </c>
      <c r="I30" s="42"/>
      <c r="J30" s="42"/>
      <c r="K30" s="43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3604</v>
      </c>
      <c r="C31" s="62">
        <v>14</v>
      </c>
      <c r="D31" s="59">
        <v>3609</v>
      </c>
      <c r="E31" s="62">
        <v>13</v>
      </c>
      <c r="F31" s="59">
        <v>3613</v>
      </c>
      <c r="G31" s="65">
        <v>23</v>
      </c>
      <c r="H31" s="65">
        <v>3629</v>
      </c>
      <c r="I31" s="41"/>
      <c r="J31" s="41"/>
      <c r="K31" s="51">
        <v>0</v>
      </c>
      <c r="L31">
        <v>1112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3731</v>
      </c>
      <c r="C32" s="62">
        <v>14</v>
      </c>
      <c r="D32" s="59">
        <v>3737</v>
      </c>
      <c r="E32" s="62">
        <v>13</v>
      </c>
      <c r="F32" s="59">
        <v>3778</v>
      </c>
      <c r="G32" s="65">
        <v>23</v>
      </c>
      <c r="H32" s="65">
        <v>3794</v>
      </c>
      <c r="I32" s="41"/>
      <c r="J32" s="41"/>
      <c r="K32" s="51">
        <v>0</v>
      </c>
      <c r="L32">
        <v>1112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3889</v>
      </c>
      <c r="C33" s="62">
        <v>14</v>
      </c>
      <c r="D33" s="59">
        <v>3894</v>
      </c>
      <c r="E33" s="62">
        <v>13</v>
      </c>
      <c r="F33" s="59">
        <v>3898</v>
      </c>
      <c r="G33" s="65">
        <v>14</v>
      </c>
      <c r="H33" s="65">
        <v>3903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4001</v>
      </c>
      <c r="C34" s="62">
        <v>14</v>
      </c>
      <c r="D34" s="59">
        <v>4005</v>
      </c>
      <c r="E34" s="62">
        <v>13</v>
      </c>
      <c r="F34" s="59">
        <v>4011</v>
      </c>
      <c r="G34" s="65">
        <v>14</v>
      </c>
      <c r="H34" s="65">
        <v>4015</v>
      </c>
      <c r="I34" s="41"/>
      <c r="J34" s="41"/>
      <c r="K34" s="51">
        <v>0</v>
      </c>
      <c r="L34">
        <v>1111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4119</v>
      </c>
      <c r="C35" s="62">
        <v>14</v>
      </c>
      <c r="D35" s="59">
        <v>4124</v>
      </c>
      <c r="E35" s="62">
        <v>13</v>
      </c>
      <c r="F35" s="59">
        <v>4129</v>
      </c>
      <c r="G35" s="65">
        <v>14</v>
      </c>
      <c r="H35" s="65">
        <v>4135</v>
      </c>
      <c r="I35" s="41"/>
      <c r="J35" s="41"/>
      <c r="K35" s="51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4242</v>
      </c>
      <c r="C36" s="62">
        <v>14</v>
      </c>
      <c r="D36" s="59">
        <v>4246</v>
      </c>
      <c r="E36" s="62">
        <v>13</v>
      </c>
      <c r="F36" s="59">
        <v>4251</v>
      </c>
      <c r="G36" s="65">
        <v>14</v>
      </c>
      <c r="H36" s="65">
        <v>4257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H30/P28</f>
        <v>146.08333333333334</v>
      </c>
      <c r="Q36">
        <f>(H53-H30)/Q28</f>
        <v>138.17391304347825</v>
      </c>
      <c r="R36">
        <f>(H77-H53)/R28</f>
        <v>150.83333333333334</v>
      </c>
      <c r="S36">
        <f>(H100-H77)/S28</f>
        <v>151.2608695652174</v>
      </c>
      <c r="T36">
        <f>(H124-H100)/T28</f>
        <v>165.66666666666666</v>
      </c>
      <c r="U36">
        <f>(H147-H124)/U28</f>
        <v>268</v>
      </c>
    </row>
    <row r="37" spans="1:22" x14ac:dyDescent="0.3">
      <c r="A37" s="59">
        <v>12</v>
      </c>
      <c r="B37" s="59">
        <v>4359</v>
      </c>
      <c r="C37" s="62">
        <v>14</v>
      </c>
      <c r="D37" s="59">
        <v>4364</v>
      </c>
      <c r="E37" s="62">
        <v>13</v>
      </c>
      <c r="F37" s="59">
        <v>4373</v>
      </c>
      <c r="G37" s="65">
        <v>14</v>
      </c>
      <c r="H37" s="65">
        <v>4377</v>
      </c>
      <c r="I37" s="41"/>
      <c r="J37" s="41"/>
      <c r="K37" s="51">
        <v>0</v>
      </c>
      <c r="L37">
        <v>1111</v>
      </c>
    </row>
    <row r="38" spans="1:22" x14ac:dyDescent="0.3">
      <c r="A38" s="59">
        <v>12</v>
      </c>
      <c r="B38" s="59">
        <v>4496</v>
      </c>
      <c r="C38" s="62">
        <v>14</v>
      </c>
      <c r="D38" s="59">
        <v>4509</v>
      </c>
      <c r="E38" s="62">
        <v>13</v>
      </c>
      <c r="F38" s="59">
        <v>4514</v>
      </c>
      <c r="G38" s="65">
        <v>14</v>
      </c>
      <c r="H38" s="65">
        <v>4524</v>
      </c>
      <c r="I38" s="41"/>
      <c r="J38" s="41"/>
      <c r="K38" s="51">
        <v>0</v>
      </c>
      <c r="L38">
        <v>1111</v>
      </c>
    </row>
    <row r="39" spans="1:22" x14ac:dyDescent="0.3">
      <c r="A39" s="59">
        <v>12</v>
      </c>
      <c r="B39" s="59">
        <v>4645</v>
      </c>
      <c r="C39" s="62">
        <v>14</v>
      </c>
      <c r="D39" s="59">
        <v>4650</v>
      </c>
      <c r="E39" s="62">
        <v>13</v>
      </c>
      <c r="F39" s="59">
        <v>4659</v>
      </c>
      <c r="G39" s="65">
        <v>23</v>
      </c>
      <c r="H39" s="65">
        <v>4677</v>
      </c>
      <c r="I39" s="41"/>
      <c r="J39" s="41"/>
      <c r="K39" s="51">
        <v>0</v>
      </c>
      <c r="L39">
        <v>1112</v>
      </c>
    </row>
    <row r="40" spans="1:22" x14ac:dyDescent="0.3">
      <c r="A40" s="59">
        <v>12</v>
      </c>
      <c r="B40" s="59">
        <v>4798</v>
      </c>
      <c r="C40" s="62">
        <v>14</v>
      </c>
      <c r="D40" s="59">
        <v>4811</v>
      </c>
      <c r="E40" s="62">
        <v>13</v>
      </c>
      <c r="F40" s="59">
        <v>4824</v>
      </c>
      <c r="G40" s="65">
        <v>14</v>
      </c>
      <c r="H40" s="65">
        <v>4835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4949</v>
      </c>
      <c r="C41" s="62">
        <v>14</v>
      </c>
      <c r="D41" s="59">
        <v>4965</v>
      </c>
      <c r="E41" s="62">
        <v>13</v>
      </c>
      <c r="F41" s="59">
        <v>4973</v>
      </c>
      <c r="G41" s="65">
        <v>14</v>
      </c>
      <c r="H41" s="65">
        <v>5046</v>
      </c>
      <c r="I41" s="41"/>
      <c r="J41" s="41"/>
      <c r="K41" s="51">
        <v>0</v>
      </c>
      <c r="L41">
        <v>1111</v>
      </c>
    </row>
    <row r="42" spans="1:22" x14ac:dyDescent="0.3">
      <c r="A42" s="59">
        <v>12</v>
      </c>
      <c r="B42" s="59">
        <v>5148</v>
      </c>
      <c r="C42" s="62">
        <v>14</v>
      </c>
      <c r="D42" s="59">
        <v>5155</v>
      </c>
      <c r="E42" s="62">
        <v>24</v>
      </c>
      <c r="F42" s="59">
        <v>5179</v>
      </c>
      <c r="G42" s="65">
        <v>14</v>
      </c>
      <c r="H42" s="65">
        <v>5206</v>
      </c>
      <c r="I42" s="41"/>
      <c r="J42" s="41"/>
      <c r="K42" s="51">
        <v>0</v>
      </c>
      <c r="L42">
        <v>1121</v>
      </c>
    </row>
    <row r="43" spans="1:22" x14ac:dyDescent="0.3">
      <c r="A43" s="59">
        <v>12</v>
      </c>
      <c r="B43" s="59">
        <v>5326</v>
      </c>
      <c r="C43" s="62">
        <v>14</v>
      </c>
      <c r="D43" s="59">
        <v>5332</v>
      </c>
      <c r="E43" s="62">
        <v>13</v>
      </c>
      <c r="F43" s="59">
        <v>5336</v>
      </c>
      <c r="G43" s="65">
        <v>14</v>
      </c>
      <c r="H43" s="65">
        <v>5349</v>
      </c>
      <c r="I43" s="41"/>
      <c r="J43" s="41"/>
      <c r="K43" s="51">
        <v>0</v>
      </c>
      <c r="L43">
        <v>1111</v>
      </c>
    </row>
    <row r="44" spans="1:22" x14ac:dyDescent="0.3">
      <c r="A44" s="59">
        <v>12</v>
      </c>
      <c r="B44" s="59">
        <v>5446</v>
      </c>
      <c r="C44" s="62">
        <v>14</v>
      </c>
      <c r="D44" s="59">
        <v>5451</v>
      </c>
      <c r="E44" s="62">
        <v>13</v>
      </c>
      <c r="F44" s="59">
        <v>5456</v>
      </c>
      <c r="G44" s="65">
        <v>14</v>
      </c>
      <c r="H44" s="65">
        <v>5460</v>
      </c>
      <c r="I44" s="41"/>
      <c r="J44" s="41"/>
      <c r="K44" s="51">
        <v>0</v>
      </c>
      <c r="L44">
        <v>1111</v>
      </c>
    </row>
    <row r="45" spans="1:22" x14ac:dyDescent="0.3">
      <c r="A45" s="59">
        <v>12</v>
      </c>
      <c r="B45" s="59">
        <v>5598</v>
      </c>
      <c r="C45" s="62">
        <v>14</v>
      </c>
      <c r="D45" s="59">
        <v>5609</v>
      </c>
      <c r="E45" s="62">
        <v>13</v>
      </c>
      <c r="F45" s="59">
        <v>5645</v>
      </c>
      <c r="G45" s="65">
        <v>14</v>
      </c>
      <c r="H45" s="65">
        <v>5651</v>
      </c>
      <c r="I45" s="41"/>
      <c r="J45" s="41"/>
      <c r="K45" s="51">
        <v>0</v>
      </c>
      <c r="L45">
        <v>1111</v>
      </c>
    </row>
    <row r="46" spans="1:22" x14ac:dyDescent="0.3">
      <c r="A46" s="59">
        <v>12</v>
      </c>
      <c r="B46" s="59">
        <v>5750</v>
      </c>
      <c r="C46" s="62">
        <v>14</v>
      </c>
      <c r="D46" s="59">
        <v>5755</v>
      </c>
      <c r="E46" s="62">
        <v>13</v>
      </c>
      <c r="F46" s="59">
        <v>5762</v>
      </c>
      <c r="G46" s="65">
        <v>14</v>
      </c>
      <c r="H46" s="65">
        <v>5774</v>
      </c>
      <c r="I46" s="41"/>
      <c r="J46" s="41"/>
      <c r="K46" s="51">
        <v>0</v>
      </c>
      <c r="L46">
        <v>1111</v>
      </c>
    </row>
    <row r="47" spans="1:22" x14ac:dyDescent="0.3">
      <c r="A47" s="59">
        <v>12</v>
      </c>
      <c r="B47" s="59">
        <v>5875</v>
      </c>
      <c r="C47" s="62">
        <v>14</v>
      </c>
      <c r="D47" s="59">
        <v>5880</v>
      </c>
      <c r="E47" s="62">
        <v>13</v>
      </c>
      <c r="F47" s="59">
        <v>5884</v>
      </c>
      <c r="G47" s="65">
        <v>14</v>
      </c>
      <c r="H47" s="65">
        <v>5904</v>
      </c>
      <c r="I47" s="41"/>
      <c r="J47" s="41"/>
      <c r="K47" s="51">
        <v>0</v>
      </c>
      <c r="L47">
        <v>1111</v>
      </c>
    </row>
    <row r="48" spans="1:22" x14ac:dyDescent="0.3">
      <c r="A48" s="59">
        <v>12</v>
      </c>
      <c r="B48" s="59">
        <v>6007</v>
      </c>
      <c r="C48" s="62">
        <v>14</v>
      </c>
      <c r="D48" s="59">
        <v>6014</v>
      </c>
      <c r="E48" s="62">
        <v>24</v>
      </c>
      <c r="F48" s="59">
        <v>6033</v>
      </c>
      <c r="G48" s="65">
        <v>14</v>
      </c>
      <c r="H48" s="65">
        <v>6052</v>
      </c>
      <c r="I48" s="41"/>
      <c r="J48" s="41"/>
      <c r="K48" s="51">
        <v>0</v>
      </c>
      <c r="L48">
        <v>1121</v>
      </c>
    </row>
    <row r="49" spans="1:12" x14ac:dyDescent="0.3">
      <c r="A49" s="59">
        <v>12</v>
      </c>
      <c r="B49" s="59">
        <v>6154</v>
      </c>
      <c r="C49" s="62">
        <v>14</v>
      </c>
      <c r="D49" s="59">
        <v>6159</v>
      </c>
      <c r="E49" s="62">
        <v>13</v>
      </c>
      <c r="F49" s="59">
        <v>6166</v>
      </c>
      <c r="G49" s="65">
        <v>14</v>
      </c>
      <c r="H49" s="65">
        <v>6179</v>
      </c>
      <c r="I49" s="41"/>
      <c r="J49" s="41"/>
      <c r="K49" s="51">
        <v>0</v>
      </c>
      <c r="L49">
        <v>1111</v>
      </c>
    </row>
    <row r="50" spans="1:12" x14ac:dyDescent="0.3">
      <c r="A50" s="59">
        <v>12</v>
      </c>
      <c r="B50" s="59">
        <v>6278</v>
      </c>
      <c r="C50" s="62">
        <v>14</v>
      </c>
      <c r="D50" s="59">
        <v>6284</v>
      </c>
      <c r="E50" s="62">
        <v>13</v>
      </c>
      <c r="F50" s="59">
        <v>6289</v>
      </c>
      <c r="G50" s="65">
        <v>14</v>
      </c>
      <c r="H50" s="65">
        <v>6294</v>
      </c>
      <c r="I50" s="41"/>
      <c r="J50" s="41"/>
      <c r="K50" s="51">
        <v>0</v>
      </c>
      <c r="L50">
        <v>1111</v>
      </c>
    </row>
    <row r="51" spans="1:12" x14ac:dyDescent="0.3">
      <c r="A51" s="59">
        <v>12</v>
      </c>
      <c r="B51" s="59">
        <v>6398</v>
      </c>
      <c r="C51" s="62">
        <v>14</v>
      </c>
      <c r="D51" s="59">
        <v>6403</v>
      </c>
      <c r="E51" s="62">
        <v>13</v>
      </c>
      <c r="F51" s="59">
        <v>6408</v>
      </c>
      <c r="G51" s="65">
        <v>14</v>
      </c>
      <c r="H51" s="65">
        <v>6413</v>
      </c>
      <c r="I51" s="41"/>
      <c r="J51" s="41"/>
      <c r="K51" s="51">
        <v>0</v>
      </c>
      <c r="L51">
        <v>1111</v>
      </c>
    </row>
    <row r="52" spans="1:12" x14ac:dyDescent="0.3">
      <c r="A52" s="59">
        <v>12</v>
      </c>
      <c r="B52" s="59">
        <v>6530</v>
      </c>
      <c r="C52" s="62">
        <v>14</v>
      </c>
      <c r="D52" s="59">
        <v>6535</v>
      </c>
      <c r="E52" s="62">
        <v>13</v>
      </c>
      <c r="F52" s="59">
        <v>6543</v>
      </c>
      <c r="G52" s="65">
        <v>14</v>
      </c>
      <c r="H52" s="65">
        <v>6555</v>
      </c>
      <c r="I52" s="41"/>
      <c r="J52" s="41"/>
      <c r="K52" s="51">
        <v>0</v>
      </c>
      <c r="L52">
        <v>1111</v>
      </c>
    </row>
    <row r="53" spans="1:12" x14ac:dyDescent="0.3">
      <c r="A53" s="59">
        <v>12</v>
      </c>
      <c r="B53" s="59">
        <v>6652</v>
      </c>
      <c r="C53" s="62">
        <v>14</v>
      </c>
      <c r="D53" s="59">
        <v>6656</v>
      </c>
      <c r="E53" s="62">
        <v>13</v>
      </c>
      <c r="F53" s="59">
        <v>6663</v>
      </c>
      <c r="G53" s="65">
        <v>14</v>
      </c>
      <c r="H53" s="65">
        <v>6684</v>
      </c>
      <c r="I53" s="41"/>
      <c r="J53" s="41"/>
      <c r="K53" s="51">
        <v>0</v>
      </c>
      <c r="L53">
        <v>1111</v>
      </c>
    </row>
    <row r="54" spans="1:12" x14ac:dyDescent="0.3">
      <c r="A54" s="58">
        <v>12</v>
      </c>
      <c r="B54" s="58">
        <v>6779</v>
      </c>
      <c r="C54" s="61">
        <v>14</v>
      </c>
      <c r="D54" s="58">
        <v>6784</v>
      </c>
      <c r="E54" s="61">
        <v>13</v>
      </c>
      <c r="F54" s="58">
        <v>6789</v>
      </c>
      <c r="G54" s="64">
        <v>23</v>
      </c>
      <c r="H54" s="64">
        <v>6802</v>
      </c>
      <c r="I54" s="42"/>
      <c r="J54" s="42"/>
      <c r="K54" s="43">
        <v>0</v>
      </c>
      <c r="L54">
        <v>1112</v>
      </c>
    </row>
    <row r="55" spans="1:12" x14ac:dyDescent="0.3">
      <c r="A55" s="58">
        <v>12</v>
      </c>
      <c r="B55" s="58">
        <v>6902</v>
      </c>
      <c r="C55" s="61">
        <v>14</v>
      </c>
      <c r="D55" s="58">
        <v>6911</v>
      </c>
      <c r="E55" s="61">
        <v>13</v>
      </c>
      <c r="F55" s="58">
        <v>6923</v>
      </c>
      <c r="G55" s="64">
        <v>14</v>
      </c>
      <c r="H55" s="64">
        <v>6928</v>
      </c>
      <c r="I55" s="42"/>
      <c r="J55" s="42"/>
      <c r="K55" s="43">
        <v>0</v>
      </c>
      <c r="L55">
        <v>1111</v>
      </c>
    </row>
    <row r="56" spans="1:12" x14ac:dyDescent="0.3">
      <c r="A56" s="58">
        <v>12</v>
      </c>
      <c r="B56" s="58">
        <v>7045</v>
      </c>
      <c r="C56" s="61">
        <v>14</v>
      </c>
      <c r="D56" s="58">
        <v>7050</v>
      </c>
      <c r="E56" s="61">
        <v>13</v>
      </c>
      <c r="F56" s="58">
        <v>7073</v>
      </c>
      <c r="G56" s="64">
        <v>14</v>
      </c>
      <c r="H56" s="64">
        <v>7088</v>
      </c>
      <c r="I56" s="42"/>
      <c r="J56" s="42"/>
      <c r="K56" s="43">
        <v>0</v>
      </c>
      <c r="L56">
        <v>1111</v>
      </c>
    </row>
    <row r="57" spans="1:12" x14ac:dyDescent="0.3">
      <c r="A57" s="58">
        <v>12</v>
      </c>
      <c r="B57" s="58">
        <v>7186</v>
      </c>
      <c r="C57" s="61">
        <v>14</v>
      </c>
      <c r="D57" s="58">
        <v>7193</v>
      </c>
      <c r="E57" s="61">
        <v>13</v>
      </c>
      <c r="F57" s="58">
        <v>7198</v>
      </c>
      <c r="G57" s="64">
        <v>14</v>
      </c>
      <c r="H57" s="64">
        <v>7207</v>
      </c>
      <c r="I57" s="42"/>
      <c r="J57" s="42"/>
      <c r="K57" s="43">
        <v>0</v>
      </c>
      <c r="L57">
        <v>1111</v>
      </c>
    </row>
    <row r="58" spans="1:12" x14ac:dyDescent="0.3">
      <c r="A58" s="58">
        <v>12</v>
      </c>
      <c r="B58" s="58">
        <v>7305</v>
      </c>
      <c r="C58" s="61">
        <v>14</v>
      </c>
      <c r="D58" s="58">
        <v>7310</v>
      </c>
      <c r="E58" s="61">
        <v>13</v>
      </c>
      <c r="F58" s="58">
        <v>7317</v>
      </c>
      <c r="G58" s="64">
        <v>14</v>
      </c>
      <c r="H58" s="64">
        <v>7328</v>
      </c>
      <c r="I58" s="42"/>
      <c r="J58" s="42"/>
      <c r="K58" s="43">
        <v>0</v>
      </c>
      <c r="L58">
        <v>1111</v>
      </c>
    </row>
    <row r="59" spans="1:12" x14ac:dyDescent="0.3">
      <c r="A59" s="58">
        <v>12</v>
      </c>
      <c r="B59" s="58">
        <v>7441</v>
      </c>
      <c r="C59" s="61">
        <v>14</v>
      </c>
      <c r="D59" s="58">
        <v>7446</v>
      </c>
      <c r="E59" s="61">
        <v>13</v>
      </c>
      <c r="F59" s="58">
        <v>7459</v>
      </c>
      <c r="G59" s="64">
        <v>14</v>
      </c>
      <c r="H59" s="64">
        <v>7493</v>
      </c>
      <c r="I59" s="42"/>
      <c r="J59" s="42"/>
      <c r="K59" s="43">
        <v>0</v>
      </c>
      <c r="L59">
        <v>1111</v>
      </c>
    </row>
    <row r="60" spans="1:12" x14ac:dyDescent="0.3">
      <c r="A60" s="58">
        <v>12</v>
      </c>
      <c r="B60" s="58">
        <v>7611</v>
      </c>
      <c r="C60" s="61">
        <v>14</v>
      </c>
      <c r="D60" s="58">
        <v>7620</v>
      </c>
      <c r="E60" s="61">
        <v>13</v>
      </c>
      <c r="F60" s="58">
        <v>7644</v>
      </c>
      <c r="G60" s="64">
        <v>14</v>
      </c>
      <c r="H60" s="64">
        <v>7649</v>
      </c>
      <c r="I60" s="42"/>
      <c r="J60" s="42"/>
      <c r="K60" s="43">
        <v>0</v>
      </c>
      <c r="L60">
        <v>1111</v>
      </c>
    </row>
    <row r="61" spans="1:12" x14ac:dyDescent="0.3">
      <c r="A61" s="58">
        <v>12</v>
      </c>
      <c r="B61" s="58">
        <v>7753</v>
      </c>
      <c r="C61" s="61">
        <v>14</v>
      </c>
      <c r="D61" s="58">
        <v>7758</v>
      </c>
      <c r="E61" s="61">
        <v>13</v>
      </c>
      <c r="F61" s="58">
        <v>7780</v>
      </c>
      <c r="G61" s="64">
        <v>14</v>
      </c>
      <c r="H61" s="64">
        <v>7785</v>
      </c>
      <c r="I61" s="42"/>
      <c r="J61" s="42"/>
      <c r="K61" s="43">
        <v>0</v>
      </c>
      <c r="L61">
        <v>1111</v>
      </c>
    </row>
    <row r="62" spans="1:12" x14ac:dyDescent="0.3">
      <c r="A62" s="58">
        <v>12</v>
      </c>
      <c r="B62" s="58">
        <v>7882</v>
      </c>
      <c r="C62" s="61">
        <v>14</v>
      </c>
      <c r="D62" s="58">
        <v>7887</v>
      </c>
      <c r="E62" s="61">
        <v>13</v>
      </c>
      <c r="F62" s="58">
        <v>7892</v>
      </c>
      <c r="G62" s="64">
        <v>14</v>
      </c>
      <c r="H62" s="64">
        <v>7900</v>
      </c>
      <c r="I62" s="42"/>
      <c r="J62" s="42"/>
      <c r="K62" s="43">
        <v>0</v>
      </c>
      <c r="L62">
        <v>1111</v>
      </c>
    </row>
    <row r="63" spans="1:12" x14ac:dyDescent="0.3">
      <c r="A63" s="58">
        <v>12</v>
      </c>
      <c r="B63" s="58">
        <v>8005</v>
      </c>
      <c r="C63" s="61">
        <v>14</v>
      </c>
      <c r="D63" s="58">
        <v>8009</v>
      </c>
      <c r="E63" s="61">
        <v>13</v>
      </c>
      <c r="F63" s="58">
        <v>8017</v>
      </c>
      <c r="G63" s="64">
        <v>14</v>
      </c>
      <c r="H63" s="64">
        <v>8022</v>
      </c>
      <c r="I63" s="42"/>
      <c r="J63" s="42"/>
      <c r="K63" s="43">
        <v>0</v>
      </c>
      <c r="L63">
        <v>1111</v>
      </c>
    </row>
    <row r="64" spans="1:12" x14ac:dyDescent="0.3">
      <c r="A64" s="58">
        <v>12</v>
      </c>
      <c r="B64" s="58">
        <v>8120</v>
      </c>
      <c r="C64" s="61">
        <v>14</v>
      </c>
      <c r="D64" s="58">
        <v>8125</v>
      </c>
      <c r="E64" s="61">
        <v>13</v>
      </c>
      <c r="F64" s="58">
        <v>8130</v>
      </c>
      <c r="G64" s="64">
        <v>14</v>
      </c>
      <c r="H64" s="64">
        <v>8143</v>
      </c>
      <c r="I64" s="42"/>
      <c r="J64" s="42"/>
      <c r="K64" s="43">
        <v>0</v>
      </c>
      <c r="L64">
        <v>1111</v>
      </c>
    </row>
    <row r="65" spans="1:12" x14ac:dyDescent="0.3">
      <c r="A65" s="58">
        <v>12</v>
      </c>
      <c r="B65" s="58">
        <v>8240</v>
      </c>
      <c r="C65" s="61">
        <v>14</v>
      </c>
      <c r="D65" s="58">
        <v>8244</v>
      </c>
      <c r="E65" s="61">
        <v>13</v>
      </c>
      <c r="F65" s="58">
        <v>8252</v>
      </c>
      <c r="G65" s="64">
        <v>14</v>
      </c>
      <c r="H65" s="64">
        <v>8272</v>
      </c>
      <c r="I65" s="42"/>
      <c r="J65" s="42"/>
      <c r="K65" s="43">
        <v>0</v>
      </c>
      <c r="L65">
        <v>1111</v>
      </c>
    </row>
    <row r="66" spans="1:12" x14ac:dyDescent="0.3">
      <c r="A66" s="58">
        <v>12</v>
      </c>
      <c r="B66" s="58">
        <v>8414</v>
      </c>
      <c r="C66" s="61">
        <v>23</v>
      </c>
      <c r="D66" s="58">
        <v>8434</v>
      </c>
      <c r="E66" s="61">
        <v>13</v>
      </c>
      <c r="F66" s="58">
        <v>8456</v>
      </c>
      <c r="G66" s="64">
        <v>23</v>
      </c>
      <c r="H66" s="64">
        <v>8468</v>
      </c>
      <c r="I66" s="42"/>
      <c r="J66" s="42"/>
      <c r="K66" s="43">
        <v>0</v>
      </c>
      <c r="L66">
        <v>1212</v>
      </c>
    </row>
    <row r="67" spans="1:12" x14ac:dyDescent="0.3">
      <c r="A67" s="58">
        <v>12</v>
      </c>
      <c r="B67" s="58">
        <v>8570</v>
      </c>
      <c r="C67" s="61">
        <v>14</v>
      </c>
      <c r="D67" s="58">
        <v>8578</v>
      </c>
      <c r="E67" s="61">
        <v>13</v>
      </c>
      <c r="F67" s="58">
        <v>8587</v>
      </c>
      <c r="G67" s="64">
        <v>14</v>
      </c>
      <c r="H67" s="64">
        <v>8628</v>
      </c>
      <c r="I67" s="42"/>
      <c r="J67" s="42"/>
      <c r="K67" s="43">
        <v>0</v>
      </c>
      <c r="L67">
        <v>1111</v>
      </c>
    </row>
    <row r="68" spans="1:12" x14ac:dyDescent="0.3">
      <c r="A68" s="58">
        <v>12</v>
      </c>
      <c r="B68" s="58">
        <v>8745</v>
      </c>
      <c r="C68" s="61">
        <v>14</v>
      </c>
      <c r="D68" s="58">
        <v>8763</v>
      </c>
      <c r="E68" s="61">
        <v>24</v>
      </c>
      <c r="F68" s="58">
        <v>8776</v>
      </c>
      <c r="G68" s="64">
        <v>23</v>
      </c>
      <c r="H68" s="64">
        <v>8831</v>
      </c>
      <c r="I68" s="42"/>
      <c r="J68" s="42"/>
      <c r="K68" s="43">
        <v>0</v>
      </c>
      <c r="L68">
        <v>1122</v>
      </c>
    </row>
    <row r="69" spans="1:12" x14ac:dyDescent="0.3">
      <c r="A69" s="58">
        <v>12</v>
      </c>
      <c r="B69" s="58">
        <v>8933</v>
      </c>
      <c r="C69" s="61">
        <v>14</v>
      </c>
      <c r="D69" s="58">
        <v>8938</v>
      </c>
      <c r="E69" s="61">
        <v>24</v>
      </c>
      <c r="F69" s="58">
        <v>8951</v>
      </c>
      <c r="G69" s="64">
        <v>14</v>
      </c>
      <c r="H69" s="64">
        <v>8963</v>
      </c>
      <c r="I69" s="42"/>
      <c r="J69" s="42"/>
      <c r="K69" s="43">
        <v>0</v>
      </c>
      <c r="L69">
        <v>1121</v>
      </c>
    </row>
    <row r="70" spans="1:12" x14ac:dyDescent="0.3">
      <c r="A70" s="58">
        <v>12</v>
      </c>
      <c r="B70" s="58">
        <v>9135</v>
      </c>
      <c r="C70" s="61">
        <v>23</v>
      </c>
      <c r="D70" s="58">
        <v>9162</v>
      </c>
      <c r="E70" s="61">
        <v>13</v>
      </c>
      <c r="F70" s="58">
        <v>9188</v>
      </c>
      <c r="G70" s="64">
        <v>23</v>
      </c>
      <c r="H70" s="64">
        <v>9206</v>
      </c>
      <c r="I70" s="42"/>
      <c r="J70" s="42"/>
      <c r="K70" s="43">
        <v>0</v>
      </c>
      <c r="L70">
        <v>1212</v>
      </c>
    </row>
    <row r="71" spans="1:12" x14ac:dyDescent="0.3">
      <c r="A71" s="58">
        <v>12</v>
      </c>
      <c r="B71" s="58">
        <v>9305</v>
      </c>
      <c r="C71" s="61">
        <v>14</v>
      </c>
      <c r="D71" s="58">
        <v>9311</v>
      </c>
      <c r="E71" s="61">
        <v>13</v>
      </c>
      <c r="F71" s="58">
        <v>9320</v>
      </c>
      <c r="G71" s="64">
        <v>23</v>
      </c>
      <c r="H71" s="64">
        <v>9333</v>
      </c>
      <c r="I71" s="42"/>
      <c r="J71" s="42"/>
      <c r="K71" s="43">
        <v>0</v>
      </c>
      <c r="L71">
        <v>1112</v>
      </c>
    </row>
    <row r="72" spans="1:12" x14ac:dyDescent="0.3">
      <c r="A72" s="58">
        <v>12</v>
      </c>
      <c r="B72" s="58">
        <v>9432</v>
      </c>
      <c r="C72" s="61">
        <v>14</v>
      </c>
      <c r="D72" s="58">
        <v>9445</v>
      </c>
      <c r="E72" s="61">
        <v>24</v>
      </c>
      <c r="F72" s="58">
        <v>9458</v>
      </c>
      <c r="G72" s="64">
        <v>14</v>
      </c>
      <c r="H72" s="64">
        <v>9472</v>
      </c>
      <c r="I72" s="42"/>
      <c r="J72" s="42"/>
      <c r="K72" s="43">
        <v>0</v>
      </c>
      <c r="L72">
        <v>1121</v>
      </c>
    </row>
    <row r="73" spans="1:12" x14ac:dyDescent="0.3">
      <c r="A73" s="58">
        <v>12</v>
      </c>
      <c r="B73" s="58">
        <v>9570</v>
      </c>
      <c r="C73" s="61">
        <v>14</v>
      </c>
      <c r="D73" s="58">
        <v>9575</v>
      </c>
      <c r="E73" s="61">
        <v>13</v>
      </c>
      <c r="F73" s="58">
        <v>9582</v>
      </c>
      <c r="G73" s="64">
        <v>23</v>
      </c>
      <c r="H73" s="64">
        <v>9596</v>
      </c>
      <c r="I73" s="42"/>
      <c r="J73" s="42"/>
      <c r="K73" s="43">
        <v>0</v>
      </c>
      <c r="L73">
        <v>1112</v>
      </c>
    </row>
    <row r="74" spans="1:12" x14ac:dyDescent="0.3">
      <c r="A74" s="58">
        <v>12</v>
      </c>
      <c r="B74" s="58">
        <v>9867</v>
      </c>
      <c r="C74" s="61">
        <v>23</v>
      </c>
      <c r="D74" s="58">
        <v>9885</v>
      </c>
      <c r="E74" s="61">
        <v>13</v>
      </c>
      <c r="F74" s="58">
        <v>9903</v>
      </c>
      <c r="G74" s="64">
        <v>23</v>
      </c>
      <c r="H74" s="64">
        <v>9917</v>
      </c>
      <c r="I74" s="42"/>
      <c r="J74" s="42"/>
      <c r="K74" s="43">
        <v>0</v>
      </c>
      <c r="L74">
        <v>1212</v>
      </c>
    </row>
    <row r="75" spans="1:12" x14ac:dyDescent="0.3">
      <c r="A75" s="58">
        <v>12</v>
      </c>
      <c r="B75" s="58">
        <v>10017</v>
      </c>
      <c r="C75" s="61">
        <v>14</v>
      </c>
      <c r="D75" s="58">
        <v>10024</v>
      </c>
      <c r="E75" s="61">
        <v>24</v>
      </c>
      <c r="F75" s="58">
        <v>10037</v>
      </c>
      <c r="G75" s="64">
        <v>14</v>
      </c>
      <c r="H75" s="64">
        <v>10050</v>
      </c>
      <c r="I75" s="42"/>
      <c r="J75" s="42"/>
      <c r="K75" s="43">
        <v>0</v>
      </c>
      <c r="L75">
        <v>1121</v>
      </c>
    </row>
    <row r="76" spans="1:12" x14ac:dyDescent="0.3">
      <c r="A76" s="58">
        <v>12</v>
      </c>
      <c r="B76" s="58">
        <v>10149</v>
      </c>
      <c r="C76" s="61">
        <v>14</v>
      </c>
      <c r="D76" s="58">
        <v>10156</v>
      </c>
      <c r="E76" s="61">
        <v>13</v>
      </c>
      <c r="F76" s="58">
        <v>10162</v>
      </c>
      <c r="G76" s="64">
        <v>23</v>
      </c>
      <c r="H76" s="64">
        <v>10175</v>
      </c>
      <c r="I76" s="42"/>
      <c r="J76" s="42"/>
      <c r="K76" s="43">
        <v>0</v>
      </c>
      <c r="L76">
        <v>1112</v>
      </c>
    </row>
    <row r="77" spans="1:12" x14ac:dyDescent="0.3">
      <c r="A77" s="58">
        <v>12</v>
      </c>
      <c r="B77" s="58">
        <v>10273</v>
      </c>
      <c r="C77" s="61">
        <v>14</v>
      </c>
      <c r="D77" s="58">
        <v>10277</v>
      </c>
      <c r="E77" s="61">
        <v>13</v>
      </c>
      <c r="F77" s="58">
        <v>10282</v>
      </c>
      <c r="G77" s="64">
        <v>14</v>
      </c>
      <c r="H77" s="64">
        <v>10304</v>
      </c>
      <c r="I77" s="42"/>
      <c r="J77" s="42"/>
      <c r="K77" s="43">
        <v>0</v>
      </c>
      <c r="L77">
        <v>1111</v>
      </c>
    </row>
    <row r="78" spans="1:12" x14ac:dyDescent="0.3">
      <c r="A78" s="59">
        <v>12</v>
      </c>
      <c r="B78" s="59">
        <v>10404</v>
      </c>
      <c r="C78" s="62">
        <v>14</v>
      </c>
      <c r="D78" s="59">
        <v>10408</v>
      </c>
      <c r="E78" s="62">
        <v>13</v>
      </c>
      <c r="F78" s="59">
        <v>10415</v>
      </c>
      <c r="G78" s="65">
        <v>23</v>
      </c>
      <c r="H78" s="65">
        <v>10430</v>
      </c>
      <c r="I78" s="41"/>
      <c r="J78" s="41"/>
      <c r="K78" s="51">
        <v>0</v>
      </c>
      <c r="L78">
        <v>1112</v>
      </c>
    </row>
    <row r="79" spans="1:12" x14ac:dyDescent="0.3">
      <c r="A79" s="59">
        <v>12</v>
      </c>
      <c r="B79" s="59">
        <v>10531</v>
      </c>
      <c r="C79" s="62">
        <v>14</v>
      </c>
      <c r="D79" s="59">
        <v>10537</v>
      </c>
      <c r="E79" s="62">
        <v>13</v>
      </c>
      <c r="F79" s="59">
        <v>10544</v>
      </c>
      <c r="G79" s="65">
        <v>23</v>
      </c>
      <c r="H79" s="65">
        <v>10557</v>
      </c>
      <c r="I79" s="41"/>
      <c r="J79" s="41"/>
      <c r="K79" s="51">
        <v>0</v>
      </c>
      <c r="L79">
        <v>1112</v>
      </c>
    </row>
    <row r="80" spans="1:12" x14ac:dyDescent="0.3">
      <c r="A80" s="59">
        <v>12</v>
      </c>
      <c r="B80" s="59">
        <v>10656</v>
      </c>
      <c r="C80" s="62">
        <v>14</v>
      </c>
      <c r="D80" s="59">
        <v>10661</v>
      </c>
      <c r="E80" s="62">
        <v>13</v>
      </c>
      <c r="F80" s="59">
        <v>10676</v>
      </c>
      <c r="G80" s="65">
        <v>14</v>
      </c>
      <c r="H80" s="65">
        <v>10680</v>
      </c>
      <c r="I80" s="41"/>
      <c r="J80" s="41"/>
      <c r="K80" s="51">
        <v>0</v>
      </c>
      <c r="L80">
        <v>1111</v>
      </c>
    </row>
    <row r="81" spans="1:12" x14ac:dyDescent="0.3">
      <c r="A81" s="59">
        <v>12</v>
      </c>
      <c r="B81" s="59">
        <v>10802</v>
      </c>
      <c r="C81" s="62">
        <v>14</v>
      </c>
      <c r="D81" s="59">
        <v>10828</v>
      </c>
      <c r="E81" s="62">
        <v>24</v>
      </c>
      <c r="F81" s="59">
        <v>10842</v>
      </c>
      <c r="G81" s="65">
        <v>14</v>
      </c>
      <c r="H81" s="65">
        <v>10857</v>
      </c>
      <c r="I81" s="41"/>
      <c r="J81" s="41"/>
      <c r="K81" s="51">
        <v>0</v>
      </c>
      <c r="L81">
        <v>1121</v>
      </c>
    </row>
    <row r="82" spans="1:12" x14ac:dyDescent="0.3">
      <c r="A82" s="59">
        <v>21</v>
      </c>
      <c r="B82" s="59">
        <v>10956</v>
      </c>
      <c r="C82" s="62">
        <v>12</v>
      </c>
      <c r="D82" s="59">
        <v>10964</v>
      </c>
      <c r="E82" s="62">
        <v>13</v>
      </c>
      <c r="F82" s="59">
        <v>10972</v>
      </c>
      <c r="G82" s="65">
        <v>23</v>
      </c>
      <c r="H82" s="65">
        <v>10987</v>
      </c>
      <c r="I82" s="41"/>
      <c r="J82" s="41"/>
      <c r="K82" s="51">
        <v>0</v>
      </c>
      <c r="L82">
        <v>2112</v>
      </c>
    </row>
    <row r="83" spans="1:12" x14ac:dyDescent="0.3">
      <c r="A83" s="59">
        <v>12</v>
      </c>
      <c r="B83" s="59">
        <v>11088</v>
      </c>
      <c r="C83" s="62">
        <v>14</v>
      </c>
      <c r="D83" s="59">
        <v>11104</v>
      </c>
      <c r="E83" s="62">
        <v>13</v>
      </c>
      <c r="F83" s="59">
        <v>11121</v>
      </c>
      <c r="G83" s="65">
        <v>14</v>
      </c>
      <c r="H83" s="65">
        <v>11129</v>
      </c>
      <c r="I83" s="41"/>
      <c r="J83" s="41"/>
      <c r="K83" s="51">
        <v>0</v>
      </c>
      <c r="L83">
        <v>1111</v>
      </c>
    </row>
    <row r="84" spans="1:12" x14ac:dyDescent="0.3">
      <c r="A84" s="59">
        <v>12</v>
      </c>
      <c r="B84" s="59">
        <v>11226</v>
      </c>
      <c r="C84" s="62">
        <v>14</v>
      </c>
      <c r="D84" s="59">
        <v>11231</v>
      </c>
      <c r="E84" s="62">
        <v>13</v>
      </c>
      <c r="F84" s="59">
        <v>11263</v>
      </c>
      <c r="G84" s="65">
        <v>14</v>
      </c>
      <c r="H84" s="65">
        <v>11270</v>
      </c>
      <c r="I84" s="41"/>
      <c r="J84" s="41"/>
      <c r="K84" s="51">
        <v>0</v>
      </c>
      <c r="L84">
        <v>1111</v>
      </c>
    </row>
    <row r="85" spans="1:12" x14ac:dyDescent="0.3">
      <c r="A85" s="59">
        <v>12</v>
      </c>
      <c r="B85" s="59">
        <v>11382</v>
      </c>
      <c r="C85" s="62">
        <v>14</v>
      </c>
      <c r="D85" s="59">
        <v>11390</v>
      </c>
      <c r="E85" s="62">
        <v>13</v>
      </c>
      <c r="F85" s="59">
        <v>11394</v>
      </c>
      <c r="G85" s="65">
        <v>14</v>
      </c>
      <c r="H85" s="65">
        <v>11400</v>
      </c>
      <c r="I85" s="41"/>
      <c r="J85" s="41"/>
      <c r="K85" s="51">
        <v>0</v>
      </c>
      <c r="L85">
        <v>1111</v>
      </c>
    </row>
    <row r="86" spans="1:12" x14ac:dyDescent="0.3">
      <c r="A86" s="59">
        <v>12</v>
      </c>
      <c r="B86" s="59">
        <v>11502</v>
      </c>
      <c r="C86" s="62">
        <v>14</v>
      </c>
      <c r="D86" s="59">
        <v>11506</v>
      </c>
      <c r="E86" s="62">
        <v>13</v>
      </c>
      <c r="F86" s="59">
        <v>11510</v>
      </c>
      <c r="G86" s="65">
        <v>14</v>
      </c>
      <c r="H86" s="65">
        <v>11532</v>
      </c>
      <c r="I86" s="41"/>
      <c r="J86" s="41"/>
      <c r="K86" s="51">
        <v>0</v>
      </c>
      <c r="L86">
        <v>1111</v>
      </c>
    </row>
    <row r="87" spans="1:12" x14ac:dyDescent="0.3">
      <c r="A87" s="59">
        <v>12</v>
      </c>
      <c r="B87" s="59">
        <v>11639</v>
      </c>
      <c r="C87" s="62">
        <v>14</v>
      </c>
      <c r="D87" s="59">
        <v>11647</v>
      </c>
      <c r="E87" s="62">
        <v>13</v>
      </c>
      <c r="F87" s="59">
        <v>11651</v>
      </c>
      <c r="G87" s="65">
        <v>14</v>
      </c>
      <c r="H87" s="65">
        <v>11660</v>
      </c>
      <c r="I87" s="41"/>
      <c r="J87" s="41"/>
      <c r="K87" s="51">
        <v>0</v>
      </c>
      <c r="L87">
        <v>1111</v>
      </c>
    </row>
    <row r="88" spans="1:12" x14ac:dyDescent="0.3">
      <c r="A88" s="59">
        <v>12</v>
      </c>
      <c r="B88" s="59">
        <v>11778</v>
      </c>
      <c r="C88" s="62">
        <v>14</v>
      </c>
      <c r="D88" s="59">
        <v>11794</v>
      </c>
      <c r="E88" s="62">
        <v>24</v>
      </c>
      <c r="F88" s="59">
        <v>11811</v>
      </c>
      <c r="G88" s="65">
        <v>14</v>
      </c>
      <c r="H88" s="65">
        <v>11857</v>
      </c>
      <c r="I88" s="41"/>
      <c r="J88" s="41"/>
      <c r="K88" s="51">
        <v>0</v>
      </c>
      <c r="L88">
        <v>1121</v>
      </c>
    </row>
    <row r="89" spans="1:12" x14ac:dyDescent="0.3">
      <c r="A89" s="59">
        <v>12</v>
      </c>
      <c r="B89" s="59">
        <v>11955</v>
      </c>
      <c r="C89" s="62">
        <v>14</v>
      </c>
      <c r="D89" s="59">
        <v>11959</v>
      </c>
      <c r="E89" s="62">
        <v>13</v>
      </c>
      <c r="F89" s="59">
        <v>11977</v>
      </c>
      <c r="G89" s="65">
        <v>23</v>
      </c>
      <c r="H89" s="65">
        <v>12015</v>
      </c>
      <c r="I89" s="41"/>
      <c r="J89" s="41"/>
      <c r="K89" s="51">
        <v>0</v>
      </c>
      <c r="L89">
        <v>1112</v>
      </c>
    </row>
    <row r="90" spans="1:12" x14ac:dyDescent="0.3">
      <c r="A90" s="59">
        <v>12</v>
      </c>
      <c r="B90" s="59">
        <v>12116</v>
      </c>
      <c r="C90" s="62">
        <v>14</v>
      </c>
      <c r="D90" s="59">
        <v>12121</v>
      </c>
      <c r="E90" s="62">
        <v>13</v>
      </c>
      <c r="F90" s="59">
        <v>12129</v>
      </c>
      <c r="G90" s="65">
        <v>14</v>
      </c>
      <c r="H90" s="65">
        <v>12150</v>
      </c>
      <c r="I90" s="41"/>
      <c r="J90" s="41"/>
      <c r="K90" s="51">
        <v>0</v>
      </c>
      <c r="L90">
        <v>1111</v>
      </c>
    </row>
    <row r="91" spans="1:12" x14ac:dyDescent="0.3">
      <c r="A91" s="59">
        <v>12</v>
      </c>
      <c r="B91" s="59">
        <v>12267</v>
      </c>
      <c r="C91" s="62">
        <v>14</v>
      </c>
      <c r="D91" s="59">
        <v>12285</v>
      </c>
      <c r="E91" s="62">
        <v>24</v>
      </c>
      <c r="F91" s="59">
        <v>12299</v>
      </c>
      <c r="G91" s="65">
        <v>14</v>
      </c>
      <c r="H91" s="65">
        <v>12318</v>
      </c>
      <c r="I91" s="41"/>
      <c r="J91" s="41"/>
      <c r="K91" s="51">
        <v>0</v>
      </c>
      <c r="L91">
        <v>1121</v>
      </c>
    </row>
    <row r="92" spans="1:12" x14ac:dyDescent="0.3">
      <c r="A92" s="59">
        <v>12</v>
      </c>
      <c r="B92" s="59">
        <v>12467</v>
      </c>
      <c r="C92" s="62">
        <v>14</v>
      </c>
      <c r="D92" s="59">
        <v>12484</v>
      </c>
      <c r="E92" s="62">
        <v>24</v>
      </c>
      <c r="F92" s="59">
        <v>12497</v>
      </c>
      <c r="G92" s="65">
        <v>23</v>
      </c>
      <c r="H92" s="65">
        <v>12525</v>
      </c>
      <c r="I92" s="41"/>
      <c r="J92" s="41"/>
      <c r="K92" s="51">
        <v>0</v>
      </c>
      <c r="L92">
        <v>1122</v>
      </c>
    </row>
    <row r="93" spans="1:12" x14ac:dyDescent="0.3">
      <c r="A93" s="59">
        <v>12</v>
      </c>
      <c r="B93" s="59">
        <v>12658</v>
      </c>
      <c r="C93" s="62">
        <v>14</v>
      </c>
      <c r="D93" s="59">
        <v>12675</v>
      </c>
      <c r="E93" s="62">
        <v>24</v>
      </c>
      <c r="F93" s="59">
        <v>12690</v>
      </c>
      <c r="G93" s="65">
        <v>14</v>
      </c>
      <c r="H93" s="65">
        <v>12725</v>
      </c>
      <c r="I93" s="41"/>
      <c r="J93" s="41"/>
      <c r="K93" s="51">
        <v>0</v>
      </c>
      <c r="L93">
        <v>1121</v>
      </c>
    </row>
    <row r="94" spans="1:12" x14ac:dyDescent="0.3">
      <c r="A94" s="59">
        <v>12</v>
      </c>
      <c r="B94" s="59">
        <v>12824</v>
      </c>
      <c r="C94" s="62">
        <v>14</v>
      </c>
      <c r="D94" s="59">
        <v>12831</v>
      </c>
      <c r="E94" s="62">
        <v>13</v>
      </c>
      <c r="F94" s="59">
        <v>12852</v>
      </c>
      <c r="G94" s="65">
        <v>23</v>
      </c>
      <c r="H94" s="65">
        <v>12865</v>
      </c>
      <c r="I94" s="41"/>
      <c r="J94" s="41"/>
      <c r="K94" s="51">
        <v>0</v>
      </c>
      <c r="L94">
        <v>1112</v>
      </c>
    </row>
    <row r="95" spans="1:12" x14ac:dyDescent="0.3">
      <c r="A95" s="59">
        <v>12</v>
      </c>
      <c r="B95" s="59">
        <v>12973</v>
      </c>
      <c r="C95" s="62">
        <v>14</v>
      </c>
      <c r="D95" s="59">
        <v>12982</v>
      </c>
      <c r="E95" s="62">
        <v>13</v>
      </c>
      <c r="F95" s="59">
        <v>13003</v>
      </c>
      <c r="G95" s="65">
        <v>23</v>
      </c>
      <c r="H95" s="65">
        <v>13017</v>
      </c>
      <c r="I95" s="41"/>
      <c r="J95" s="41"/>
      <c r="K95" s="51">
        <v>0</v>
      </c>
      <c r="L95">
        <v>1112</v>
      </c>
    </row>
    <row r="96" spans="1:12" x14ac:dyDescent="0.3">
      <c r="A96" s="59">
        <v>12</v>
      </c>
      <c r="B96" s="59">
        <v>13125</v>
      </c>
      <c r="C96" s="62">
        <v>14</v>
      </c>
      <c r="D96" s="59">
        <v>13130</v>
      </c>
      <c r="E96" s="62">
        <v>13</v>
      </c>
      <c r="F96" s="59">
        <v>13137</v>
      </c>
      <c r="G96" s="65">
        <v>14</v>
      </c>
      <c r="H96" s="65">
        <v>13159</v>
      </c>
      <c r="I96" s="41"/>
      <c r="J96" s="41"/>
      <c r="K96" s="51">
        <v>0</v>
      </c>
      <c r="L96">
        <v>1111</v>
      </c>
    </row>
    <row r="97" spans="1:12" x14ac:dyDescent="0.3">
      <c r="A97" s="59">
        <v>12</v>
      </c>
      <c r="B97" s="59">
        <v>13263</v>
      </c>
      <c r="C97" s="62">
        <v>14</v>
      </c>
      <c r="D97" s="59">
        <v>13268</v>
      </c>
      <c r="E97" s="62">
        <v>13</v>
      </c>
      <c r="F97" s="59">
        <v>13272</v>
      </c>
      <c r="G97" s="65">
        <v>14</v>
      </c>
      <c r="H97" s="65">
        <v>13291</v>
      </c>
      <c r="I97" s="41"/>
      <c r="J97" s="41"/>
      <c r="K97" s="51">
        <v>0</v>
      </c>
      <c r="L97">
        <v>1111</v>
      </c>
    </row>
    <row r="98" spans="1:12" x14ac:dyDescent="0.3">
      <c r="A98" s="59">
        <v>12</v>
      </c>
      <c r="B98" s="59">
        <v>13397</v>
      </c>
      <c r="C98" s="62">
        <v>14</v>
      </c>
      <c r="D98" s="59">
        <v>13404</v>
      </c>
      <c r="E98" s="62">
        <v>13</v>
      </c>
      <c r="F98" s="59">
        <v>13421</v>
      </c>
      <c r="G98" s="65">
        <v>23</v>
      </c>
      <c r="H98" s="65">
        <v>13434</v>
      </c>
      <c r="I98" s="41"/>
      <c r="J98" s="41"/>
      <c r="K98" s="51">
        <v>0</v>
      </c>
      <c r="L98">
        <v>1112</v>
      </c>
    </row>
    <row r="99" spans="1:12" x14ac:dyDescent="0.3">
      <c r="A99" s="59">
        <v>12</v>
      </c>
      <c r="B99" s="59">
        <v>13589</v>
      </c>
      <c r="C99" s="62">
        <v>14</v>
      </c>
      <c r="D99" s="59">
        <v>13595</v>
      </c>
      <c r="E99" s="62">
        <v>13</v>
      </c>
      <c r="F99" s="59">
        <v>13618</v>
      </c>
      <c r="G99" s="65">
        <v>14</v>
      </c>
      <c r="H99" s="65">
        <v>13644</v>
      </c>
      <c r="I99" s="41"/>
      <c r="J99" s="41"/>
      <c r="K99" s="51">
        <v>0</v>
      </c>
      <c r="L99">
        <v>1111</v>
      </c>
    </row>
    <row r="100" spans="1:12" x14ac:dyDescent="0.3">
      <c r="A100" s="59">
        <v>12</v>
      </c>
      <c r="B100" s="59">
        <v>13749</v>
      </c>
      <c r="C100" s="62">
        <v>14</v>
      </c>
      <c r="D100" s="59">
        <v>13754</v>
      </c>
      <c r="E100" s="62">
        <v>13</v>
      </c>
      <c r="F100" s="59">
        <v>13759</v>
      </c>
      <c r="G100" s="65">
        <v>23</v>
      </c>
      <c r="H100" s="65">
        <v>13783</v>
      </c>
      <c r="I100" s="41"/>
      <c r="J100" s="41"/>
      <c r="K100" s="51">
        <v>0</v>
      </c>
      <c r="L100">
        <v>1112</v>
      </c>
    </row>
    <row r="101" spans="1:12" x14ac:dyDescent="0.3">
      <c r="A101" s="58">
        <v>12</v>
      </c>
      <c r="B101" s="58">
        <v>13894</v>
      </c>
      <c r="C101" s="61">
        <v>14</v>
      </c>
      <c r="D101" s="58">
        <v>13905</v>
      </c>
      <c r="E101" s="61">
        <v>13</v>
      </c>
      <c r="F101" s="58">
        <v>13922</v>
      </c>
      <c r="G101" s="64">
        <v>23</v>
      </c>
      <c r="H101" s="64">
        <v>13935</v>
      </c>
      <c r="I101" s="42"/>
      <c r="J101" s="42"/>
      <c r="K101" s="43">
        <v>0</v>
      </c>
      <c r="L101">
        <v>1112</v>
      </c>
    </row>
    <row r="102" spans="1:12" x14ac:dyDescent="0.3">
      <c r="A102" s="58">
        <v>12</v>
      </c>
      <c r="B102" s="58">
        <v>14037</v>
      </c>
      <c r="C102" s="61">
        <v>14</v>
      </c>
      <c r="D102" s="58">
        <v>14044</v>
      </c>
      <c r="E102" s="61">
        <v>13</v>
      </c>
      <c r="F102" s="58">
        <v>14056</v>
      </c>
      <c r="G102" s="64">
        <v>14</v>
      </c>
      <c r="H102" s="64">
        <v>14070</v>
      </c>
      <c r="I102" s="42"/>
      <c r="J102" s="42"/>
      <c r="K102" s="43">
        <v>0</v>
      </c>
      <c r="L102">
        <v>1111</v>
      </c>
    </row>
    <row r="103" spans="1:12" x14ac:dyDescent="0.3">
      <c r="A103" s="58">
        <v>12</v>
      </c>
      <c r="B103" s="58">
        <v>14172</v>
      </c>
      <c r="C103" s="61">
        <v>14</v>
      </c>
      <c r="D103" s="58">
        <v>14183</v>
      </c>
      <c r="E103" s="61">
        <v>13</v>
      </c>
      <c r="F103" s="58">
        <v>14191</v>
      </c>
      <c r="G103" s="64">
        <v>14</v>
      </c>
      <c r="H103" s="64">
        <v>14197</v>
      </c>
      <c r="I103" s="42"/>
      <c r="J103" s="42"/>
      <c r="K103" s="43">
        <v>0</v>
      </c>
      <c r="L103">
        <v>1111</v>
      </c>
    </row>
    <row r="104" spans="1:12" x14ac:dyDescent="0.3">
      <c r="A104" s="58">
        <v>12</v>
      </c>
      <c r="B104" s="58">
        <v>14294</v>
      </c>
      <c r="C104" s="61">
        <v>14</v>
      </c>
      <c r="D104" s="58">
        <v>14299</v>
      </c>
      <c r="E104" s="61">
        <v>13</v>
      </c>
      <c r="F104" s="58">
        <v>14303</v>
      </c>
      <c r="G104" s="64">
        <v>14</v>
      </c>
      <c r="H104" s="64">
        <v>14307</v>
      </c>
      <c r="I104" s="42"/>
      <c r="J104" s="42"/>
      <c r="K104" s="43">
        <v>0</v>
      </c>
      <c r="L104">
        <v>1111</v>
      </c>
    </row>
    <row r="105" spans="1:12" x14ac:dyDescent="0.3">
      <c r="A105" s="58">
        <v>12</v>
      </c>
      <c r="B105" s="58">
        <v>14429</v>
      </c>
      <c r="C105" s="61">
        <v>14</v>
      </c>
      <c r="D105" s="58">
        <v>14434</v>
      </c>
      <c r="E105" s="61">
        <v>13</v>
      </c>
      <c r="F105" s="58">
        <v>14443</v>
      </c>
      <c r="G105" s="64">
        <v>23</v>
      </c>
      <c r="H105" s="64">
        <v>14463</v>
      </c>
      <c r="I105" s="42"/>
      <c r="J105" s="42"/>
      <c r="K105" s="43">
        <v>0</v>
      </c>
      <c r="L105">
        <v>1112</v>
      </c>
    </row>
    <row r="106" spans="1:12" x14ac:dyDescent="0.3">
      <c r="A106" s="58">
        <v>12</v>
      </c>
      <c r="B106" s="58">
        <v>14581</v>
      </c>
      <c r="C106" s="61">
        <v>14</v>
      </c>
      <c r="D106" s="58">
        <v>14588</v>
      </c>
      <c r="E106" s="61">
        <v>13</v>
      </c>
      <c r="F106" s="58">
        <v>14595</v>
      </c>
      <c r="G106" s="64">
        <v>14</v>
      </c>
      <c r="H106" s="64">
        <v>14620</v>
      </c>
      <c r="I106" s="42"/>
      <c r="J106" s="42"/>
      <c r="K106" s="43">
        <v>0</v>
      </c>
      <c r="L106">
        <v>1111</v>
      </c>
    </row>
    <row r="107" spans="1:12" x14ac:dyDescent="0.3">
      <c r="A107" s="58">
        <v>12</v>
      </c>
      <c r="B107" s="58">
        <v>14749</v>
      </c>
      <c r="C107" s="61">
        <v>14</v>
      </c>
      <c r="D107" s="58">
        <v>14764</v>
      </c>
      <c r="E107" s="61">
        <v>13</v>
      </c>
      <c r="F107" s="58">
        <v>14786</v>
      </c>
      <c r="G107" s="64">
        <v>23</v>
      </c>
      <c r="H107" s="64">
        <v>14798</v>
      </c>
      <c r="I107" s="42"/>
      <c r="J107" s="42"/>
      <c r="K107" s="43">
        <v>0</v>
      </c>
      <c r="L107">
        <v>1112</v>
      </c>
    </row>
    <row r="108" spans="1:12" x14ac:dyDescent="0.3">
      <c r="A108" s="58">
        <v>12</v>
      </c>
      <c r="B108" s="58">
        <v>14931</v>
      </c>
      <c r="C108" s="61">
        <v>14</v>
      </c>
      <c r="D108" s="58">
        <v>14946</v>
      </c>
      <c r="E108" s="61">
        <v>13</v>
      </c>
      <c r="F108" s="58">
        <v>14950</v>
      </c>
      <c r="G108" s="64">
        <v>23</v>
      </c>
      <c r="H108" s="64">
        <v>14963</v>
      </c>
      <c r="I108" s="42"/>
      <c r="J108" s="42"/>
      <c r="K108" s="43">
        <v>0</v>
      </c>
      <c r="L108">
        <v>1112</v>
      </c>
    </row>
    <row r="109" spans="1:12" x14ac:dyDescent="0.3">
      <c r="A109" s="58">
        <v>12</v>
      </c>
      <c r="B109" s="58">
        <v>15078</v>
      </c>
      <c r="C109" s="61">
        <v>14</v>
      </c>
      <c r="D109" s="58">
        <v>15086</v>
      </c>
      <c r="E109" s="61">
        <v>13</v>
      </c>
      <c r="F109" s="58">
        <v>15106</v>
      </c>
      <c r="G109" s="64">
        <v>23</v>
      </c>
      <c r="H109" s="64">
        <v>15118</v>
      </c>
      <c r="I109" s="42"/>
      <c r="J109" s="42"/>
      <c r="K109" s="43">
        <v>0</v>
      </c>
      <c r="L109">
        <v>1112</v>
      </c>
    </row>
    <row r="110" spans="1:12" x14ac:dyDescent="0.3">
      <c r="A110" s="58">
        <v>12</v>
      </c>
      <c r="B110" s="58">
        <v>15231</v>
      </c>
      <c r="C110" s="61">
        <v>14</v>
      </c>
      <c r="D110" s="58">
        <v>15239</v>
      </c>
      <c r="E110" s="61">
        <v>13</v>
      </c>
      <c r="F110" s="58">
        <v>15255</v>
      </c>
      <c r="G110" s="64">
        <v>23</v>
      </c>
      <c r="H110" s="64">
        <v>15279</v>
      </c>
      <c r="I110" s="42"/>
      <c r="J110" s="42"/>
      <c r="K110" s="43">
        <v>0</v>
      </c>
      <c r="L110">
        <v>1112</v>
      </c>
    </row>
    <row r="111" spans="1:12" x14ac:dyDescent="0.3">
      <c r="A111" s="58">
        <v>12</v>
      </c>
      <c r="B111" s="58">
        <v>15471</v>
      </c>
      <c r="C111" s="61">
        <v>14</v>
      </c>
      <c r="D111" s="58">
        <v>15481</v>
      </c>
      <c r="E111" s="61">
        <v>13</v>
      </c>
      <c r="F111" s="58">
        <v>15498</v>
      </c>
      <c r="G111" s="64">
        <v>23</v>
      </c>
      <c r="H111" s="64">
        <v>15512</v>
      </c>
      <c r="I111" s="42"/>
      <c r="J111" s="42"/>
      <c r="K111" s="43">
        <v>0</v>
      </c>
      <c r="L111">
        <v>1112</v>
      </c>
    </row>
    <row r="112" spans="1:12" x14ac:dyDescent="0.3">
      <c r="A112" s="58">
        <v>12</v>
      </c>
      <c r="B112" s="58">
        <v>15633</v>
      </c>
      <c r="C112" s="61">
        <v>14</v>
      </c>
      <c r="D112" s="58">
        <v>15649</v>
      </c>
      <c r="E112" s="61">
        <v>24</v>
      </c>
      <c r="F112" s="58">
        <v>15668</v>
      </c>
      <c r="G112" s="64">
        <v>14</v>
      </c>
      <c r="H112" s="64">
        <v>15682</v>
      </c>
      <c r="I112" s="42"/>
      <c r="J112" s="42"/>
      <c r="K112" s="43">
        <v>0</v>
      </c>
      <c r="L112">
        <v>1121</v>
      </c>
    </row>
    <row r="113" spans="1:12" x14ac:dyDescent="0.3">
      <c r="A113" s="58">
        <v>12</v>
      </c>
      <c r="B113" s="58">
        <v>15796</v>
      </c>
      <c r="C113" s="61">
        <v>14</v>
      </c>
      <c r="D113" s="58">
        <v>15810</v>
      </c>
      <c r="E113" s="61">
        <v>13</v>
      </c>
      <c r="F113" s="58">
        <v>15822</v>
      </c>
      <c r="G113" s="64">
        <v>14</v>
      </c>
      <c r="H113" s="64">
        <v>15830</v>
      </c>
      <c r="I113" s="42"/>
      <c r="J113" s="42"/>
      <c r="K113" s="43">
        <v>0</v>
      </c>
      <c r="L113">
        <v>1111</v>
      </c>
    </row>
    <row r="114" spans="1:12" x14ac:dyDescent="0.3">
      <c r="A114" s="58">
        <v>12</v>
      </c>
      <c r="B114" s="58">
        <v>15960</v>
      </c>
      <c r="C114" s="61">
        <v>14</v>
      </c>
      <c r="D114" s="58">
        <v>15983</v>
      </c>
      <c r="E114" s="61">
        <v>13</v>
      </c>
      <c r="F114" s="58">
        <v>16004</v>
      </c>
      <c r="G114" s="64">
        <v>23</v>
      </c>
      <c r="H114" s="64">
        <v>16018</v>
      </c>
      <c r="I114" s="42"/>
      <c r="J114" s="42"/>
      <c r="K114" s="43">
        <v>0</v>
      </c>
      <c r="L114">
        <v>1112</v>
      </c>
    </row>
    <row r="115" spans="1:12" x14ac:dyDescent="0.3">
      <c r="A115" s="58">
        <v>12</v>
      </c>
      <c r="B115" s="58">
        <v>16145</v>
      </c>
      <c r="C115" s="61">
        <v>14</v>
      </c>
      <c r="D115" s="58">
        <v>16153</v>
      </c>
      <c r="E115" s="61">
        <v>13</v>
      </c>
      <c r="F115" s="58">
        <v>16171</v>
      </c>
      <c r="G115" s="64">
        <v>14</v>
      </c>
      <c r="H115" s="64">
        <v>16184</v>
      </c>
      <c r="I115" s="42"/>
      <c r="J115" s="42"/>
      <c r="K115" s="43">
        <v>0</v>
      </c>
      <c r="L115">
        <v>1111</v>
      </c>
    </row>
    <row r="116" spans="1:12" x14ac:dyDescent="0.3">
      <c r="A116" s="58">
        <v>12</v>
      </c>
      <c r="B116" s="58">
        <v>16320</v>
      </c>
      <c r="C116" s="61">
        <v>14</v>
      </c>
      <c r="D116" s="58">
        <v>16337</v>
      </c>
      <c r="E116" s="61">
        <v>24</v>
      </c>
      <c r="F116" s="58">
        <v>16353</v>
      </c>
      <c r="G116" s="64">
        <v>14</v>
      </c>
      <c r="H116" s="64">
        <v>16368</v>
      </c>
      <c r="I116" s="42"/>
      <c r="J116" s="42"/>
      <c r="K116" s="43">
        <v>0</v>
      </c>
      <c r="L116">
        <v>1121</v>
      </c>
    </row>
    <row r="117" spans="1:12" x14ac:dyDescent="0.3">
      <c r="A117" s="58">
        <v>12</v>
      </c>
      <c r="B117" s="58">
        <v>16487</v>
      </c>
      <c r="C117" s="61">
        <v>14</v>
      </c>
      <c r="D117" s="58">
        <v>16500</v>
      </c>
      <c r="E117" s="61">
        <v>13</v>
      </c>
      <c r="F117" s="58">
        <v>16522</v>
      </c>
      <c r="G117" s="64">
        <v>23</v>
      </c>
      <c r="H117" s="64">
        <v>16534</v>
      </c>
      <c r="I117" s="42"/>
      <c r="J117" s="42"/>
      <c r="K117" s="43">
        <v>0</v>
      </c>
      <c r="L117">
        <v>1112</v>
      </c>
    </row>
    <row r="118" spans="1:12" x14ac:dyDescent="0.3">
      <c r="A118" s="58">
        <v>12</v>
      </c>
      <c r="B118" s="58">
        <v>16651</v>
      </c>
      <c r="C118" s="61">
        <v>14</v>
      </c>
      <c r="D118" s="58">
        <v>16665</v>
      </c>
      <c r="E118" s="61">
        <v>24</v>
      </c>
      <c r="F118" s="58">
        <v>16685</v>
      </c>
      <c r="G118" s="64">
        <v>14</v>
      </c>
      <c r="H118" s="64">
        <v>16699</v>
      </c>
      <c r="I118" s="42"/>
      <c r="J118" s="42"/>
      <c r="K118" s="43">
        <v>0</v>
      </c>
      <c r="L118">
        <v>1121</v>
      </c>
    </row>
    <row r="119" spans="1:12" x14ac:dyDescent="0.3">
      <c r="A119" s="58">
        <v>12</v>
      </c>
      <c r="B119" s="58">
        <v>16845</v>
      </c>
      <c r="C119" s="61">
        <v>14</v>
      </c>
      <c r="D119" s="58">
        <v>16853</v>
      </c>
      <c r="E119" s="61">
        <v>13</v>
      </c>
      <c r="F119" s="58">
        <v>16860</v>
      </c>
      <c r="G119" s="64">
        <v>14</v>
      </c>
      <c r="H119" s="64">
        <v>16889</v>
      </c>
      <c r="I119" s="42"/>
      <c r="J119" s="42"/>
      <c r="K119" s="43">
        <v>0</v>
      </c>
      <c r="L119">
        <v>1111</v>
      </c>
    </row>
    <row r="120" spans="1:12" x14ac:dyDescent="0.3">
      <c r="A120" s="58">
        <v>12</v>
      </c>
      <c r="B120" s="58">
        <v>17002</v>
      </c>
      <c r="C120" s="61">
        <v>14</v>
      </c>
      <c r="D120" s="58">
        <v>17012</v>
      </c>
      <c r="E120" s="61">
        <v>13</v>
      </c>
      <c r="F120" s="58">
        <v>17034</v>
      </c>
      <c r="G120" s="64">
        <v>23</v>
      </c>
      <c r="H120" s="64">
        <v>17047</v>
      </c>
      <c r="I120" s="42"/>
      <c r="J120" s="42"/>
      <c r="K120" s="43">
        <v>0</v>
      </c>
      <c r="L120">
        <v>1112</v>
      </c>
    </row>
    <row r="121" spans="1:12" x14ac:dyDescent="0.3">
      <c r="A121" s="58">
        <v>12</v>
      </c>
      <c r="B121" s="58">
        <v>17160</v>
      </c>
      <c r="C121" s="61">
        <v>14</v>
      </c>
      <c r="D121" s="58">
        <v>17169</v>
      </c>
      <c r="E121" s="61">
        <v>13</v>
      </c>
      <c r="F121" s="58">
        <v>17182</v>
      </c>
      <c r="G121" s="64">
        <v>14</v>
      </c>
      <c r="H121" s="64">
        <v>17209</v>
      </c>
      <c r="I121" s="42"/>
      <c r="J121" s="42"/>
      <c r="K121" s="43">
        <v>0</v>
      </c>
      <c r="L121">
        <v>1111</v>
      </c>
    </row>
    <row r="122" spans="1:12" x14ac:dyDescent="0.3">
      <c r="A122" s="58">
        <v>21</v>
      </c>
      <c r="B122" s="58">
        <v>17336</v>
      </c>
      <c r="C122" s="61">
        <v>12</v>
      </c>
      <c r="D122" s="58">
        <v>17353</v>
      </c>
      <c r="E122" s="61">
        <v>13</v>
      </c>
      <c r="F122" s="58">
        <v>17370</v>
      </c>
      <c r="G122" s="64">
        <v>23</v>
      </c>
      <c r="H122" s="64">
        <v>17382</v>
      </c>
      <c r="I122" s="42"/>
      <c r="J122" s="42"/>
      <c r="K122" s="43">
        <v>0</v>
      </c>
      <c r="L122">
        <v>2112</v>
      </c>
    </row>
    <row r="123" spans="1:12" x14ac:dyDescent="0.3">
      <c r="A123" s="58">
        <v>12</v>
      </c>
      <c r="B123" s="58">
        <v>17491</v>
      </c>
      <c r="C123" s="61">
        <v>14</v>
      </c>
      <c r="D123" s="58">
        <v>17501</v>
      </c>
      <c r="E123" s="61">
        <v>13</v>
      </c>
      <c r="F123" s="58">
        <v>17517</v>
      </c>
      <c r="G123" s="64">
        <v>14</v>
      </c>
      <c r="H123" s="64">
        <v>17537</v>
      </c>
      <c r="I123" s="42"/>
      <c r="J123" s="42"/>
      <c r="K123" s="43">
        <v>0</v>
      </c>
      <c r="L123">
        <v>1111</v>
      </c>
    </row>
    <row r="124" spans="1:12" x14ac:dyDescent="0.3">
      <c r="A124" s="58">
        <v>12</v>
      </c>
      <c r="B124" s="58">
        <v>17708</v>
      </c>
      <c r="C124" s="61">
        <v>14</v>
      </c>
      <c r="D124" s="58">
        <v>17725</v>
      </c>
      <c r="E124" s="61">
        <v>13</v>
      </c>
      <c r="F124" s="58">
        <v>17742</v>
      </c>
      <c r="G124" s="64">
        <v>14</v>
      </c>
      <c r="H124" s="64">
        <v>17759</v>
      </c>
      <c r="I124" s="42"/>
      <c r="J124" s="42"/>
      <c r="K124" s="43">
        <v>0</v>
      </c>
      <c r="L124">
        <v>1111</v>
      </c>
    </row>
    <row r="125" spans="1:12" x14ac:dyDescent="0.3">
      <c r="A125" s="59">
        <v>12</v>
      </c>
      <c r="B125" s="59">
        <v>17869</v>
      </c>
      <c r="C125" s="62">
        <v>14</v>
      </c>
      <c r="D125" s="59">
        <v>17878</v>
      </c>
      <c r="E125" s="62">
        <v>13</v>
      </c>
      <c r="F125" s="59">
        <v>17890</v>
      </c>
      <c r="G125" s="65">
        <v>14</v>
      </c>
      <c r="H125" s="65">
        <v>17916</v>
      </c>
      <c r="I125" s="41"/>
      <c r="J125" s="41"/>
      <c r="K125" s="51">
        <v>0</v>
      </c>
      <c r="L125">
        <v>1111</v>
      </c>
    </row>
    <row r="126" spans="1:12" x14ac:dyDescent="0.3">
      <c r="A126" s="59">
        <v>12</v>
      </c>
      <c r="B126" s="59">
        <v>18075</v>
      </c>
      <c r="C126" s="62">
        <v>14</v>
      </c>
      <c r="D126" s="59">
        <v>18109</v>
      </c>
      <c r="E126" s="62">
        <v>24</v>
      </c>
      <c r="F126" s="59">
        <v>18127</v>
      </c>
      <c r="G126" s="65">
        <v>14</v>
      </c>
      <c r="H126" s="65">
        <v>18146</v>
      </c>
      <c r="I126" s="41"/>
      <c r="J126" s="41"/>
      <c r="K126" s="51">
        <v>0</v>
      </c>
      <c r="L126">
        <v>1121</v>
      </c>
    </row>
    <row r="127" spans="1:12" x14ac:dyDescent="0.3">
      <c r="A127" s="59">
        <v>12</v>
      </c>
      <c r="B127" s="59">
        <v>18264</v>
      </c>
      <c r="C127" s="62">
        <v>14</v>
      </c>
      <c r="D127" s="59">
        <v>18277</v>
      </c>
      <c r="E127" s="62">
        <v>13</v>
      </c>
      <c r="F127" s="59">
        <v>18300</v>
      </c>
      <c r="G127" s="65">
        <v>14</v>
      </c>
      <c r="H127" s="65">
        <v>18324</v>
      </c>
      <c r="I127" s="41"/>
      <c r="J127" s="41"/>
      <c r="K127" s="51">
        <v>0</v>
      </c>
      <c r="L127">
        <v>1111</v>
      </c>
    </row>
    <row r="128" spans="1:12" x14ac:dyDescent="0.3">
      <c r="A128" s="59">
        <v>12</v>
      </c>
      <c r="B128" s="59">
        <v>18458</v>
      </c>
      <c r="C128" s="62">
        <v>14</v>
      </c>
      <c r="D128" s="59">
        <v>18465</v>
      </c>
      <c r="E128" s="62">
        <v>13</v>
      </c>
      <c r="F128" s="59">
        <v>18477</v>
      </c>
      <c r="G128" s="65">
        <v>23</v>
      </c>
      <c r="H128" s="65">
        <v>18491</v>
      </c>
      <c r="I128" s="41"/>
      <c r="J128" s="41"/>
      <c r="K128" s="51">
        <v>0</v>
      </c>
      <c r="L128">
        <v>1112</v>
      </c>
    </row>
    <row r="129" spans="1:12" x14ac:dyDescent="0.3">
      <c r="A129" s="59">
        <v>12</v>
      </c>
      <c r="B129" s="59">
        <v>18624</v>
      </c>
      <c r="C129" s="62">
        <v>14</v>
      </c>
      <c r="D129" s="59">
        <v>18658</v>
      </c>
      <c r="E129" s="62">
        <v>13</v>
      </c>
      <c r="F129" s="59">
        <v>18669</v>
      </c>
      <c r="G129" s="65">
        <v>14</v>
      </c>
      <c r="H129" s="65">
        <v>18684</v>
      </c>
      <c r="I129" s="41"/>
      <c r="J129" s="41"/>
      <c r="K129" s="51">
        <v>0</v>
      </c>
      <c r="L129">
        <v>1111</v>
      </c>
    </row>
    <row r="130" spans="1:12" x14ac:dyDescent="0.3">
      <c r="A130" s="59">
        <v>12</v>
      </c>
      <c r="B130" s="59">
        <v>18798</v>
      </c>
      <c r="C130" s="62">
        <v>14</v>
      </c>
      <c r="D130" s="59">
        <v>18807</v>
      </c>
      <c r="E130" s="62">
        <v>13</v>
      </c>
      <c r="F130" s="59">
        <v>18820</v>
      </c>
      <c r="G130" s="65">
        <v>14</v>
      </c>
      <c r="H130" s="65">
        <v>18849</v>
      </c>
      <c r="I130" s="41"/>
      <c r="J130" s="41"/>
      <c r="K130" s="51">
        <v>0</v>
      </c>
      <c r="L130">
        <v>1111</v>
      </c>
    </row>
    <row r="131" spans="1:12" x14ac:dyDescent="0.3">
      <c r="A131" s="59">
        <v>12</v>
      </c>
      <c r="B131" s="59">
        <v>19179</v>
      </c>
      <c r="C131" s="62">
        <v>14</v>
      </c>
      <c r="D131" s="59">
        <v>19198</v>
      </c>
      <c r="E131" s="62">
        <v>24</v>
      </c>
      <c r="F131" s="59">
        <v>19211</v>
      </c>
      <c r="G131" s="65">
        <v>23</v>
      </c>
      <c r="H131" s="65">
        <v>19241</v>
      </c>
      <c r="I131" s="41"/>
      <c r="J131" s="41"/>
      <c r="K131" s="51">
        <v>0</v>
      </c>
      <c r="L131">
        <v>1122</v>
      </c>
    </row>
    <row r="132" spans="1:12" x14ac:dyDescent="0.3">
      <c r="A132" s="59">
        <v>12</v>
      </c>
      <c r="B132" s="59">
        <v>19350</v>
      </c>
      <c r="C132" s="62">
        <v>14</v>
      </c>
      <c r="D132" s="59">
        <v>19360</v>
      </c>
      <c r="E132" s="62">
        <v>13</v>
      </c>
      <c r="F132" s="59">
        <v>19376</v>
      </c>
      <c r="G132" s="65">
        <v>14</v>
      </c>
      <c r="H132" s="65">
        <v>19474</v>
      </c>
      <c r="I132" s="41"/>
      <c r="J132" s="41"/>
      <c r="K132" s="51">
        <v>0</v>
      </c>
      <c r="L132">
        <v>1111</v>
      </c>
    </row>
    <row r="133" spans="1:12" x14ac:dyDescent="0.3">
      <c r="A133" s="59">
        <v>12</v>
      </c>
      <c r="B133" s="59">
        <v>19589</v>
      </c>
      <c r="C133" s="62">
        <v>14</v>
      </c>
      <c r="D133" s="59">
        <v>19616</v>
      </c>
      <c r="E133" s="62">
        <v>24</v>
      </c>
      <c r="F133" s="59">
        <v>19631</v>
      </c>
      <c r="G133" s="65">
        <v>14</v>
      </c>
      <c r="H133" s="65">
        <v>19658</v>
      </c>
      <c r="I133" s="41"/>
      <c r="J133" s="41"/>
      <c r="K133" s="51">
        <v>0</v>
      </c>
      <c r="L133">
        <v>1121</v>
      </c>
    </row>
    <row r="134" spans="1:12" x14ac:dyDescent="0.3">
      <c r="A134" s="59">
        <v>12</v>
      </c>
      <c r="B134" s="59">
        <v>19791</v>
      </c>
      <c r="C134" s="62">
        <v>14</v>
      </c>
      <c r="D134" s="59">
        <v>19857</v>
      </c>
      <c r="E134" s="62">
        <v>13</v>
      </c>
      <c r="F134" s="59">
        <v>19866</v>
      </c>
      <c r="G134" s="65">
        <v>23</v>
      </c>
      <c r="H134" s="65">
        <v>19879</v>
      </c>
      <c r="I134" s="41"/>
      <c r="J134" s="41"/>
      <c r="K134" s="51">
        <v>0</v>
      </c>
      <c r="L134">
        <v>1112</v>
      </c>
    </row>
    <row r="135" spans="1:12" x14ac:dyDescent="0.3">
      <c r="A135" s="59">
        <v>12</v>
      </c>
      <c r="B135" s="59">
        <v>20096</v>
      </c>
      <c r="C135" s="62">
        <v>14</v>
      </c>
      <c r="D135" s="59">
        <v>20119</v>
      </c>
      <c r="E135" s="62">
        <v>24</v>
      </c>
      <c r="F135" s="59">
        <v>20131</v>
      </c>
      <c r="G135" s="65">
        <v>14</v>
      </c>
      <c r="H135" s="65">
        <v>20145</v>
      </c>
      <c r="I135" s="41"/>
      <c r="J135" s="41"/>
      <c r="K135" s="51">
        <v>0</v>
      </c>
      <c r="L135">
        <v>1121</v>
      </c>
    </row>
    <row r="136" spans="1:12" x14ac:dyDescent="0.3">
      <c r="A136" s="59">
        <v>12</v>
      </c>
      <c r="B136" s="59">
        <v>20304</v>
      </c>
      <c r="C136" s="62">
        <v>14</v>
      </c>
      <c r="D136" s="59">
        <v>20332</v>
      </c>
      <c r="E136" s="62">
        <v>13</v>
      </c>
      <c r="F136" s="59">
        <v>20342</v>
      </c>
      <c r="G136" s="65">
        <v>14</v>
      </c>
      <c r="H136" s="65">
        <v>20364</v>
      </c>
      <c r="I136" s="41"/>
      <c r="J136" s="41"/>
      <c r="K136" s="51">
        <v>0</v>
      </c>
      <c r="L136">
        <v>1111</v>
      </c>
    </row>
    <row r="137" spans="1:12" x14ac:dyDescent="0.3">
      <c r="A137" s="59">
        <v>12</v>
      </c>
      <c r="B137" s="59">
        <v>20537</v>
      </c>
      <c r="C137" s="62">
        <v>14</v>
      </c>
      <c r="D137" s="59">
        <v>20559</v>
      </c>
      <c r="E137" s="62">
        <v>24</v>
      </c>
      <c r="F137" s="59">
        <v>20576</v>
      </c>
      <c r="G137" s="65">
        <v>14</v>
      </c>
      <c r="H137" s="65">
        <v>20598</v>
      </c>
      <c r="I137" s="41"/>
      <c r="J137" s="41"/>
      <c r="K137" s="51">
        <v>0</v>
      </c>
      <c r="L137">
        <v>1121</v>
      </c>
    </row>
    <row r="138" spans="1:12" x14ac:dyDescent="0.3">
      <c r="A138" s="59">
        <v>12</v>
      </c>
      <c r="B138" s="59">
        <v>20722</v>
      </c>
      <c r="C138" s="62">
        <v>14</v>
      </c>
      <c r="D138" s="59">
        <v>20832</v>
      </c>
      <c r="E138" s="62">
        <v>13</v>
      </c>
      <c r="F138" s="59">
        <v>20839</v>
      </c>
      <c r="G138" s="65">
        <v>14</v>
      </c>
      <c r="H138" s="65">
        <v>21088</v>
      </c>
      <c r="I138" s="41"/>
      <c r="J138" s="41"/>
      <c r="K138" s="51">
        <v>0</v>
      </c>
      <c r="L138">
        <v>1111</v>
      </c>
    </row>
    <row r="139" spans="1:12" x14ac:dyDescent="0.3">
      <c r="A139" s="59">
        <v>12</v>
      </c>
      <c r="B139" s="59">
        <v>21305</v>
      </c>
      <c r="C139" s="62">
        <v>14</v>
      </c>
      <c r="D139" s="59">
        <v>21320</v>
      </c>
      <c r="E139" s="62">
        <v>24</v>
      </c>
      <c r="F139" s="59">
        <v>21363</v>
      </c>
      <c r="G139" s="65">
        <v>14</v>
      </c>
      <c r="H139" s="65">
        <v>21384</v>
      </c>
      <c r="I139" s="41"/>
      <c r="J139" s="41"/>
      <c r="K139" s="51">
        <v>0</v>
      </c>
      <c r="L139">
        <v>1121</v>
      </c>
    </row>
    <row r="140" spans="1:12" x14ac:dyDescent="0.3">
      <c r="A140" s="59">
        <v>12</v>
      </c>
      <c r="B140" s="59">
        <v>21637</v>
      </c>
      <c r="C140" s="62">
        <v>23</v>
      </c>
      <c r="D140" s="59">
        <v>21650</v>
      </c>
      <c r="E140" s="62">
        <v>13</v>
      </c>
      <c r="F140" s="59">
        <v>21670</v>
      </c>
      <c r="G140" s="65">
        <v>23</v>
      </c>
      <c r="H140" s="65">
        <v>21704</v>
      </c>
      <c r="I140" s="41"/>
      <c r="J140" s="41"/>
      <c r="K140" s="51">
        <v>0</v>
      </c>
      <c r="L140">
        <v>1212</v>
      </c>
    </row>
    <row r="141" spans="1:12" x14ac:dyDescent="0.3">
      <c r="A141" s="59">
        <v>12</v>
      </c>
      <c r="B141" s="59">
        <v>21975</v>
      </c>
      <c r="C141" s="62">
        <v>14</v>
      </c>
      <c r="D141" s="59">
        <v>21992</v>
      </c>
      <c r="E141" s="62">
        <v>24</v>
      </c>
      <c r="F141" s="59">
        <v>22015</v>
      </c>
      <c r="G141" s="65">
        <v>14</v>
      </c>
      <c r="H141" s="65">
        <v>22037</v>
      </c>
      <c r="I141" s="41"/>
      <c r="J141" s="41"/>
      <c r="K141" s="51">
        <v>0</v>
      </c>
      <c r="L141">
        <v>1121</v>
      </c>
    </row>
    <row r="142" spans="1:12" x14ac:dyDescent="0.3">
      <c r="A142" s="59">
        <v>12</v>
      </c>
      <c r="B142" s="59">
        <v>22251</v>
      </c>
      <c r="C142" s="62">
        <v>14</v>
      </c>
      <c r="D142" s="59">
        <v>22270</v>
      </c>
      <c r="E142" s="62">
        <v>13</v>
      </c>
      <c r="F142" s="59">
        <v>22288</v>
      </c>
      <c r="G142" s="65">
        <v>14</v>
      </c>
      <c r="H142" s="65">
        <v>22317</v>
      </c>
      <c r="I142" s="41"/>
      <c r="J142" s="41"/>
      <c r="K142" s="51">
        <v>0</v>
      </c>
      <c r="L142">
        <v>1111</v>
      </c>
    </row>
    <row r="143" spans="1:12" x14ac:dyDescent="0.3">
      <c r="A143" s="59">
        <v>12</v>
      </c>
      <c r="B143" s="59">
        <v>22513</v>
      </c>
      <c r="C143" s="62">
        <v>23</v>
      </c>
      <c r="D143" s="59">
        <v>22527</v>
      </c>
      <c r="E143" s="62">
        <v>13</v>
      </c>
      <c r="F143" s="59">
        <v>22549</v>
      </c>
      <c r="G143" s="65">
        <v>23</v>
      </c>
      <c r="H143" s="65">
        <v>22562</v>
      </c>
      <c r="I143" s="41"/>
      <c r="J143" s="41"/>
      <c r="K143" s="51">
        <v>0</v>
      </c>
      <c r="L143">
        <v>1212</v>
      </c>
    </row>
    <row r="144" spans="1:12" x14ac:dyDescent="0.3">
      <c r="A144" s="59">
        <v>12</v>
      </c>
      <c r="B144" s="59">
        <v>22695</v>
      </c>
      <c r="C144" s="62">
        <v>23</v>
      </c>
      <c r="D144" s="59">
        <v>22710</v>
      </c>
      <c r="E144" s="62">
        <v>13</v>
      </c>
      <c r="F144" s="59">
        <v>23139</v>
      </c>
      <c r="G144" s="65">
        <v>14</v>
      </c>
      <c r="H144" s="65">
        <v>23157</v>
      </c>
      <c r="I144" s="41"/>
      <c r="J144" s="41"/>
      <c r="K144" s="51">
        <v>0</v>
      </c>
      <c r="L144">
        <v>1211</v>
      </c>
    </row>
    <row r="145" spans="1:12" x14ac:dyDescent="0.3">
      <c r="A145" s="59">
        <v>12</v>
      </c>
      <c r="B145" s="59">
        <v>23288</v>
      </c>
      <c r="C145" s="62">
        <v>14</v>
      </c>
      <c r="D145" s="59">
        <v>23298</v>
      </c>
      <c r="E145" s="62">
        <v>13</v>
      </c>
      <c r="F145" s="59">
        <v>23314</v>
      </c>
      <c r="G145" s="65">
        <v>14</v>
      </c>
      <c r="H145" s="65">
        <v>23363</v>
      </c>
      <c r="I145" s="41"/>
      <c r="J145" s="41"/>
      <c r="K145" s="51">
        <v>0</v>
      </c>
      <c r="L145">
        <v>1111</v>
      </c>
    </row>
    <row r="146" spans="1:12" x14ac:dyDescent="0.3">
      <c r="A146" s="59">
        <v>12</v>
      </c>
      <c r="B146" s="59">
        <v>23640</v>
      </c>
      <c r="C146" s="62">
        <v>14</v>
      </c>
      <c r="D146" s="59">
        <v>23651</v>
      </c>
      <c r="E146" s="62">
        <v>13</v>
      </c>
      <c r="F146" s="59">
        <v>23679</v>
      </c>
      <c r="G146" s="65">
        <v>23</v>
      </c>
      <c r="H146" s="65">
        <v>23694</v>
      </c>
      <c r="I146" s="41"/>
      <c r="J146" s="41"/>
      <c r="K146" s="51">
        <v>0</v>
      </c>
      <c r="L146">
        <v>1112</v>
      </c>
    </row>
    <row r="147" spans="1:12" x14ac:dyDescent="0.3">
      <c r="A147" s="59">
        <v>12</v>
      </c>
      <c r="B147" s="59">
        <v>23852</v>
      </c>
      <c r="C147" s="62">
        <v>23</v>
      </c>
      <c r="D147" s="59">
        <v>23875</v>
      </c>
      <c r="E147" s="62">
        <v>13</v>
      </c>
      <c r="F147" s="59">
        <v>23910</v>
      </c>
      <c r="G147" s="65">
        <v>23</v>
      </c>
      <c r="H147" s="65">
        <v>23923</v>
      </c>
      <c r="I147" s="41"/>
      <c r="J147" s="41"/>
      <c r="K147" s="51"/>
      <c r="L147">
        <v>1212</v>
      </c>
    </row>
    <row r="148" spans="1:12" x14ac:dyDescent="0.3">
      <c r="A148" s="17"/>
      <c r="B148" s="17"/>
      <c r="C148" s="17"/>
      <c r="D148" s="17"/>
      <c r="E148" s="17"/>
      <c r="F148" s="17"/>
      <c r="G148" s="17"/>
      <c r="H14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0</v>
      </c>
      <c r="B2" s="66">
        <v>40732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91</v>
      </c>
      <c r="V3" s="26" t="s">
        <v>118</v>
      </c>
      <c r="W3">
        <f>COUNTA(L7:L21)</f>
        <v>15</v>
      </c>
      <c r="AA3" s="26" t="s">
        <v>118</v>
      </c>
      <c r="AB3">
        <f>COUNTA(L22:L36)</f>
        <v>15</v>
      </c>
      <c r="AF3" s="26" t="s">
        <v>118</v>
      </c>
      <c r="AG3">
        <f>COUNTA(L37:L52)</f>
        <v>16</v>
      </c>
      <c r="AK3" s="26" t="s">
        <v>118</v>
      </c>
      <c r="AL3">
        <f>COUNTA(L53:L67)</f>
        <v>15</v>
      </c>
      <c r="AP3" s="26" t="s">
        <v>118</v>
      </c>
      <c r="AQ3">
        <f>COUNTA(L68:L82)</f>
        <v>15</v>
      </c>
      <c r="AU3" s="26" t="s">
        <v>118</v>
      </c>
      <c r="AV3">
        <f>COUNTA(L83:L97)</f>
        <v>15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91</v>
      </c>
      <c r="V4" s="26" t="s">
        <v>119</v>
      </c>
      <c r="W4">
        <f>SUM(U7:U22)</f>
        <v>15</v>
      </c>
      <c r="AA4" s="26" t="s">
        <v>119</v>
      </c>
      <c r="AB4">
        <f>SUM(Z7:Z22)</f>
        <v>15</v>
      </c>
      <c r="AF4" s="26" t="s">
        <v>119</v>
      </c>
      <c r="AG4">
        <f>SUM(AE7:AE22)</f>
        <v>16</v>
      </c>
      <c r="AK4" s="26" t="s">
        <v>119</v>
      </c>
      <c r="AL4">
        <f>SUM(AJ7:AJ22)</f>
        <v>15</v>
      </c>
      <c r="AP4" s="26" t="s">
        <v>119</v>
      </c>
      <c r="AQ4">
        <f>SUM(AO7:AO22)</f>
        <v>15</v>
      </c>
      <c r="AU4" s="26" t="s">
        <v>119</v>
      </c>
      <c r="AV4">
        <f>SUM(AT7:AT22)</f>
        <v>15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12</v>
      </c>
      <c r="C7" s="60">
        <v>14</v>
      </c>
      <c r="D7" s="57">
        <v>18</v>
      </c>
      <c r="E7" s="60">
        <v>24</v>
      </c>
      <c r="F7" s="57">
        <v>30</v>
      </c>
      <c r="G7" s="63">
        <v>14</v>
      </c>
      <c r="H7" s="63">
        <v>40</v>
      </c>
      <c r="I7" s="42"/>
      <c r="J7" s="42"/>
      <c r="K7" s="43">
        <v>0</v>
      </c>
      <c r="L7">
        <v>1121</v>
      </c>
      <c r="N7" s="36">
        <v>1111</v>
      </c>
      <c r="O7" s="36">
        <f>COUNTIF($L$7:$L$500,N7)</f>
        <v>47</v>
      </c>
      <c r="P7" s="36">
        <f>O7/$Q$4</f>
        <v>0.51648351648351654</v>
      </c>
      <c r="Q7" s="36">
        <f>IF(P7=0,0,(P7*((LOG(P7))/LOG(2))))</f>
        <v>-0.49231507758779958</v>
      </c>
      <c r="T7" s="36">
        <f>N7</f>
        <v>1111</v>
      </c>
      <c r="U7" s="36">
        <f>COUNTIF(L7:L21,T7)</f>
        <v>11</v>
      </c>
      <c r="V7" s="36">
        <f>U7/(W4-U20)</f>
        <v>0.73333333333333328</v>
      </c>
      <c r="W7" s="36">
        <f>IF(V7=0,0,(V7*((LOG(V7))/LOG(2))))</f>
        <v>-0.32813658311222899</v>
      </c>
      <c r="Y7" s="36">
        <f>N7</f>
        <v>1111</v>
      </c>
      <c r="Z7" s="36">
        <f>COUNTIF(L22:L36,Y7)</f>
        <v>13</v>
      </c>
      <c r="AA7" s="36">
        <f>Z7/(AB4-Z20)</f>
        <v>0.8666666666666667</v>
      </c>
      <c r="AB7" s="36">
        <f>IF(AA7=0,0,(AA7*((LOG(AA7))/LOG(2))))</f>
        <v>-0.17892409380510282</v>
      </c>
      <c r="AD7" s="36">
        <f>N7</f>
        <v>1111</v>
      </c>
      <c r="AE7" s="36">
        <f>COUNTIF(L37:L52,AD7)</f>
        <v>8</v>
      </c>
      <c r="AF7" s="36">
        <f>AE7/(AG4-AE20)</f>
        <v>0.5</v>
      </c>
      <c r="AG7" s="36">
        <f>IF(AF7=0,0,(AF7*((LOG(AF7))/LOG(2))))</f>
        <v>-0.5</v>
      </c>
      <c r="AI7" s="36">
        <f>N7</f>
        <v>1111</v>
      </c>
      <c r="AJ7" s="36">
        <f>COUNTIF(L53:L67,AI7)</f>
        <v>5</v>
      </c>
      <c r="AK7" s="36">
        <f>AJ7/(AL4-AJ20)</f>
        <v>0.33333333333333331</v>
      </c>
      <c r="AL7" s="36">
        <f>IF(AK7=0,0,(AK7*((LOG(AK7))/LOG(2))))</f>
        <v>-0.52832083357371862</v>
      </c>
      <c r="AN7" s="36">
        <f>N7</f>
        <v>1111</v>
      </c>
      <c r="AO7" s="36">
        <f>COUNTIF(L68:L82,AN7)</f>
        <v>5</v>
      </c>
      <c r="AP7" s="36">
        <f>AO7/(AQ4-AO20)</f>
        <v>0.33333333333333331</v>
      </c>
      <c r="AQ7" s="36">
        <f>IF(AP7=0,0,(AP7*((LOG(AP7))/LOG(2))))</f>
        <v>-0.52832083357371862</v>
      </c>
      <c r="AS7" s="36">
        <f>N7</f>
        <v>1111</v>
      </c>
      <c r="AT7" s="36">
        <f>COUNTIF(L83:L97,AS7)</f>
        <v>5</v>
      </c>
      <c r="AU7" s="36">
        <f>AT7/(AV4-AT20)</f>
        <v>0.33333333333333331</v>
      </c>
      <c r="AV7" s="36">
        <f>IF(AU7=0,0,(AU7*((LOG(AU7))/LOG(2))))</f>
        <v>-0.52832083357371862</v>
      </c>
    </row>
    <row r="8" spans="1:48" x14ac:dyDescent="0.3">
      <c r="A8" s="58">
        <v>12</v>
      </c>
      <c r="B8" s="58">
        <v>139</v>
      </c>
      <c r="C8" s="61">
        <v>14</v>
      </c>
      <c r="D8" s="58">
        <v>146</v>
      </c>
      <c r="E8" s="61">
        <v>13</v>
      </c>
      <c r="F8" s="58">
        <v>176</v>
      </c>
      <c r="G8" s="64">
        <v>14</v>
      </c>
      <c r="H8" s="64">
        <v>188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20</v>
      </c>
      <c r="P8" s="36">
        <f>O8/$Q$4</f>
        <v>0.21978021978021978</v>
      </c>
      <c r="Q8" s="36">
        <f>IF(P8=0,0,(P8*((LOG(P8))/LOG(2))))</f>
        <v>-0.48041022973875463</v>
      </c>
      <c r="T8" s="36">
        <f>N8</f>
        <v>1112</v>
      </c>
      <c r="U8" s="36">
        <f>COUNTIF(L7:L21,T8)</f>
        <v>2</v>
      </c>
      <c r="V8" s="36">
        <f>U8/(W4-U20)</f>
        <v>0.13333333333333333</v>
      </c>
      <c r="W8" s="36">
        <f>IF(V8=0,0,(V8*((LOG(V8))/LOG(2))))</f>
        <v>-0.3875854127478025</v>
      </c>
      <c r="Y8" s="36">
        <f>N8</f>
        <v>1112</v>
      </c>
      <c r="Z8" s="36">
        <f>COUNTIF(L22:L36,Y8)</f>
        <v>1</v>
      </c>
      <c r="AA8" s="36">
        <f>Z8/(AB4-Z20)</f>
        <v>6.6666666666666666E-2</v>
      </c>
      <c r="AB8" s="36">
        <f>IF(AA8=0,0,(AA8*((LOG(AA8))/LOG(2))))</f>
        <v>-0.26045937304056793</v>
      </c>
      <c r="AD8" s="36">
        <f>N8</f>
        <v>1112</v>
      </c>
      <c r="AE8" s="36">
        <f>COUNTIF(L37:L52,AD8)</f>
        <v>3</v>
      </c>
      <c r="AF8" s="36">
        <f>AE8/(AG4-AE20)</f>
        <v>0.1875</v>
      </c>
      <c r="AG8" s="36">
        <f>IF(AF8=0,0,(AF8*((LOG(AF8))/LOG(2))))</f>
        <v>-0.45281953111478312</v>
      </c>
      <c r="AI8" s="36">
        <f>N8</f>
        <v>1112</v>
      </c>
      <c r="AJ8" s="36">
        <f>COUNTIF(L53:L67,AI8)</f>
        <v>7</v>
      </c>
      <c r="AK8" s="36">
        <f>AJ8/(AL4-AJ20)</f>
        <v>0.46666666666666667</v>
      </c>
      <c r="AL8" s="36">
        <f>IF(AK8=0,0,(AK8*((LOG(AK8))/LOG(2))))</f>
        <v>-0.51311664765709342</v>
      </c>
      <c r="AN8" s="36">
        <f>N8</f>
        <v>1112</v>
      </c>
      <c r="AO8" s="36">
        <f>COUNTIF(L68:L82,AN8)</f>
        <v>4</v>
      </c>
      <c r="AP8" s="36">
        <f>AO8/(AQ4-AO20)</f>
        <v>0.26666666666666666</v>
      </c>
      <c r="AQ8" s="36">
        <f>IF(AP8=0,0,(AP8*((LOG(AP8))/LOG(2))))</f>
        <v>-0.50850415882893829</v>
      </c>
      <c r="AS8" s="36">
        <f>N8</f>
        <v>1112</v>
      </c>
      <c r="AT8" s="36">
        <f>COUNTIF(L83:L97,AS8)</f>
        <v>3</v>
      </c>
      <c r="AU8" s="36">
        <f>AT8/(AV4-AT20)</f>
        <v>0.2</v>
      </c>
      <c r="AV8" s="36">
        <f>IF(AU8=0,0,(AU8*((LOG(AU8))/LOG(2))))</f>
        <v>-0.46438561897747244</v>
      </c>
    </row>
    <row r="9" spans="1:48" x14ac:dyDescent="0.3">
      <c r="A9" s="58">
        <v>12</v>
      </c>
      <c r="B9" s="58">
        <v>289</v>
      </c>
      <c r="C9" s="61">
        <v>14</v>
      </c>
      <c r="D9" s="58">
        <v>302</v>
      </c>
      <c r="E9" s="61">
        <v>13</v>
      </c>
      <c r="F9" s="58">
        <v>307</v>
      </c>
      <c r="G9" s="64">
        <v>14</v>
      </c>
      <c r="H9" s="64">
        <v>312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17</v>
      </c>
      <c r="P9" s="36">
        <f>O9/$Q$4</f>
        <v>0.18681318681318682</v>
      </c>
      <c r="Q9" s="36">
        <f>IF(P9=0,0,(P9*((LOG(P9))/LOG(2))))</f>
        <v>-0.4521498965068359</v>
      </c>
      <c r="T9" s="36">
        <f>N9</f>
        <v>1121</v>
      </c>
      <c r="U9" s="36">
        <f>COUNTIF(L7:L21,T9)</f>
        <v>1</v>
      </c>
      <c r="V9" s="36">
        <f>U9/(W4-U20)</f>
        <v>6.6666666666666666E-2</v>
      </c>
      <c r="W9" s="36">
        <f>IF(V9=0,0,(V9*((LOG(V9))/LOG(2))))</f>
        <v>-0.26045937304056793</v>
      </c>
      <c r="Y9" s="36">
        <f>N9</f>
        <v>1121</v>
      </c>
      <c r="Z9" s="36">
        <f>COUNTIF(L22:L36,Y9)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COUNTIF(L37:L52,AD9)</f>
        <v>4</v>
      </c>
      <c r="AF9" s="36">
        <f>AE9/(AG4-AE20)</f>
        <v>0.25</v>
      </c>
      <c r="AG9" s="36">
        <f>IF(AF9=0,0,(AF9*((LOG(AF9))/LOG(2))))</f>
        <v>-0.5</v>
      </c>
      <c r="AI9" s="36">
        <f>N9</f>
        <v>1121</v>
      </c>
      <c r="AJ9" s="36">
        <f>COUNTIF(L53:L67,AI9)</f>
        <v>3</v>
      </c>
      <c r="AK9" s="36">
        <f>AJ9/(AL4-AJ20)</f>
        <v>0.2</v>
      </c>
      <c r="AL9" s="36">
        <f>IF(AK9=0,0,(AK9*((LOG(AK9))/LOG(2))))</f>
        <v>-0.46438561897747244</v>
      </c>
      <c r="AN9" s="36">
        <f>N9</f>
        <v>1121</v>
      </c>
      <c r="AO9" s="36">
        <f>COUNTIF(L68:L82,AN9)</f>
        <v>4</v>
      </c>
      <c r="AP9" s="36">
        <f>AO9/(AQ4-AO20)</f>
        <v>0.26666666666666666</v>
      </c>
      <c r="AQ9" s="36">
        <f>IF(AP9=0,0,(AP9*((LOG(AP9))/LOG(2))))</f>
        <v>-0.50850415882893829</v>
      </c>
      <c r="AS9" s="36">
        <f>N9</f>
        <v>1121</v>
      </c>
      <c r="AT9" s="36">
        <f>COUNTIF(L83:L97,AS9)</f>
        <v>5</v>
      </c>
      <c r="AU9" s="36">
        <f>AT9/(AV4-AT20)</f>
        <v>0.33333333333333331</v>
      </c>
      <c r="AV9" s="36">
        <f>IF(AU9=0,0,(AU9*((LOG(AU9))/LOG(2))))</f>
        <v>-0.52832083357371862</v>
      </c>
    </row>
    <row r="10" spans="1:48" x14ac:dyDescent="0.3">
      <c r="A10" s="58">
        <v>12</v>
      </c>
      <c r="B10" s="58">
        <v>439</v>
      </c>
      <c r="C10" s="61">
        <v>14</v>
      </c>
      <c r="D10" s="58">
        <v>444</v>
      </c>
      <c r="E10" s="61">
        <v>13</v>
      </c>
      <c r="F10" s="58">
        <v>452</v>
      </c>
      <c r="G10" s="64">
        <v>14</v>
      </c>
      <c r="H10" s="64">
        <v>460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COUNTIF(L7:L21,T10)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COUNTIF(L22:L36,Y10)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COUNTIF(L37:L52,AD10)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COUNTIF(L53:L67,AI10)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COUNTIF(L68:L82,AN10)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COUNTIF(L83:L97,AS10)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558</v>
      </c>
      <c r="C11" s="61">
        <v>14</v>
      </c>
      <c r="D11" s="58">
        <v>562</v>
      </c>
      <c r="E11" s="61">
        <v>13</v>
      </c>
      <c r="F11" s="58">
        <v>634</v>
      </c>
      <c r="G11" s="64">
        <v>14</v>
      </c>
      <c r="H11" s="64">
        <v>641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3</v>
      </c>
      <c r="P11" s="36">
        <f>O11/$Q$4</f>
        <v>3.2967032967032968E-2</v>
      </c>
      <c r="Q11" s="36">
        <f>IF(P11=0,0,(P11*((LOG(P11))/LOG(2))))</f>
        <v>-0.16229116943332547</v>
      </c>
      <c r="T11" s="36">
        <f>N11</f>
        <v>1211</v>
      </c>
      <c r="U11" s="36">
        <f>COUNTIF(L7:L21,T11)</f>
        <v>1</v>
      </c>
      <c r="V11" s="36">
        <f>U11/(W4-U20)</f>
        <v>6.6666666666666666E-2</v>
      </c>
      <c r="W11" s="36">
        <f>IF(V11=0,0,(V11*((LOG(V11))/LOG(2))))</f>
        <v>-0.26045937304056793</v>
      </c>
      <c r="Y11" s="36">
        <f>N11</f>
        <v>1211</v>
      </c>
      <c r="Z11" s="36">
        <f>COUNTIF(L22:L36,Y11)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COUNTIF(L37:L52,AD11)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COUNTIF(L53:L67,AI11)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COUNTIF(L68:L82,AN11)</f>
        <v>1</v>
      </c>
      <c r="AP11" s="36">
        <f>AO11/(AQ4-AO20)</f>
        <v>6.6666666666666666E-2</v>
      </c>
      <c r="AQ11" s="36">
        <f>IF(AP11=0,0,(AP11*((LOG(AP11))/LOG(2))))</f>
        <v>-0.26045937304056793</v>
      </c>
      <c r="AS11" s="36">
        <f>N11</f>
        <v>1211</v>
      </c>
      <c r="AT11" s="36">
        <f>COUNTIF(L83:L97,AS11)</f>
        <v>1</v>
      </c>
      <c r="AU11" s="36">
        <f>AT11/(AV4-AT20)</f>
        <v>6.6666666666666666E-2</v>
      </c>
      <c r="AV11" s="36">
        <f>IF(AU11=0,0,(AU11*((LOG(AU11))/LOG(2))))</f>
        <v>-0.26045937304056793</v>
      </c>
    </row>
    <row r="12" spans="1:48" x14ac:dyDescent="0.3">
      <c r="A12" s="58">
        <v>12</v>
      </c>
      <c r="B12" s="58">
        <v>749</v>
      </c>
      <c r="C12" s="61">
        <v>14</v>
      </c>
      <c r="D12" s="58">
        <v>759</v>
      </c>
      <c r="E12" s="61">
        <v>13</v>
      </c>
      <c r="F12" s="58">
        <v>772</v>
      </c>
      <c r="G12" s="64">
        <v>14</v>
      </c>
      <c r="H12" s="64">
        <v>776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2</v>
      </c>
      <c r="P12" s="36">
        <f>O12/$Q$4</f>
        <v>2.197802197802198E-2</v>
      </c>
      <c r="Q12" s="36">
        <f>IF(P12=0,0,(P12*((LOG(P12))/LOG(2))))</f>
        <v>-0.12105043165271862</v>
      </c>
      <c r="T12" s="36">
        <f>N12</f>
        <v>1212</v>
      </c>
      <c r="U12" s="36">
        <f>COUNTIF(L7:L21,T12)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COUNTIF(L22:L36,Y12)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COUNTIF(L37:L52,AD12)</f>
        <v>1</v>
      </c>
      <c r="AF12" s="36">
        <f>AE12/(AG4-AE20)</f>
        <v>6.25E-2</v>
      </c>
      <c r="AG12" s="36">
        <f>IF(AF12=0,0,(AF12*((LOG(AF12))/LOG(2))))</f>
        <v>-0.25</v>
      </c>
      <c r="AI12" s="36">
        <f>N12</f>
        <v>1212</v>
      </c>
      <c r="AJ12" s="36">
        <f>COUNTIF(L53:L67,AI12)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COUNTIF(L68:L82,AN12)</f>
        <v>1</v>
      </c>
      <c r="AP12" s="36">
        <f>AO12/(AQ4-AO20)</f>
        <v>6.6666666666666666E-2</v>
      </c>
      <c r="AQ12" s="36">
        <f>IF(AP12=0,0,(AP12*((LOG(AP12))/LOG(2))))</f>
        <v>-0.26045937304056793</v>
      </c>
      <c r="AS12" s="36">
        <f>N12</f>
        <v>1212</v>
      </c>
      <c r="AT12" s="36">
        <f>COUNTIF(L83:L97,AS12)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879</v>
      </c>
      <c r="C13" s="61">
        <v>14</v>
      </c>
      <c r="D13" s="58">
        <v>884</v>
      </c>
      <c r="E13" s="61">
        <v>13</v>
      </c>
      <c r="F13" s="58">
        <v>889</v>
      </c>
      <c r="G13" s="64">
        <v>14</v>
      </c>
      <c r="H13" s="64">
        <v>894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1</v>
      </c>
      <c r="P13" s="36">
        <f>O13/$Q$4</f>
        <v>1.098901098901099E-2</v>
      </c>
      <c r="Q13" s="36">
        <f>IF(P13=0,0,(P13*((LOG(P13))/LOG(2))))</f>
        <v>-7.1514226815370299E-2</v>
      </c>
      <c r="T13" s="36">
        <f>N13</f>
        <v>1221</v>
      </c>
      <c r="U13" s="36">
        <f>COUNTIF(L7:L21,T13)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COUNTIF(L22:L36,Y13)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COUNTIF(L37:L52,AD13)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COUNTIF(L53:L67,AI13)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COUNTIF(L68:L82,AN13)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COUNTIF(L83:L97,AS13)</f>
        <v>1</v>
      </c>
      <c r="AU13" s="36">
        <f>AT13/(AV4-AT20)</f>
        <v>6.6666666666666666E-2</v>
      </c>
      <c r="AV13" s="36">
        <f>IF(AU13=0,0,(AU13*((LOG(AU13))/LOG(2))))</f>
        <v>-0.26045937304056793</v>
      </c>
    </row>
    <row r="14" spans="1:48" x14ac:dyDescent="0.3">
      <c r="A14" s="58">
        <v>12</v>
      </c>
      <c r="B14" s="58">
        <v>992</v>
      </c>
      <c r="C14" s="61">
        <v>14</v>
      </c>
      <c r="D14" s="58">
        <v>998</v>
      </c>
      <c r="E14" s="61">
        <v>13</v>
      </c>
      <c r="F14" s="58">
        <v>1005</v>
      </c>
      <c r="G14" s="64">
        <v>23</v>
      </c>
      <c r="H14" s="64">
        <v>1020</v>
      </c>
      <c r="I14" s="42"/>
      <c r="J14" s="42"/>
      <c r="K14" s="43">
        <v>0</v>
      </c>
      <c r="L14">
        <v>1112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COUNTIF(L7:L21,T14)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COUNTIF(L22:L36,Y14)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COUNTIF(L37:L52,AD14)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COUNTIF(L53:L67,AI14)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COUNTIF(L68:L82,AN14)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COUNTIF(L83:L97,AS14)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1142</v>
      </c>
      <c r="C15" s="61">
        <v>23</v>
      </c>
      <c r="D15" s="58">
        <v>1159</v>
      </c>
      <c r="E15" s="61">
        <v>13</v>
      </c>
      <c r="F15" s="58">
        <v>1193</v>
      </c>
      <c r="G15" s="64">
        <v>14</v>
      </c>
      <c r="H15" s="64">
        <v>1197</v>
      </c>
      <c r="I15" s="42"/>
      <c r="J15" s="42"/>
      <c r="K15" s="43">
        <v>0</v>
      </c>
      <c r="L15">
        <v>1211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COUNTIF(L7:L21,T15)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COUNTIF(L22:L36,Y15)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COUNTIF(L37:L52,AD15)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COUNTIF(L53:L67,AI15)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COUNTIF(L68:L82,AN15)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COUNTIF(L83:L97,AS15)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1299</v>
      </c>
      <c r="C16" s="61">
        <v>14</v>
      </c>
      <c r="D16" s="58">
        <v>1303</v>
      </c>
      <c r="E16" s="61">
        <v>13</v>
      </c>
      <c r="F16" s="58">
        <v>1315</v>
      </c>
      <c r="G16" s="64">
        <v>14</v>
      </c>
      <c r="H16" s="64">
        <v>1322</v>
      </c>
      <c r="I16" s="42"/>
      <c r="J16" s="42"/>
      <c r="K16" s="43">
        <v>0</v>
      </c>
      <c r="L16">
        <v>1111</v>
      </c>
      <c r="N16" s="36">
        <v>2112</v>
      </c>
      <c r="O16" s="36">
        <f>COUNTIF($L$7:$L$500,N16)</f>
        <v>0</v>
      </c>
      <c r="P16" s="36">
        <f>O16/$Q$4</f>
        <v>0</v>
      </c>
      <c r="Q16" s="36">
        <f>IF(P16=0,0,(P16*((LOG(P16))/LOG(2))))</f>
        <v>0</v>
      </c>
      <c r="T16" s="36">
        <f>N16</f>
        <v>2112</v>
      </c>
      <c r="U16" s="36">
        <f>COUNTIF(L7:L21,T16)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COUNTIF(L22:L36,Y16)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COUNTIF(L37:L52,AD16)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COUNTIF(L53:L67,AI16)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COUNTIF(L68:L82,AN16)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COUNTIF(L83:L97,AS16)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1445</v>
      </c>
      <c r="C17" s="61">
        <v>14</v>
      </c>
      <c r="D17" s="58">
        <v>1453</v>
      </c>
      <c r="E17" s="61">
        <v>13</v>
      </c>
      <c r="F17" s="58">
        <v>1475</v>
      </c>
      <c r="G17" s="64">
        <v>14</v>
      </c>
      <c r="H17" s="64">
        <v>1480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1</v>
      </c>
      <c r="P17" s="36">
        <f>O17/$Q$4</f>
        <v>1.098901098901099E-2</v>
      </c>
      <c r="Q17" s="36">
        <f>IF(P17=0,0,(P17*((LOG(P17))/LOG(2))))</f>
        <v>-7.1514226815370299E-2</v>
      </c>
      <c r="T17" s="36">
        <f>N17</f>
        <v>2121</v>
      </c>
      <c r="U17" s="36">
        <f>COUNTIF(L7:L21,T17)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COUNTIF(L22:L36,Y17)</f>
        <v>1</v>
      </c>
      <c r="AA17" s="36">
        <f>Z17/(AB4-Z20)</f>
        <v>6.6666666666666666E-2</v>
      </c>
      <c r="AB17" s="36">
        <f>IF(AA17=0,0,(AA17*((LOG(AA17))/LOG(2))))</f>
        <v>-0.26045937304056793</v>
      </c>
      <c r="AD17" s="36">
        <f>N17</f>
        <v>2121</v>
      </c>
      <c r="AE17" s="36">
        <f>COUNTIF(L37:L52,AD17)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COUNTIF(L53:L67,AI17)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COUNTIF(L68:L82,AN17)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COUNTIF(L83:L97,AS17)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1586</v>
      </c>
      <c r="C18" s="61">
        <v>14</v>
      </c>
      <c r="D18" s="58">
        <v>1593</v>
      </c>
      <c r="E18" s="61">
        <v>13</v>
      </c>
      <c r="F18" s="58">
        <v>1606</v>
      </c>
      <c r="G18" s="64">
        <v>23</v>
      </c>
      <c r="H18" s="64">
        <v>1618</v>
      </c>
      <c r="I18" s="42"/>
      <c r="J18" s="42"/>
      <c r="K18" s="43">
        <v>0</v>
      </c>
      <c r="L18">
        <v>1112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COUNTIF(L7:L21,T18)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COUNTIF(L22:L36,Y18)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COUNTIF(L37:L52,AD18)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COUNTIF(L53:L67,AI18)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COUNTIF(L68:L82,AN18)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COUNTIF(L83:L97,AS18)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1713</v>
      </c>
      <c r="C19" s="61">
        <v>14</v>
      </c>
      <c r="D19" s="58">
        <v>1717</v>
      </c>
      <c r="E19" s="61">
        <v>13</v>
      </c>
      <c r="F19" s="58">
        <v>1721</v>
      </c>
      <c r="G19" s="64">
        <v>14</v>
      </c>
      <c r="H19" s="64">
        <v>1727</v>
      </c>
      <c r="I19" s="42"/>
      <c r="J19" s="42"/>
      <c r="K19" s="43">
        <v>0</v>
      </c>
      <c r="L19">
        <v>1111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COUNTIF(L7:L21,T19)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COUNTIF(L22:L36,Y19)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COUNTIF(L37:L52,AD19)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COUNTIF(L53:L67,AI19)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COUNTIF(L68:L82,AN19)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COUNTIF(L83:L97,AS19)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1834</v>
      </c>
      <c r="C20" s="61">
        <v>14</v>
      </c>
      <c r="D20" s="58">
        <v>1838</v>
      </c>
      <c r="E20" s="61">
        <v>13</v>
      </c>
      <c r="F20" s="58">
        <v>1845</v>
      </c>
      <c r="G20" s="64">
        <v>14</v>
      </c>
      <c r="H20" s="64">
        <v>1858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COUNTIF(L7:L21,T20)</f>
        <v>0</v>
      </c>
      <c r="V20" s="55"/>
      <c r="W20" s="56"/>
      <c r="Y20" s="36">
        <f>N20</f>
        <v>2212</v>
      </c>
      <c r="Z20" s="36">
        <f>COUNTIF(L22:L36,Y20)</f>
        <v>0</v>
      </c>
      <c r="AA20" s="55"/>
      <c r="AB20" s="56"/>
      <c r="AD20" s="36">
        <f>N20</f>
        <v>2212</v>
      </c>
      <c r="AE20" s="36">
        <f>COUNTIF(L37:L52,AD20)</f>
        <v>0</v>
      </c>
      <c r="AF20" s="55"/>
      <c r="AG20" s="56"/>
      <c r="AI20" s="36">
        <f>N20</f>
        <v>2212</v>
      </c>
      <c r="AJ20" s="36">
        <f>COUNTIF(L53:L67,AI20)</f>
        <v>0</v>
      </c>
      <c r="AK20" s="55"/>
      <c r="AL20" s="56"/>
      <c r="AN20" s="36">
        <f>N20</f>
        <v>2212</v>
      </c>
      <c r="AO20" s="36">
        <f>COUNTIF(L68:L82,AN20)</f>
        <v>0</v>
      </c>
      <c r="AP20" s="55"/>
      <c r="AQ20" s="56"/>
      <c r="AS20" s="36">
        <f>N20</f>
        <v>2212</v>
      </c>
      <c r="AT20" s="36">
        <f>COUNTIF(L83:L97,AS20)</f>
        <v>0</v>
      </c>
      <c r="AU20" s="55"/>
      <c r="AV20" s="56"/>
    </row>
    <row r="21" spans="1:48" x14ac:dyDescent="0.3">
      <c r="A21" s="58">
        <v>12</v>
      </c>
      <c r="B21" s="58">
        <v>1960</v>
      </c>
      <c r="C21" s="61">
        <v>14</v>
      </c>
      <c r="D21" s="58">
        <v>1967</v>
      </c>
      <c r="E21" s="61">
        <v>13</v>
      </c>
      <c r="F21" s="58">
        <v>1974</v>
      </c>
      <c r="G21" s="64">
        <v>14</v>
      </c>
      <c r="H21" s="64">
        <v>1981</v>
      </c>
      <c r="I21" s="42"/>
      <c r="J21" s="42"/>
      <c r="K21" s="43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COUNTIF(L7:L21,T21)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COUNTIF(L22:L36,Y21)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COUNTIF(L37:L52,AD21)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COUNTIF(L53:L67,AI21)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COUNTIF(L68:L82,AN21)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COUNTIF(L83:L97,AS21)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9">
        <v>12</v>
      </c>
      <c r="B22" s="59">
        <v>2080</v>
      </c>
      <c r="C22" s="62">
        <v>14</v>
      </c>
      <c r="D22" s="59">
        <v>2084</v>
      </c>
      <c r="E22" s="62">
        <v>13</v>
      </c>
      <c r="F22" s="59">
        <v>2088</v>
      </c>
      <c r="G22" s="65">
        <v>14</v>
      </c>
      <c r="H22" s="65">
        <v>2093</v>
      </c>
      <c r="I22" s="41"/>
      <c r="J22" s="41"/>
      <c r="K22" s="51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COUNTIF(L7:L21,T22)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COUNTIF(L22:L36,Y22)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COUNTIF(L37:L52,AD22)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COUNTIF(L53:L67,AI22)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COUNTIF(L68:L82,AN22)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COUNTIF(L83:L97,AS22)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2192</v>
      </c>
      <c r="C23" s="62">
        <v>14</v>
      </c>
      <c r="D23" s="59">
        <v>2197</v>
      </c>
      <c r="E23" s="62">
        <v>13</v>
      </c>
      <c r="F23" s="59">
        <v>2226</v>
      </c>
      <c r="G23" s="65">
        <v>14</v>
      </c>
      <c r="H23" s="65">
        <v>2230</v>
      </c>
      <c r="I23" s="41"/>
      <c r="J23" s="41"/>
      <c r="K23" s="51">
        <v>0</v>
      </c>
      <c r="L23">
        <v>1111</v>
      </c>
      <c r="P23" s="28">
        <f>SUM(P7:P22)</f>
        <v>1</v>
      </c>
      <c r="Q23" s="28">
        <f>-SUM(Q7:Q22)</f>
        <v>1.8512452585501751</v>
      </c>
      <c r="V23" s="28">
        <f>SUM(V7:V22)</f>
        <v>0.99999999999999989</v>
      </c>
      <c r="W23" s="28">
        <f>-SUM(W7:W22)</f>
        <v>1.2366407419411674</v>
      </c>
      <c r="AA23" s="28">
        <f>SUM(AA7:AA22)</f>
        <v>1</v>
      </c>
      <c r="AB23" s="28">
        <f>-SUM(AB7:AB22)</f>
        <v>0.69984283988623863</v>
      </c>
      <c r="AF23" s="28">
        <f>SUM(AF7:AF22)</f>
        <v>1</v>
      </c>
      <c r="AG23" s="28">
        <f>-SUM(AG7:AG22)</f>
        <v>1.7028195311147831</v>
      </c>
      <c r="AK23" s="28">
        <f>SUM(AK7:AK22)</f>
        <v>1</v>
      </c>
      <c r="AL23" s="28">
        <f>-SUM(AL7:AL22)</f>
        <v>1.5058231002082845</v>
      </c>
      <c r="AP23" s="28">
        <f>SUM(AP7:AP22)</f>
        <v>1</v>
      </c>
      <c r="AQ23" s="28">
        <f>-SUM(AQ7:AQ22)</f>
        <v>2.066247897312731</v>
      </c>
      <c r="AU23" s="28">
        <f>SUM(AU7:AU22)</f>
        <v>1</v>
      </c>
      <c r="AV23" s="28">
        <f>-SUM(AV7:AV22)</f>
        <v>2.0419460322060456</v>
      </c>
    </row>
    <row r="24" spans="1:48" x14ac:dyDescent="0.3">
      <c r="A24" s="59">
        <v>12</v>
      </c>
      <c r="B24" s="59">
        <v>2339</v>
      </c>
      <c r="C24" s="62">
        <v>14</v>
      </c>
      <c r="D24" s="59">
        <v>2356</v>
      </c>
      <c r="E24" s="62">
        <v>13</v>
      </c>
      <c r="F24" s="59">
        <v>2364</v>
      </c>
      <c r="G24" s="65">
        <v>14</v>
      </c>
      <c r="H24" s="65">
        <v>2375</v>
      </c>
      <c r="I24" s="41"/>
      <c r="J24" s="41"/>
      <c r="K24" s="51">
        <v>0</v>
      </c>
      <c r="L24">
        <v>1111</v>
      </c>
      <c r="P24" s="29" t="s">
        <v>90</v>
      </c>
      <c r="Q24" s="29">
        <f>Q23/(LOG(Q4)/LOG(2))</f>
        <v>0.28446583841398732</v>
      </c>
      <c r="V24" s="29" t="s">
        <v>117</v>
      </c>
      <c r="W24" s="29">
        <f>W23/(LOG(W4)/LOG(2))</f>
        <v>0.31652812170660594</v>
      </c>
      <c r="AA24" s="29" t="s">
        <v>120</v>
      </c>
      <c r="AB24" s="29">
        <f>AB23/(LOG(AB4)/LOG(2))</f>
        <v>0.17913039097457359</v>
      </c>
      <c r="AF24" s="29" t="s">
        <v>121</v>
      </c>
      <c r="AG24" s="29">
        <f>AG23/(LOG(AG4)/LOG(2))</f>
        <v>0.42570488277869578</v>
      </c>
      <c r="AK24" s="29" t="s">
        <v>122</v>
      </c>
      <c r="AL24" s="29">
        <f>AL23/(LOG(AL4)/LOG(2))</f>
        <v>0.38542750644230533</v>
      </c>
      <c r="AP24" s="29" t="s">
        <v>123</v>
      </c>
      <c r="AQ24" s="29">
        <f>AQ23/(LOG(AQ4)/LOG(2))</f>
        <v>0.52887273056360107</v>
      </c>
      <c r="AU24" s="29" t="s">
        <v>124</v>
      </c>
      <c r="AV24" s="29">
        <f>AV23/(LOG(AV4)/LOG(2))</f>
        <v>0.52265247317169927</v>
      </c>
    </row>
    <row r="25" spans="1:48" x14ac:dyDescent="0.3">
      <c r="A25" s="59">
        <v>12</v>
      </c>
      <c r="B25" s="59">
        <v>2474</v>
      </c>
      <c r="C25" s="62">
        <v>14</v>
      </c>
      <c r="D25" s="59">
        <v>2479</v>
      </c>
      <c r="E25" s="62">
        <v>13</v>
      </c>
      <c r="F25" s="59">
        <v>2483</v>
      </c>
      <c r="G25" s="65">
        <v>14</v>
      </c>
      <c r="H25" s="65">
        <v>2497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2600</v>
      </c>
      <c r="C26" s="62">
        <v>14</v>
      </c>
      <c r="D26" s="59">
        <v>2607</v>
      </c>
      <c r="E26" s="62">
        <v>13</v>
      </c>
      <c r="F26" s="59">
        <v>2611</v>
      </c>
      <c r="G26" s="65">
        <v>14</v>
      </c>
      <c r="H26" s="65">
        <v>2625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2727</v>
      </c>
      <c r="C27" s="62">
        <v>14</v>
      </c>
      <c r="D27" s="59">
        <v>2731</v>
      </c>
      <c r="E27" s="62">
        <v>13</v>
      </c>
      <c r="F27" s="59">
        <v>2741</v>
      </c>
      <c r="G27" s="65">
        <v>14</v>
      </c>
      <c r="H27" s="65">
        <v>2756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2868</v>
      </c>
      <c r="C28" s="62">
        <v>14</v>
      </c>
      <c r="D28" s="59">
        <v>2883</v>
      </c>
      <c r="E28" s="62">
        <v>13</v>
      </c>
      <c r="F28" s="59">
        <v>2890</v>
      </c>
      <c r="G28" s="65">
        <v>14</v>
      </c>
      <c r="H28" s="65">
        <v>2901</v>
      </c>
      <c r="I28" s="41"/>
      <c r="J28" s="41"/>
      <c r="K28" s="51">
        <v>0</v>
      </c>
      <c r="L28">
        <v>1111</v>
      </c>
      <c r="N28" s="40">
        <f>COUNTIF(L7:L97,G3)</f>
        <v>0</v>
      </c>
      <c r="O28" s="40"/>
      <c r="P28" s="47">
        <v>15</v>
      </c>
      <c r="Q28" s="47">
        <v>15</v>
      </c>
      <c r="R28" s="47">
        <v>16</v>
      </c>
      <c r="S28" s="47">
        <v>15</v>
      </c>
      <c r="T28" s="47">
        <v>15</v>
      </c>
      <c r="U28" s="47">
        <v>15</v>
      </c>
      <c r="V28" s="46"/>
    </row>
    <row r="29" spans="1:48" x14ac:dyDescent="0.3">
      <c r="A29" s="59">
        <v>12</v>
      </c>
      <c r="B29" s="59">
        <v>3017</v>
      </c>
      <c r="C29" s="62">
        <v>14</v>
      </c>
      <c r="D29" s="59">
        <v>3025</v>
      </c>
      <c r="E29" s="62">
        <v>13</v>
      </c>
      <c r="F29" s="59">
        <v>3037</v>
      </c>
      <c r="G29" s="65">
        <v>14</v>
      </c>
      <c r="H29" s="65">
        <v>3042</v>
      </c>
      <c r="I29" s="41"/>
      <c r="J29" s="41"/>
      <c r="K29" s="51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3143</v>
      </c>
      <c r="C30" s="62">
        <v>14</v>
      </c>
      <c r="D30" s="59">
        <v>3148</v>
      </c>
      <c r="E30" s="62">
        <v>13</v>
      </c>
      <c r="F30" s="59">
        <v>3153</v>
      </c>
      <c r="G30" s="65">
        <v>14</v>
      </c>
      <c r="H30" s="65">
        <v>3165</v>
      </c>
      <c r="I30" s="41"/>
      <c r="J30" s="41"/>
      <c r="K30" s="51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3267</v>
      </c>
      <c r="C31" s="62">
        <v>14</v>
      </c>
      <c r="D31" s="59">
        <v>3277</v>
      </c>
      <c r="E31" s="62">
        <v>13</v>
      </c>
      <c r="F31" s="59">
        <v>3297</v>
      </c>
      <c r="G31" s="65">
        <v>23</v>
      </c>
      <c r="H31" s="65">
        <v>3315</v>
      </c>
      <c r="I31" s="41"/>
      <c r="J31" s="41"/>
      <c r="K31" s="51">
        <v>0</v>
      </c>
      <c r="L31">
        <v>1112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3412</v>
      </c>
      <c r="C32" s="62">
        <v>14</v>
      </c>
      <c r="D32" s="59">
        <v>3428</v>
      </c>
      <c r="E32" s="62">
        <v>13</v>
      </c>
      <c r="F32" s="59">
        <v>3440</v>
      </c>
      <c r="G32" s="65">
        <v>14</v>
      </c>
      <c r="H32" s="65">
        <v>3444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3542</v>
      </c>
      <c r="C33" s="62">
        <v>14</v>
      </c>
      <c r="D33" s="59">
        <v>3551</v>
      </c>
      <c r="E33" s="62">
        <v>13</v>
      </c>
      <c r="F33" s="59">
        <v>3562</v>
      </c>
      <c r="G33" s="65">
        <v>14</v>
      </c>
      <c r="H33" s="65">
        <v>3567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3665</v>
      </c>
      <c r="C34" s="62">
        <v>14</v>
      </c>
      <c r="D34" s="59">
        <v>3673</v>
      </c>
      <c r="E34" s="62">
        <v>13</v>
      </c>
      <c r="F34" s="59">
        <v>3681</v>
      </c>
      <c r="G34" s="65">
        <v>14</v>
      </c>
      <c r="H34" s="65">
        <v>3685</v>
      </c>
      <c r="I34" s="41"/>
      <c r="J34" s="41"/>
      <c r="K34" s="51">
        <v>0</v>
      </c>
      <c r="L34">
        <v>1111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3792</v>
      </c>
      <c r="C35" s="62">
        <v>14</v>
      </c>
      <c r="D35" s="59">
        <v>3799</v>
      </c>
      <c r="E35" s="62">
        <v>13</v>
      </c>
      <c r="F35" s="59">
        <v>3813</v>
      </c>
      <c r="G35" s="65">
        <v>14</v>
      </c>
      <c r="H35" s="65">
        <v>3845</v>
      </c>
      <c r="I35" s="41"/>
      <c r="J35" s="41"/>
      <c r="K35" s="51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3949</v>
      </c>
      <c r="C36" s="62">
        <v>12</v>
      </c>
      <c r="D36" s="59">
        <v>3977</v>
      </c>
      <c r="E36" s="62">
        <v>24</v>
      </c>
      <c r="F36" s="59">
        <v>3991</v>
      </c>
      <c r="G36" s="65">
        <v>14</v>
      </c>
      <c r="H36" s="65">
        <v>4014</v>
      </c>
      <c r="I36" s="41"/>
      <c r="J36" s="41"/>
      <c r="K36" s="51">
        <v>0</v>
      </c>
      <c r="L36">
        <v>2121</v>
      </c>
      <c r="N36" s="41"/>
      <c r="O36" s="50" t="s">
        <v>110</v>
      </c>
      <c r="P36">
        <f>H21/P28</f>
        <v>132.06666666666666</v>
      </c>
      <c r="Q36">
        <f>(H36-H21)/Q28</f>
        <v>135.53333333333333</v>
      </c>
      <c r="R36">
        <f>(H52-H36)/R28</f>
        <v>151.1875</v>
      </c>
      <c r="S36">
        <f>(H67-H52)/S28</f>
        <v>154.13333333333333</v>
      </c>
      <c r="T36">
        <f>(H82-H67)/T28</f>
        <v>226.26666666666668</v>
      </c>
      <c r="U36">
        <f>(H97-H82)/U28</f>
        <v>640.4666666666667</v>
      </c>
    </row>
    <row r="37" spans="1:22" x14ac:dyDescent="0.3">
      <c r="A37" s="58">
        <v>12</v>
      </c>
      <c r="B37" s="58">
        <v>4137</v>
      </c>
      <c r="C37" s="61">
        <v>23</v>
      </c>
      <c r="D37" s="58">
        <v>4155</v>
      </c>
      <c r="E37" s="61">
        <v>13</v>
      </c>
      <c r="F37" s="58">
        <v>4170</v>
      </c>
      <c r="G37" s="64">
        <v>23</v>
      </c>
      <c r="H37" s="64">
        <v>4183</v>
      </c>
      <c r="I37" s="42"/>
      <c r="J37" s="42"/>
      <c r="K37" s="43">
        <v>0</v>
      </c>
      <c r="L37">
        <v>1212</v>
      </c>
    </row>
    <row r="38" spans="1:22" x14ac:dyDescent="0.3">
      <c r="A38" s="58">
        <v>12</v>
      </c>
      <c r="B38" s="58">
        <v>4283</v>
      </c>
      <c r="C38" s="61">
        <v>14</v>
      </c>
      <c r="D38" s="58">
        <v>4291</v>
      </c>
      <c r="E38" s="61">
        <v>24</v>
      </c>
      <c r="F38" s="58">
        <v>4309</v>
      </c>
      <c r="G38" s="64">
        <v>14</v>
      </c>
      <c r="H38" s="64">
        <v>4326</v>
      </c>
      <c r="I38" s="42"/>
      <c r="J38" s="42"/>
      <c r="K38" s="43">
        <v>0</v>
      </c>
      <c r="L38">
        <v>1121</v>
      </c>
    </row>
    <row r="39" spans="1:22" x14ac:dyDescent="0.3">
      <c r="A39" s="58">
        <v>12</v>
      </c>
      <c r="B39" s="58">
        <v>4429</v>
      </c>
      <c r="C39" s="61">
        <v>14</v>
      </c>
      <c r="D39" s="58">
        <v>4434</v>
      </c>
      <c r="E39" s="61">
        <v>13</v>
      </c>
      <c r="F39" s="58">
        <v>4441</v>
      </c>
      <c r="G39" s="64">
        <v>23</v>
      </c>
      <c r="H39" s="64">
        <v>4461</v>
      </c>
      <c r="I39" s="42"/>
      <c r="J39" s="42"/>
      <c r="K39" s="43">
        <v>0</v>
      </c>
      <c r="L39">
        <v>1112</v>
      </c>
    </row>
    <row r="40" spans="1:22" x14ac:dyDescent="0.3">
      <c r="A40" s="58">
        <v>12</v>
      </c>
      <c r="B40" s="58">
        <v>4562</v>
      </c>
      <c r="C40" s="61">
        <v>14</v>
      </c>
      <c r="D40" s="58">
        <v>4570</v>
      </c>
      <c r="E40" s="61">
        <v>13</v>
      </c>
      <c r="F40" s="58">
        <v>4577</v>
      </c>
      <c r="G40" s="64">
        <v>14</v>
      </c>
      <c r="H40" s="64">
        <v>4586</v>
      </c>
      <c r="I40" s="42"/>
      <c r="J40" s="42"/>
      <c r="K40" s="43">
        <v>0</v>
      </c>
      <c r="L40">
        <v>1111</v>
      </c>
    </row>
    <row r="41" spans="1:22" x14ac:dyDescent="0.3">
      <c r="A41" s="58">
        <v>12</v>
      </c>
      <c r="B41" s="58">
        <v>4709</v>
      </c>
      <c r="C41" s="61">
        <v>14</v>
      </c>
      <c r="D41" s="58">
        <v>4723</v>
      </c>
      <c r="E41" s="61">
        <v>24</v>
      </c>
      <c r="F41" s="58">
        <v>4737</v>
      </c>
      <c r="G41" s="64">
        <v>14</v>
      </c>
      <c r="H41" s="64">
        <v>4753</v>
      </c>
      <c r="I41" s="42"/>
      <c r="J41" s="42"/>
      <c r="K41" s="43">
        <v>0</v>
      </c>
      <c r="L41">
        <v>1121</v>
      </c>
    </row>
    <row r="42" spans="1:22" x14ac:dyDescent="0.3">
      <c r="A42" s="58">
        <v>12</v>
      </c>
      <c r="B42" s="58">
        <v>4861</v>
      </c>
      <c r="C42" s="61">
        <v>14</v>
      </c>
      <c r="D42" s="58">
        <v>4881</v>
      </c>
      <c r="E42" s="61">
        <v>24</v>
      </c>
      <c r="F42" s="58">
        <v>4894</v>
      </c>
      <c r="G42" s="64">
        <v>14</v>
      </c>
      <c r="H42" s="64">
        <v>4997</v>
      </c>
      <c r="I42" s="42"/>
      <c r="J42" s="42"/>
      <c r="K42" s="43">
        <v>0</v>
      </c>
      <c r="L42">
        <v>1121</v>
      </c>
    </row>
    <row r="43" spans="1:22" x14ac:dyDescent="0.3">
      <c r="A43" s="58">
        <v>12</v>
      </c>
      <c r="B43" s="58">
        <v>5094</v>
      </c>
      <c r="C43" s="61">
        <v>14</v>
      </c>
      <c r="D43" s="58">
        <v>5099</v>
      </c>
      <c r="E43" s="61">
        <v>13</v>
      </c>
      <c r="F43" s="58">
        <v>5107</v>
      </c>
      <c r="G43" s="64">
        <v>14</v>
      </c>
      <c r="H43" s="64">
        <v>5114</v>
      </c>
      <c r="I43" s="42"/>
      <c r="J43" s="42"/>
      <c r="K43" s="43">
        <v>0</v>
      </c>
      <c r="L43">
        <v>1111</v>
      </c>
    </row>
    <row r="44" spans="1:22" x14ac:dyDescent="0.3">
      <c r="A44" s="58">
        <v>12</v>
      </c>
      <c r="B44" s="58">
        <v>5212</v>
      </c>
      <c r="C44" s="61">
        <v>14</v>
      </c>
      <c r="D44" s="58">
        <v>5217</v>
      </c>
      <c r="E44" s="61">
        <v>13</v>
      </c>
      <c r="F44" s="58">
        <v>5224</v>
      </c>
      <c r="G44" s="64">
        <v>14</v>
      </c>
      <c r="H44" s="64">
        <v>5230</v>
      </c>
      <c r="I44" s="42"/>
      <c r="J44" s="42"/>
      <c r="K44" s="43">
        <v>0</v>
      </c>
      <c r="L44">
        <v>1111</v>
      </c>
    </row>
    <row r="45" spans="1:22" x14ac:dyDescent="0.3">
      <c r="A45" s="58">
        <v>12</v>
      </c>
      <c r="B45" s="58">
        <v>5328</v>
      </c>
      <c r="C45" s="61">
        <v>14</v>
      </c>
      <c r="D45" s="58">
        <v>5332</v>
      </c>
      <c r="E45" s="61">
        <v>13</v>
      </c>
      <c r="F45" s="58">
        <v>5340</v>
      </c>
      <c r="G45" s="64">
        <v>14</v>
      </c>
      <c r="H45" s="64">
        <v>5365</v>
      </c>
      <c r="I45" s="42"/>
      <c r="J45" s="42"/>
      <c r="K45" s="43">
        <v>0</v>
      </c>
      <c r="L45">
        <v>1111</v>
      </c>
    </row>
    <row r="46" spans="1:22" x14ac:dyDescent="0.3">
      <c r="A46" s="58">
        <v>12</v>
      </c>
      <c r="B46" s="58">
        <v>5480</v>
      </c>
      <c r="C46" s="61">
        <v>14</v>
      </c>
      <c r="D46" s="58">
        <v>5484</v>
      </c>
      <c r="E46" s="61">
        <v>13</v>
      </c>
      <c r="F46" s="58">
        <v>5506</v>
      </c>
      <c r="G46" s="64">
        <v>14</v>
      </c>
      <c r="H46" s="64">
        <v>5512</v>
      </c>
      <c r="I46" s="42"/>
      <c r="J46" s="42"/>
      <c r="K46" s="43">
        <v>0</v>
      </c>
      <c r="L46">
        <v>1111</v>
      </c>
    </row>
    <row r="47" spans="1:22" x14ac:dyDescent="0.3">
      <c r="A47" s="58">
        <v>12</v>
      </c>
      <c r="B47" s="58">
        <v>5617</v>
      </c>
      <c r="C47" s="61">
        <v>14</v>
      </c>
      <c r="D47" s="58">
        <v>5622</v>
      </c>
      <c r="E47" s="61">
        <v>13</v>
      </c>
      <c r="F47" s="58">
        <v>5639</v>
      </c>
      <c r="G47" s="64">
        <v>14</v>
      </c>
      <c r="H47" s="64">
        <v>5659</v>
      </c>
      <c r="I47" s="42"/>
      <c r="J47" s="42"/>
      <c r="K47" s="43">
        <v>0</v>
      </c>
      <c r="L47">
        <v>1111</v>
      </c>
    </row>
    <row r="48" spans="1:22" x14ac:dyDescent="0.3">
      <c r="A48" s="58">
        <v>12</v>
      </c>
      <c r="B48" s="58">
        <v>5759</v>
      </c>
      <c r="C48" s="61">
        <v>14</v>
      </c>
      <c r="D48" s="58">
        <v>5765</v>
      </c>
      <c r="E48" s="61">
        <v>13</v>
      </c>
      <c r="F48" s="58">
        <v>5774</v>
      </c>
      <c r="G48" s="64">
        <v>14</v>
      </c>
      <c r="H48" s="64">
        <v>5788</v>
      </c>
      <c r="I48" s="42"/>
      <c r="J48" s="42"/>
      <c r="K48" s="43">
        <v>0</v>
      </c>
      <c r="L48">
        <v>1111</v>
      </c>
    </row>
    <row r="49" spans="1:12" x14ac:dyDescent="0.3">
      <c r="A49" s="58">
        <v>12</v>
      </c>
      <c r="B49" s="58">
        <v>5940</v>
      </c>
      <c r="C49" s="61">
        <v>14</v>
      </c>
      <c r="D49" s="58">
        <v>5977</v>
      </c>
      <c r="E49" s="61">
        <v>13</v>
      </c>
      <c r="F49" s="58">
        <v>5999</v>
      </c>
      <c r="G49" s="64">
        <v>14</v>
      </c>
      <c r="H49" s="64">
        <v>6028</v>
      </c>
      <c r="I49" s="42"/>
      <c r="J49" s="42"/>
      <c r="K49" s="43">
        <v>0</v>
      </c>
      <c r="L49">
        <v>1111</v>
      </c>
    </row>
    <row r="50" spans="1:12" x14ac:dyDescent="0.3">
      <c r="A50" s="58">
        <v>12</v>
      </c>
      <c r="B50" s="58">
        <v>6126</v>
      </c>
      <c r="C50" s="61">
        <v>14</v>
      </c>
      <c r="D50" s="58">
        <v>6137</v>
      </c>
      <c r="E50" s="61">
        <v>24</v>
      </c>
      <c r="F50" s="58">
        <v>6153</v>
      </c>
      <c r="G50" s="64">
        <v>14</v>
      </c>
      <c r="H50" s="64">
        <v>6169</v>
      </c>
      <c r="I50" s="42"/>
      <c r="J50" s="42"/>
      <c r="K50" s="43">
        <v>0</v>
      </c>
      <c r="L50">
        <v>1121</v>
      </c>
    </row>
    <row r="51" spans="1:12" x14ac:dyDescent="0.3">
      <c r="A51" s="58">
        <v>12</v>
      </c>
      <c r="B51" s="58">
        <v>6269</v>
      </c>
      <c r="C51" s="61">
        <v>14</v>
      </c>
      <c r="D51" s="58">
        <v>6277</v>
      </c>
      <c r="E51" s="61">
        <v>13</v>
      </c>
      <c r="F51" s="58">
        <v>6282</v>
      </c>
      <c r="G51" s="64">
        <v>23</v>
      </c>
      <c r="H51" s="64">
        <v>6294</v>
      </c>
      <c r="I51" s="42"/>
      <c r="J51" s="42"/>
      <c r="K51" s="43">
        <v>0</v>
      </c>
      <c r="L51">
        <v>1112</v>
      </c>
    </row>
    <row r="52" spans="1:12" x14ac:dyDescent="0.3">
      <c r="A52" s="58">
        <v>12</v>
      </c>
      <c r="B52" s="58">
        <v>6398</v>
      </c>
      <c r="C52" s="61">
        <v>14</v>
      </c>
      <c r="D52" s="58">
        <v>6406</v>
      </c>
      <c r="E52" s="61">
        <v>13</v>
      </c>
      <c r="F52" s="58">
        <v>6419</v>
      </c>
      <c r="G52" s="64">
        <v>23</v>
      </c>
      <c r="H52" s="64">
        <v>6433</v>
      </c>
      <c r="I52" s="42"/>
      <c r="J52" s="42"/>
      <c r="K52" s="43">
        <v>0</v>
      </c>
      <c r="L52">
        <v>1112</v>
      </c>
    </row>
    <row r="53" spans="1:12" x14ac:dyDescent="0.3">
      <c r="A53" s="59">
        <v>12</v>
      </c>
      <c r="B53" s="59">
        <v>6535</v>
      </c>
      <c r="C53" s="62">
        <v>14</v>
      </c>
      <c r="D53" s="59">
        <v>6540</v>
      </c>
      <c r="E53" s="62">
        <v>13</v>
      </c>
      <c r="F53" s="59">
        <v>6552</v>
      </c>
      <c r="G53" s="65">
        <v>23</v>
      </c>
      <c r="H53" s="65">
        <v>6565</v>
      </c>
      <c r="I53" s="41"/>
      <c r="J53" s="41"/>
      <c r="K53" s="51">
        <v>0</v>
      </c>
      <c r="L53">
        <v>1112</v>
      </c>
    </row>
    <row r="54" spans="1:12" x14ac:dyDescent="0.3">
      <c r="A54" s="59">
        <v>12</v>
      </c>
      <c r="B54" s="59">
        <v>6703</v>
      </c>
      <c r="C54" s="62">
        <v>14</v>
      </c>
      <c r="D54" s="59">
        <v>6714</v>
      </c>
      <c r="E54" s="62">
        <v>13</v>
      </c>
      <c r="F54" s="59">
        <v>6739</v>
      </c>
      <c r="G54" s="65">
        <v>14</v>
      </c>
      <c r="H54" s="65">
        <v>6770</v>
      </c>
      <c r="I54" s="41"/>
      <c r="J54" s="41"/>
      <c r="K54" s="51">
        <v>0</v>
      </c>
      <c r="L54">
        <v>1111</v>
      </c>
    </row>
    <row r="55" spans="1:12" x14ac:dyDescent="0.3">
      <c r="A55" s="59">
        <v>12</v>
      </c>
      <c r="B55" s="59">
        <v>6892</v>
      </c>
      <c r="C55" s="62">
        <v>14</v>
      </c>
      <c r="D55" s="59">
        <v>6901</v>
      </c>
      <c r="E55" s="62">
        <v>13</v>
      </c>
      <c r="F55" s="59">
        <v>6923</v>
      </c>
      <c r="G55" s="65">
        <v>23</v>
      </c>
      <c r="H55" s="65">
        <v>6935</v>
      </c>
      <c r="I55" s="41"/>
      <c r="J55" s="41"/>
      <c r="K55" s="51">
        <v>0</v>
      </c>
      <c r="L55">
        <v>1112</v>
      </c>
    </row>
    <row r="56" spans="1:12" x14ac:dyDescent="0.3">
      <c r="A56" s="59">
        <v>12</v>
      </c>
      <c r="B56" s="59">
        <v>7033</v>
      </c>
      <c r="C56" s="62">
        <v>14</v>
      </c>
      <c r="D56" s="59">
        <v>7045</v>
      </c>
      <c r="E56" s="62">
        <v>13</v>
      </c>
      <c r="F56" s="59">
        <v>7063</v>
      </c>
      <c r="G56" s="65">
        <v>23</v>
      </c>
      <c r="H56" s="65">
        <v>7076</v>
      </c>
      <c r="I56" s="41"/>
      <c r="J56" s="41"/>
      <c r="K56" s="51">
        <v>0</v>
      </c>
      <c r="L56">
        <v>1112</v>
      </c>
    </row>
    <row r="57" spans="1:12" x14ac:dyDescent="0.3">
      <c r="A57" s="59">
        <v>12</v>
      </c>
      <c r="B57" s="59">
        <v>7180</v>
      </c>
      <c r="C57" s="62">
        <v>14</v>
      </c>
      <c r="D57" s="59">
        <v>7185</v>
      </c>
      <c r="E57" s="62">
        <v>13</v>
      </c>
      <c r="F57" s="59">
        <v>7192</v>
      </c>
      <c r="G57" s="65">
        <v>14</v>
      </c>
      <c r="H57" s="65">
        <v>7196</v>
      </c>
      <c r="I57" s="41"/>
      <c r="J57" s="41"/>
      <c r="K57" s="51">
        <v>0</v>
      </c>
      <c r="L57">
        <v>1111</v>
      </c>
    </row>
    <row r="58" spans="1:12" x14ac:dyDescent="0.3">
      <c r="A58" s="59">
        <v>12</v>
      </c>
      <c r="B58" s="59">
        <v>7299</v>
      </c>
      <c r="C58" s="62">
        <v>14</v>
      </c>
      <c r="D58" s="59">
        <v>7317</v>
      </c>
      <c r="E58" s="62">
        <v>24</v>
      </c>
      <c r="F58" s="59">
        <v>7330</v>
      </c>
      <c r="G58" s="65">
        <v>14</v>
      </c>
      <c r="H58" s="65">
        <v>7344</v>
      </c>
      <c r="I58" s="41"/>
      <c r="J58" s="41"/>
      <c r="K58" s="51">
        <v>0</v>
      </c>
      <c r="L58">
        <v>1121</v>
      </c>
    </row>
    <row r="59" spans="1:12" x14ac:dyDescent="0.3">
      <c r="A59" s="59">
        <v>12</v>
      </c>
      <c r="B59" s="59">
        <v>7445</v>
      </c>
      <c r="C59" s="62">
        <v>14</v>
      </c>
      <c r="D59" s="59">
        <v>7454</v>
      </c>
      <c r="E59" s="62">
        <v>13</v>
      </c>
      <c r="F59" s="59">
        <v>7467</v>
      </c>
      <c r="G59" s="65">
        <v>23</v>
      </c>
      <c r="H59" s="65">
        <v>7480</v>
      </c>
      <c r="I59" s="41"/>
      <c r="J59" s="41"/>
      <c r="K59" s="51">
        <v>0</v>
      </c>
      <c r="L59">
        <v>1112</v>
      </c>
    </row>
    <row r="60" spans="1:12" x14ac:dyDescent="0.3">
      <c r="A60" s="59">
        <v>12</v>
      </c>
      <c r="B60" s="59">
        <v>7585</v>
      </c>
      <c r="C60" s="62">
        <v>14</v>
      </c>
      <c r="D60" s="59">
        <v>7590</v>
      </c>
      <c r="E60" s="62">
        <v>13</v>
      </c>
      <c r="F60" s="59">
        <v>7596</v>
      </c>
      <c r="G60" s="65">
        <v>14</v>
      </c>
      <c r="H60" s="65">
        <v>7614</v>
      </c>
      <c r="I60" s="41"/>
      <c r="J60" s="41"/>
      <c r="K60" s="51">
        <v>0</v>
      </c>
      <c r="L60">
        <v>1111</v>
      </c>
    </row>
    <row r="61" spans="1:12" x14ac:dyDescent="0.3">
      <c r="A61" s="59">
        <v>12</v>
      </c>
      <c r="B61" s="59">
        <v>7717</v>
      </c>
      <c r="C61" s="62">
        <v>14</v>
      </c>
      <c r="D61" s="59">
        <v>7725</v>
      </c>
      <c r="E61" s="62">
        <v>13</v>
      </c>
      <c r="F61" s="59">
        <v>7741</v>
      </c>
      <c r="G61" s="65">
        <v>23</v>
      </c>
      <c r="H61" s="65">
        <v>7755</v>
      </c>
      <c r="I61" s="41"/>
      <c r="J61" s="41"/>
      <c r="K61" s="51">
        <v>0</v>
      </c>
      <c r="L61">
        <v>1112</v>
      </c>
    </row>
    <row r="62" spans="1:12" x14ac:dyDescent="0.3">
      <c r="A62" s="59">
        <v>12</v>
      </c>
      <c r="B62" s="59">
        <v>7873</v>
      </c>
      <c r="C62" s="62">
        <v>14</v>
      </c>
      <c r="D62" s="59">
        <v>7890</v>
      </c>
      <c r="E62" s="62">
        <v>24</v>
      </c>
      <c r="F62" s="59">
        <v>7909</v>
      </c>
      <c r="G62" s="65">
        <v>14</v>
      </c>
      <c r="H62" s="65">
        <v>7923</v>
      </c>
      <c r="I62" s="41"/>
      <c r="J62" s="41"/>
      <c r="K62" s="51">
        <v>0</v>
      </c>
      <c r="L62">
        <v>1121</v>
      </c>
    </row>
    <row r="63" spans="1:12" x14ac:dyDescent="0.3">
      <c r="A63" s="59">
        <v>12</v>
      </c>
      <c r="B63" s="59">
        <v>8088</v>
      </c>
      <c r="C63" s="62">
        <v>14</v>
      </c>
      <c r="D63" s="59">
        <v>8106</v>
      </c>
      <c r="E63" s="62">
        <v>24</v>
      </c>
      <c r="F63" s="59">
        <v>8118</v>
      </c>
      <c r="G63" s="65">
        <v>14</v>
      </c>
      <c r="H63" s="65">
        <v>8136</v>
      </c>
      <c r="I63" s="41"/>
      <c r="J63" s="41"/>
      <c r="K63" s="51">
        <v>0</v>
      </c>
      <c r="L63">
        <v>1121</v>
      </c>
    </row>
    <row r="64" spans="1:12" x14ac:dyDescent="0.3">
      <c r="A64" s="59">
        <v>12</v>
      </c>
      <c r="B64" s="59">
        <v>8247</v>
      </c>
      <c r="C64" s="62">
        <v>14</v>
      </c>
      <c r="D64" s="59">
        <v>8256</v>
      </c>
      <c r="E64" s="62">
        <v>13</v>
      </c>
      <c r="F64" s="59">
        <v>8273</v>
      </c>
      <c r="G64" s="65">
        <v>23</v>
      </c>
      <c r="H64" s="65">
        <v>8286</v>
      </c>
      <c r="I64" s="41"/>
      <c r="J64" s="41"/>
      <c r="K64" s="51">
        <v>0</v>
      </c>
      <c r="L64">
        <v>1112</v>
      </c>
    </row>
    <row r="65" spans="1:12" x14ac:dyDescent="0.3">
      <c r="A65" s="59">
        <v>12</v>
      </c>
      <c r="B65" s="59">
        <v>8384</v>
      </c>
      <c r="C65" s="62">
        <v>14</v>
      </c>
      <c r="D65" s="59">
        <v>8392</v>
      </c>
      <c r="E65" s="62">
        <v>13</v>
      </c>
      <c r="F65" s="59">
        <v>8406</v>
      </c>
      <c r="G65" s="65">
        <v>23</v>
      </c>
      <c r="H65" s="65">
        <v>8427</v>
      </c>
      <c r="I65" s="41"/>
      <c r="J65" s="41"/>
      <c r="K65" s="51">
        <v>0</v>
      </c>
      <c r="L65">
        <v>1112</v>
      </c>
    </row>
    <row r="66" spans="1:12" x14ac:dyDescent="0.3">
      <c r="A66" s="59">
        <v>12</v>
      </c>
      <c r="B66" s="59">
        <v>8525</v>
      </c>
      <c r="C66" s="62">
        <v>14</v>
      </c>
      <c r="D66" s="59">
        <v>8532</v>
      </c>
      <c r="E66" s="62">
        <v>13</v>
      </c>
      <c r="F66" s="59">
        <v>8553</v>
      </c>
      <c r="G66" s="65">
        <v>14</v>
      </c>
      <c r="H66" s="65">
        <v>8579</v>
      </c>
      <c r="I66" s="41"/>
      <c r="J66" s="41"/>
      <c r="K66" s="51">
        <v>0</v>
      </c>
      <c r="L66">
        <v>1111</v>
      </c>
    </row>
    <row r="67" spans="1:12" x14ac:dyDescent="0.3">
      <c r="A67" s="59">
        <v>12</v>
      </c>
      <c r="B67" s="59">
        <v>8695</v>
      </c>
      <c r="C67" s="62">
        <v>14</v>
      </c>
      <c r="D67" s="59">
        <v>8703</v>
      </c>
      <c r="E67" s="62">
        <v>13</v>
      </c>
      <c r="F67" s="59">
        <v>8721</v>
      </c>
      <c r="G67" s="65">
        <v>14</v>
      </c>
      <c r="H67" s="65">
        <v>8745</v>
      </c>
      <c r="I67" s="41"/>
      <c r="J67" s="41"/>
      <c r="K67" s="51">
        <v>0</v>
      </c>
      <c r="L67">
        <v>1111</v>
      </c>
    </row>
    <row r="68" spans="1:12" x14ac:dyDescent="0.3">
      <c r="A68" s="58">
        <v>12</v>
      </c>
      <c r="B68" s="58">
        <v>8859</v>
      </c>
      <c r="C68" s="61">
        <v>14</v>
      </c>
      <c r="D68" s="58">
        <v>8867</v>
      </c>
      <c r="E68" s="61">
        <v>13</v>
      </c>
      <c r="F68" s="58">
        <v>8885</v>
      </c>
      <c r="G68" s="64">
        <v>23</v>
      </c>
      <c r="H68" s="64">
        <v>8903</v>
      </c>
      <c r="I68" s="42"/>
      <c r="J68" s="42"/>
      <c r="K68" s="43">
        <v>0</v>
      </c>
      <c r="L68">
        <v>1112</v>
      </c>
    </row>
    <row r="69" spans="1:12" x14ac:dyDescent="0.3">
      <c r="A69" s="58">
        <v>12</v>
      </c>
      <c r="B69" s="58">
        <v>9015</v>
      </c>
      <c r="C69" s="61">
        <v>14</v>
      </c>
      <c r="D69" s="58">
        <v>9024</v>
      </c>
      <c r="E69" s="61">
        <v>13</v>
      </c>
      <c r="F69" s="58">
        <v>9041</v>
      </c>
      <c r="G69" s="64">
        <v>23</v>
      </c>
      <c r="H69" s="64">
        <v>9054</v>
      </c>
      <c r="I69" s="42"/>
      <c r="J69" s="42"/>
      <c r="K69" s="43">
        <v>0</v>
      </c>
      <c r="L69">
        <v>1112</v>
      </c>
    </row>
    <row r="70" spans="1:12" x14ac:dyDescent="0.3">
      <c r="A70" s="58">
        <v>12</v>
      </c>
      <c r="B70" s="58">
        <v>9178</v>
      </c>
      <c r="C70" s="61">
        <v>14</v>
      </c>
      <c r="D70" s="58">
        <v>9200</v>
      </c>
      <c r="E70" s="61">
        <v>24</v>
      </c>
      <c r="F70" s="58">
        <v>9217</v>
      </c>
      <c r="G70" s="64">
        <v>14</v>
      </c>
      <c r="H70" s="64">
        <v>9236</v>
      </c>
      <c r="I70" s="42"/>
      <c r="J70" s="42"/>
      <c r="K70" s="43">
        <v>0</v>
      </c>
      <c r="L70">
        <v>1121</v>
      </c>
    </row>
    <row r="71" spans="1:12" x14ac:dyDescent="0.3">
      <c r="A71" s="58">
        <v>12</v>
      </c>
      <c r="B71" s="58">
        <v>9348</v>
      </c>
      <c r="C71" s="61">
        <v>14</v>
      </c>
      <c r="D71" s="58">
        <v>9360</v>
      </c>
      <c r="E71" s="61">
        <v>13</v>
      </c>
      <c r="F71" s="58">
        <v>9387</v>
      </c>
      <c r="G71" s="64">
        <v>14</v>
      </c>
      <c r="H71" s="64">
        <v>9412</v>
      </c>
      <c r="I71" s="42"/>
      <c r="J71" s="42"/>
      <c r="K71" s="43">
        <v>0</v>
      </c>
      <c r="L71">
        <v>1111</v>
      </c>
    </row>
    <row r="72" spans="1:12" x14ac:dyDescent="0.3">
      <c r="A72" s="58">
        <v>12</v>
      </c>
      <c r="B72" s="58">
        <v>9532</v>
      </c>
      <c r="C72" s="61">
        <v>14</v>
      </c>
      <c r="D72" s="58">
        <v>9544</v>
      </c>
      <c r="E72" s="61">
        <v>13</v>
      </c>
      <c r="F72" s="58">
        <v>9565</v>
      </c>
      <c r="G72" s="64">
        <v>14</v>
      </c>
      <c r="H72" s="64">
        <v>9585</v>
      </c>
      <c r="I72" s="42"/>
      <c r="J72" s="42"/>
      <c r="K72" s="43">
        <v>0</v>
      </c>
      <c r="L72">
        <v>1111</v>
      </c>
    </row>
    <row r="73" spans="1:12" x14ac:dyDescent="0.3">
      <c r="A73" s="58">
        <v>12</v>
      </c>
      <c r="B73" s="58">
        <v>9719</v>
      </c>
      <c r="C73" s="61">
        <v>23</v>
      </c>
      <c r="D73" s="58">
        <v>9733</v>
      </c>
      <c r="E73" s="61">
        <v>13</v>
      </c>
      <c r="F73" s="58">
        <v>9775</v>
      </c>
      <c r="G73" s="64">
        <v>23</v>
      </c>
      <c r="H73" s="64">
        <v>9789</v>
      </c>
      <c r="I73" s="42"/>
      <c r="J73" s="42"/>
      <c r="K73" s="43">
        <v>0</v>
      </c>
      <c r="L73">
        <v>1212</v>
      </c>
    </row>
    <row r="74" spans="1:12" x14ac:dyDescent="0.3">
      <c r="A74" s="58">
        <v>12</v>
      </c>
      <c r="B74" s="58">
        <v>9896</v>
      </c>
      <c r="C74" s="61">
        <v>14</v>
      </c>
      <c r="D74" s="58">
        <v>9905</v>
      </c>
      <c r="E74" s="61">
        <v>24</v>
      </c>
      <c r="F74" s="58">
        <v>9925</v>
      </c>
      <c r="G74" s="64">
        <v>14</v>
      </c>
      <c r="H74" s="64">
        <v>9942</v>
      </c>
      <c r="I74" s="42"/>
      <c r="J74" s="42"/>
      <c r="K74" s="43">
        <v>0</v>
      </c>
      <c r="L74">
        <v>1121</v>
      </c>
    </row>
    <row r="75" spans="1:12" x14ac:dyDescent="0.3">
      <c r="A75" s="58">
        <v>12</v>
      </c>
      <c r="B75" s="58">
        <v>10364</v>
      </c>
      <c r="C75" s="61">
        <v>23</v>
      </c>
      <c r="D75" s="58">
        <v>10377</v>
      </c>
      <c r="E75" s="61">
        <v>13</v>
      </c>
      <c r="F75" s="58">
        <v>10410</v>
      </c>
      <c r="G75" s="64">
        <v>14</v>
      </c>
      <c r="H75" s="64">
        <v>10426</v>
      </c>
      <c r="I75" s="42"/>
      <c r="J75" s="42"/>
      <c r="K75" s="43">
        <v>0</v>
      </c>
      <c r="L75">
        <v>1211</v>
      </c>
    </row>
    <row r="76" spans="1:12" x14ac:dyDescent="0.3">
      <c r="A76" s="58">
        <v>12</v>
      </c>
      <c r="B76" s="58">
        <v>10529</v>
      </c>
      <c r="C76" s="61">
        <v>14</v>
      </c>
      <c r="D76" s="58">
        <v>10543</v>
      </c>
      <c r="E76" s="61">
        <v>13</v>
      </c>
      <c r="F76" s="58">
        <v>10548</v>
      </c>
      <c r="G76" s="64">
        <v>14</v>
      </c>
      <c r="H76" s="64">
        <v>10568</v>
      </c>
      <c r="I76" s="42"/>
      <c r="J76" s="42"/>
      <c r="K76" s="43">
        <v>0</v>
      </c>
      <c r="L76">
        <v>1111</v>
      </c>
    </row>
    <row r="77" spans="1:12" x14ac:dyDescent="0.3">
      <c r="A77" s="58">
        <v>12</v>
      </c>
      <c r="B77" s="58">
        <v>10682</v>
      </c>
      <c r="C77" s="61">
        <v>14</v>
      </c>
      <c r="D77" s="58">
        <v>10695</v>
      </c>
      <c r="E77" s="61">
        <v>13</v>
      </c>
      <c r="F77" s="58">
        <v>10711</v>
      </c>
      <c r="G77" s="64">
        <v>14</v>
      </c>
      <c r="H77" s="64">
        <v>10728</v>
      </c>
      <c r="I77" s="42"/>
      <c r="J77" s="42"/>
      <c r="K77" s="43">
        <v>0</v>
      </c>
      <c r="L77">
        <v>1111</v>
      </c>
    </row>
    <row r="78" spans="1:12" x14ac:dyDescent="0.3">
      <c r="A78" s="58">
        <v>12</v>
      </c>
      <c r="B78" s="58">
        <v>10872</v>
      </c>
      <c r="C78" s="61">
        <v>14</v>
      </c>
      <c r="D78" s="58">
        <v>10881</v>
      </c>
      <c r="E78" s="61">
        <v>13</v>
      </c>
      <c r="F78" s="58">
        <v>10896</v>
      </c>
      <c r="G78" s="64">
        <v>14</v>
      </c>
      <c r="H78" s="64">
        <v>10914</v>
      </c>
      <c r="I78" s="42"/>
      <c r="J78" s="42"/>
      <c r="K78" s="43">
        <v>0</v>
      </c>
      <c r="L78">
        <v>1111</v>
      </c>
    </row>
    <row r="79" spans="1:12" x14ac:dyDescent="0.3">
      <c r="A79" s="58">
        <v>12</v>
      </c>
      <c r="B79" s="58">
        <v>11093</v>
      </c>
      <c r="C79" s="61">
        <v>14</v>
      </c>
      <c r="D79" s="58">
        <v>11101</v>
      </c>
      <c r="E79" s="61">
        <v>13</v>
      </c>
      <c r="F79" s="58">
        <v>11117</v>
      </c>
      <c r="G79" s="64">
        <v>23</v>
      </c>
      <c r="H79" s="64">
        <v>11130</v>
      </c>
      <c r="I79" s="42"/>
      <c r="J79" s="42"/>
      <c r="K79" s="43">
        <v>0</v>
      </c>
      <c r="L79">
        <v>1112</v>
      </c>
    </row>
    <row r="80" spans="1:12" x14ac:dyDescent="0.3">
      <c r="A80" s="58">
        <v>12</v>
      </c>
      <c r="B80" s="58">
        <v>11555</v>
      </c>
      <c r="C80" s="61">
        <v>14</v>
      </c>
      <c r="D80" s="58">
        <v>11575</v>
      </c>
      <c r="E80" s="61">
        <v>24</v>
      </c>
      <c r="F80" s="58">
        <v>11594</v>
      </c>
      <c r="G80" s="64">
        <v>14</v>
      </c>
      <c r="H80" s="64">
        <v>11658</v>
      </c>
      <c r="I80" s="42"/>
      <c r="J80" s="42"/>
      <c r="K80" s="43">
        <v>0</v>
      </c>
      <c r="L80">
        <v>1121</v>
      </c>
    </row>
    <row r="81" spans="1:12" x14ac:dyDescent="0.3">
      <c r="A81" s="58">
        <v>12</v>
      </c>
      <c r="B81" s="58">
        <v>11870</v>
      </c>
      <c r="C81" s="61">
        <v>14</v>
      </c>
      <c r="D81" s="58">
        <v>11884</v>
      </c>
      <c r="E81" s="61">
        <v>13</v>
      </c>
      <c r="F81" s="58">
        <v>11904</v>
      </c>
      <c r="G81" s="64">
        <v>23</v>
      </c>
      <c r="H81" s="64">
        <v>11922</v>
      </c>
      <c r="I81" s="42"/>
      <c r="J81" s="42"/>
      <c r="K81" s="43">
        <v>0</v>
      </c>
      <c r="L81">
        <v>1112</v>
      </c>
    </row>
    <row r="82" spans="1:12" x14ac:dyDescent="0.3">
      <c r="A82" s="58">
        <v>12</v>
      </c>
      <c r="B82" s="58">
        <v>12096</v>
      </c>
      <c r="C82" s="61">
        <v>14</v>
      </c>
      <c r="D82" s="58">
        <v>12107</v>
      </c>
      <c r="E82" s="61">
        <v>24</v>
      </c>
      <c r="F82" s="58">
        <v>12125</v>
      </c>
      <c r="G82" s="64">
        <v>14</v>
      </c>
      <c r="H82" s="64">
        <v>12139</v>
      </c>
      <c r="I82" s="42"/>
      <c r="J82" s="42"/>
      <c r="K82" s="43">
        <v>0</v>
      </c>
      <c r="L82">
        <v>1121</v>
      </c>
    </row>
    <row r="83" spans="1:12" x14ac:dyDescent="0.3">
      <c r="A83" s="59">
        <v>12</v>
      </c>
      <c r="B83" s="59">
        <v>12250</v>
      </c>
      <c r="C83" s="62">
        <v>14</v>
      </c>
      <c r="D83" s="59">
        <v>12259</v>
      </c>
      <c r="E83" s="62">
        <v>13</v>
      </c>
      <c r="F83" s="59">
        <v>12273</v>
      </c>
      <c r="G83" s="65">
        <v>14</v>
      </c>
      <c r="H83" s="65">
        <v>12293</v>
      </c>
      <c r="I83" s="41"/>
      <c r="J83" s="41"/>
      <c r="K83" s="51">
        <v>0</v>
      </c>
      <c r="L83">
        <v>1111</v>
      </c>
    </row>
    <row r="84" spans="1:12" x14ac:dyDescent="0.3">
      <c r="A84" s="59">
        <v>12</v>
      </c>
      <c r="B84" s="59">
        <v>12485</v>
      </c>
      <c r="C84" s="62">
        <v>23</v>
      </c>
      <c r="D84" s="59">
        <v>12500</v>
      </c>
      <c r="E84" s="62">
        <v>24</v>
      </c>
      <c r="F84" s="59">
        <v>12524</v>
      </c>
      <c r="G84" s="65">
        <v>14</v>
      </c>
      <c r="H84" s="65">
        <v>12541</v>
      </c>
      <c r="I84" s="41"/>
      <c r="J84" s="41"/>
      <c r="K84" s="51">
        <v>0</v>
      </c>
      <c r="L84">
        <v>1221</v>
      </c>
    </row>
    <row r="85" spans="1:12" x14ac:dyDescent="0.3">
      <c r="A85" s="59">
        <v>12</v>
      </c>
      <c r="B85" s="59">
        <v>12690</v>
      </c>
      <c r="C85" s="62">
        <v>14</v>
      </c>
      <c r="D85" s="59">
        <v>12697</v>
      </c>
      <c r="E85" s="62">
        <v>13</v>
      </c>
      <c r="F85" s="59">
        <v>12731</v>
      </c>
      <c r="G85" s="65">
        <v>23</v>
      </c>
      <c r="H85" s="65">
        <v>12754</v>
      </c>
      <c r="I85" s="41"/>
      <c r="J85" s="41"/>
      <c r="K85" s="51">
        <v>0</v>
      </c>
      <c r="L85">
        <v>1112</v>
      </c>
    </row>
    <row r="86" spans="1:12" x14ac:dyDescent="0.3">
      <c r="A86" s="59">
        <v>12</v>
      </c>
      <c r="B86" s="59">
        <v>12934</v>
      </c>
      <c r="C86" s="62">
        <v>14</v>
      </c>
      <c r="D86" s="59">
        <v>12967</v>
      </c>
      <c r="E86" s="62">
        <v>24</v>
      </c>
      <c r="F86" s="59">
        <v>12980</v>
      </c>
      <c r="G86" s="65">
        <v>14</v>
      </c>
      <c r="H86" s="65">
        <v>12996</v>
      </c>
      <c r="I86" s="41"/>
      <c r="J86" s="41"/>
      <c r="K86" s="51">
        <v>0</v>
      </c>
      <c r="L86">
        <v>1121</v>
      </c>
    </row>
    <row r="87" spans="1:12" x14ac:dyDescent="0.3">
      <c r="A87" s="59">
        <v>12</v>
      </c>
      <c r="B87" s="59">
        <v>13206</v>
      </c>
      <c r="C87" s="62">
        <v>14</v>
      </c>
      <c r="D87" s="59">
        <v>13227</v>
      </c>
      <c r="E87" s="62">
        <v>13</v>
      </c>
      <c r="F87" s="59">
        <v>13251</v>
      </c>
      <c r="G87" s="65">
        <v>14</v>
      </c>
      <c r="H87" s="65">
        <v>13272</v>
      </c>
      <c r="I87" s="41"/>
      <c r="J87" s="41"/>
      <c r="K87" s="51">
        <v>0</v>
      </c>
      <c r="L87">
        <v>1111</v>
      </c>
    </row>
    <row r="88" spans="1:12" x14ac:dyDescent="0.3">
      <c r="A88" s="59">
        <v>12</v>
      </c>
      <c r="B88" s="59">
        <v>13424</v>
      </c>
      <c r="C88" s="62">
        <v>14</v>
      </c>
      <c r="D88" s="59">
        <v>13434</v>
      </c>
      <c r="E88" s="62">
        <v>13</v>
      </c>
      <c r="F88" s="59">
        <v>13446</v>
      </c>
      <c r="G88" s="65">
        <v>14</v>
      </c>
      <c r="H88" s="65">
        <v>13509</v>
      </c>
      <c r="I88" s="41"/>
      <c r="J88" s="41"/>
      <c r="K88" s="51">
        <v>0</v>
      </c>
      <c r="L88">
        <v>1111</v>
      </c>
    </row>
    <row r="89" spans="1:12" x14ac:dyDescent="0.3">
      <c r="A89" s="59">
        <v>12</v>
      </c>
      <c r="B89" s="59">
        <v>14192</v>
      </c>
      <c r="C89" s="62">
        <v>14</v>
      </c>
      <c r="D89" s="59">
        <v>14215</v>
      </c>
      <c r="E89" s="62">
        <v>24</v>
      </c>
      <c r="F89" s="59">
        <v>14229</v>
      </c>
      <c r="G89" s="65">
        <v>14</v>
      </c>
      <c r="H89" s="65">
        <v>14244</v>
      </c>
      <c r="I89" s="41"/>
      <c r="J89" s="41"/>
      <c r="K89" s="51">
        <v>0</v>
      </c>
      <c r="L89">
        <v>1121</v>
      </c>
    </row>
    <row r="90" spans="1:12" x14ac:dyDescent="0.3">
      <c r="A90" s="59">
        <v>12</v>
      </c>
      <c r="B90" s="59">
        <v>14411</v>
      </c>
      <c r="C90" s="62">
        <v>14</v>
      </c>
      <c r="D90" s="59">
        <v>14435</v>
      </c>
      <c r="E90" s="62">
        <v>13</v>
      </c>
      <c r="F90" s="59">
        <v>14457</v>
      </c>
      <c r="G90" s="65">
        <v>23</v>
      </c>
      <c r="H90" s="65">
        <v>14467</v>
      </c>
      <c r="I90" s="41"/>
      <c r="J90" s="41"/>
      <c r="K90" s="51">
        <v>0</v>
      </c>
      <c r="L90">
        <v>1112</v>
      </c>
    </row>
    <row r="91" spans="1:12" x14ac:dyDescent="0.3">
      <c r="A91" s="59">
        <v>12</v>
      </c>
      <c r="B91" s="59">
        <v>14808</v>
      </c>
      <c r="C91" s="62">
        <v>14</v>
      </c>
      <c r="D91" s="59">
        <v>14821</v>
      </c>
      <c r="E91" s="62">
        <v>24</v>
      </c>
      <c r="F91" s="59">
        <v>14839</v>
      </c>
      <c r="G91" s="65">
        <v>14</v>
      </c>
      <c r="H91" s="65">
        <v>14870</v>
      </c>
      <c r="I91" s="41"/>
      <c r="J91" s="41"/>
      <c r="K91" s="51">
        <v>0</v>
      </c>
      <c r="L91">
        <v>1121</v>
      </c>
    </row>
    <row r="92" spans="1:12" x14ac:dyDescent="0.3">
      <c r="A92" s="59">
        <v>12</v>
      </c>
      <c r="B92" s="59">
        <v>15243</v>
      </c>
      <c r="C92" s="62">
        <v>14</v>
      </c>
      <c r="D92" s="59">
        <v>15271</v>
      </c>
      <c r="E92" s="62">
        <v>13</v>
      </c>
      <c r="F92" s="59">
        <v>15292</v>
      </c>
      <c r="G92" s="65">
        <v>14</v>
      </c>
      <c r="H92" s="65">
        <v>15309</v>
      </c>
      <c r="I92" s="41"/>
      <c r="J92" s="41"/>
      <c r="K92" s="51">
        <v>0</v>
      </c>
      <c r="L92">
        <v>1111</v>
      </c>
    </row>
    <row r="93" spans="1:12" x14ac:dyDescent="0.3">
      <c r="A93" s="59">
        <v>12</v>
      </c>
      <c r="B93" s="59">
        <v>17780</v>
      </c>
      <c r="C93" s="62">
        <v>14</v>
      </c>
      <c r="D93" s="59">
        <v>17818</v>
      </c>
      <c r="E93" s="62">
        <v>24</v>
      </c>
      <c r="F93" s="59">
        <v>17831</v>
      </c>
      <c r="G93" s="65">
        <v>14</v>
      </c>
      <c r="H93" s="65">
        <v>17850</v>
      </c>
      <c r="I93" s="41"/>
      <c r="J93" s="41"/>
      <c r="K93" s="51">
        <v>0</v>
      </c>
      <c r="L93">
        <v>1121</v>
      </c>
    </row>
    <row r="94" spans="1:12" x14ac:dyDescent="0.3">
      <c r="A94" s="59">
        <v>12</v>
      </c>
      <c r="B94" s="59">
        <v>18108</v>
      </c>
      <c r="C94" s="62">
        <v>23</v>
      </c>
      <c r="D94" s="59">
        <v>18131</v>
      </c>
      <c r="E94" s="62">
        <v>13</v>
      </c>
      <c r="F94" s="59">
        <v>18153</v>
      </c>
      <c r="G94" s="65">
        <v>14</v>
      </c>
      <c r="H94" s="65">
        <v>18170</v>
      </c>
      <c r="I94" s="41"/>
      <c r="J94" s="41"/>
      <c r="K94" s="51">
        <v>0</v>
      </c>
      <c r="L94">
        <v>1211</v>
      </c>
    </row>
    <row r="95" spans="1:12" x14ac:dyDescent="0.3">
      <c r="A95" s="59">
        <v>12</v>
      </c>
      <c r="B95" s="59">
        <v>19058</v>
      </c>
      <c r="C95" s="62">
        <v>14</v>
      </c>
      <c r="D95" s="59">
        <v>19074</v>
      </c>
      <c r="E95" s="62">
        <v>24</v>
      </c>
      <c r="F95" s="59">
        <v>19089</v>
      </c>
      <c r="G95" s="65">
        <v>14</v>
      </c>
      <c r="H95" s="65">
        <v>19105</v>
      </c>
      <c r="I95" s="41"/>
      <c r="J95" s="41"/>
      <c r="K95" s="51">
        <v>0</v>
      </c>
      <c r="L95">
        <v>1121</v>
      </c>
    </row>
    <row r="96" spans="1:12" x14ac:dyDescent="0.3">
      <c r="A96" s="59">
        <v>12</v>
      </c>
      <c r="B96" s="59">
        <v>21493</v>
      </c>
      <c r="C96" s="62">
        <v>14</v>
      </c>
      <c r="D96" s="59">
        <v>21511</v>
      </c>
      <c r="E96" s="62">
        <v>13</v>
      </c>
      <c r="F96" s="59">
        <v>21531</v>
      </c>
      <c r="G96" s="65">
        <v>23</v>
      </c>
      <c r="H96" s="65">
        <v>21548</v>
      </c>
      <c r="I96" s="41"/>
      <c r="J96" s="41"/>
      <c r="K96" s="51">
        <v>0</v>
      </c>
      <c r="L96">
        <v>1112</v>
      </c>
    </row>
    <row r="97" spans="1:12" x14ac:dyDescent="0.3">
      <c r="A97" s="59">
        <v>12</v>
      </c>
      <c r="B97" s="59">
        <v>21657</v>
      </c>
      <c r="C97" s="62">
        <v>14</v>
      </c>
      <c r="D97" s="59">
        <v>21679</v>
      </c>
      <c r="E97" s="62">
        <v>13</v>
      </c>
      <c r="F97" s="59">
        <v>21723</v>
      </c>
      <c r="G97" s="65">
        <v>14</v>
      </c>
      <c r="H97" s="65">
        <v>21746</v>
      </c>
      <c r="I97" s="41"/>
      <c r="J97" s="41"/>
      <c r="K97" s="51">
        <v>0</v>
      </c>
      <c r="L97">
        <v>1111</v>
      </c>
    </row>
    <row r="98" spans="1:12" x14ac:dyDescent="0.3">
      <c r="A98" s="17"/>
      <c r="B98" s="17"/>
      <c r="C98" s="17"/>
      <c r="D98" s="17"/>
      <c r="E98" s="17"/>
      <c r="F98" s="17"/>
      <c r="G98" s="17"/>
      <c r="H9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0</v>
      </c>
      <c r="B2" s="66">
        <v>40733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91</v>
      </c>
      <c r="V3" s="26" t="s">
        <v>118</v>
      </c>
      <c r="W3">
        <f>COUNTA(L7:L21)</f>
        <v>15</v>
      </c>
      <c r="AA3" s="26" t="s">
        <v>118</v>
      </c>
      <c r="AB3">
        <f>COUNTA(L22:L36)</f>
        <v>15</v>
      </c>
      <c r="AF3" s="26" t="s">
        <v>118</v>
      </c>
      <c r="AG3">
        <f>COUNTA(L37:L52)</f>
        <v>16</v>
      </c>
      <c r="AK3" s="26" t="s">
        <v>118</v>
      </c>
      <c r="AL3">
        <f>COUNTA(L53:L67)</f>
        <v>15</v>
      </c>
      <c r="AP3" s="26" t="s">
        <v>118</v>
      </c>
      <c r="AQ3">
        <f>COUNTA(L68:L82)</f>
        <v>15</v>
      </c>
      <c r="AU3" s="26" t="s">
        <v>118</v>
      </c>
      <c r="AV3">
        <f>COUNTA(L83:L97)</f>
        <v>15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90</v>
      </c>
      <c r="V4" s="26" t="s">
        <v>119</v>
      </c>
      <c r="W4">
        <f>SUM(U7:U22)</f>
        <v>15</v>
      </c>
      <c r="AA4" s="26" t="s">
        <v>119</v>
      </c>
      <c r="AB4">
        <f>SUM(Z7:Z22)</f>
        <v>15</v>
      </c>
      <c r="AF4" s="26" t="s">
        <v>119</v>
      </c>
      <c r="AG4">
        <f>SUM(AE7:AE22)</f>
        <v>16</v>
      </c>
      <c r="AK4" s="26" t="s">
        <v>119</v>
      </c>
      <c r="AL4">
        <f>SUM(AJ7:AJ22)</f>
        <v>15</v>
      </c>
      <c r="AP4" s="26" t="s">
        <v>119</v>
      </c>
      <c r="AQ4">
        <f>SUM(AO7:AO22)</f>
        <v>15</v>
      </c>
      <c r="AU4" s="26" t="s">
        <v>119</v>
      </c>
      <c r="AV4">
        <f>SUM(AT7:AT22)</f>
        <v>14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17</v>
      </c>
      <c r="C7" s="60">
        <v>14</v>
      </c>
      <c r="D7" s="57">
        <v>24</v>
      </c>
      <c r="E7" s="60">
        <v>24</v>
      </c>
      <c r="F7" s="57">
        <v>39</v>
      </c>
      <c r="G7" s="63">
        <v>14</v>
      </c>
      <c r="H7" s="63">
        <v>54</v>
      </c>
      <c r="I7" s="42"/>
      <c r="J7" s="42"/>
      <c r="K7" s="43">
        <v>0</v>
      </c>
      <c r="L7">
        <v>1121</v>
      </c>
      <c r="N7" s="36">
        <v>1111</v>
      </c>
      <c r="O7" s="36">
        <f>COUNTIF($L$7:$L$500,N7)</f>
        <v>24</v>
      </c>
      <c r="P7" s="36">
        <f>O7/$Q$4</f>
        <v>0.26666666666666666</v>
      </c>
      <c r="Q7" s="36">
        <f>IF(P7=0,0,(P7*((LOG(P7))/LOG(2))))</f>
        <v>-0.50850415882893829</v>
      </c>
      <c r="T7" s="36">
        <f>N7</f>
        <v>1111</v>
      </c>
      <c r="U7" s="36">
        <f>COUNTIF(L7:L21,T7)</f>
        <v>1</v>
      </c>
      <c r="V7" s="36">
        <f>U7/(W4-U20)</f>
        <v>6.6666666666666666E-2</v>
      </c>
      <c r="W7" s="36">
        <f>IF(V7=0,0,(V7*((LOG(V7))/LOG(2))))</f>
        <v>-0.26045937304056793</v>
      </c>
      <c r="Y7" s="36">
        <f>N7</f>
        <v>1111</v>
      </c>
      <c r="Z7" s="36">
        <f>COUNTIF(L22:L36,Y7)</f>
        <v>4</v>
      </c>
      <c r="AA7" s="36">
        <f>Z7/(AB4-Z20)</f>
        <v>0.26666666666666666</v>
      </c>
      <c r="AB7" s="36">
        <f>IF(AA7=0,0,(AA7*((LOG(AA7))/LOG(2))))</f>
        <v>-0.50850415882893829</v>
      </c>
      <c r="AD7" s="36">
        <f>N7</f>
        <v>1111</v>
      </c>
      <c r="AE7" s="36">
        <f>COUNTIF(L37:L52,AD7)</f>
        <v>4</v>
      </c>
      <c r="AF7" s="36">
        <f>AE7/(AG4-AE20)</f>
        <v>0.25</v>
      </c>
      <c r="AG7" s="36">
        <f>IF(AF7=0,0,(AF7*((LOG(AF7))/LOG(2))))</f>
        <v>-0.5</v>
      </c>
      <c r="AI7" s="36">
        <f>N7</f>
        <v>1111</v>
      </c>
      <c r="AJ7" s="36">
        <f>COUNTIF(L53:L67,AI7)</f>
        <v>3</v>
      </c>
      <c r="AK7" s="36">
        <f>AJ7/(AL4-AJ20)</f>
        <v>0.2</v>
      </c>
      <c r="AL7" s="36">
        <f>IF(AK7=0,0,(AK7*((LOG(AK7))/LOG(2))))</f>
        <v>-0.46438561897747244</v>
      </c>
      <c r="AN7" s="36">
        <f>N7</f>
        <v>1111</v>
      </c>
      <c r="AO7" s="36">
        <f>COUNTIF(L68:L82,AN7)</f>
        <v>5</v>
      </c>
      <c r="AP7" s="36">
        <f>AO7/(AQ4-AO20)</f>
        <v>0.33333333333333331</v>
      </c>
      <c r="AQ7" s="36">
        <f>IF(AP7=0,0,(AP7*((LOG(AP7))/LOG(2))))</f>
        <v>-0.52832083357371862</v>
      </c>
      <c r="AS7" s="36">
        <f>N7</f>
        <v>1111</v>
      </c>
      <c r="AT7" s="36">
        <f>COUNTIF(L83:L97,AS7)</f>
        <v>7</v>
      </c>
      <c r="AU7" s="36">
        <f>AT7/(AV4-AT20)</f>
        <v>0.5</v>
      </c>
      <c r="AV7" s="36">
        <f>IF(AU7=0,0,(AU7*((LOG(AU7))/LOG(2))))</f>
        <v>-0.5</v>
      </c>
    </row>
    <row r="8" spans="1:48" x14ac:dyDescent="0.3">
      <c r="A8" s="58">
        <v>12</v>
      </c>
      <c r="B8" s="58">
        <v>165</v>
      </c>
      <c r="C8" s="61">
        <v>14</v>
      </c>
      <c r="D8" s="58">
        <v>172</v>
      </c>
      <c r="E8" s="61">
        <v>24</v>
      </c>
      <c r="F8" s="58">
        <v>186</v>
      </c>
      <c r="G8" s="64">
        <v>14</v>
      </c>
      <c r="H8" s="64">
        <v>210</v>
      </c>
      <c r="I8" s="42"/>
      <c r="J8" s="42"/>
      <c r="K8" s="43">
        <v>0</v>
      </c>
      <c r="L8">
        <v>1121</v>
      </c>
      <c r="N8" s="36">
        <v>1112</v>
      </c>
      <c r="O8" s="36">
        <f>COUNTIF($L$7:$L$500,N8)</f>
        <v>28</v>
      </c>
      <c r="P8" s="36">
        <f>O8/$Q$4</f>
        <v>0.31111111111111112</v>
      </c>
      <c r="Q8" s="36">
        <f>IF(P8=0,0,(P8*((LOG(P8))/LOG(2))))</f>
        <v>-0.52406609866242193</v>
      </c>
      <c r="T8" s="36">
        <f>N8</f>
        <v>1112</v>
      </c>
      <c r="U8" s="36">
        <f>COUNTIF(L7:L21,T8)</f>
        <v>1</v>
      </c>
      <c r="V8" s="36">
        <f>U8/(W4-U20)</f>
        <v>6.6666666666666666E-2</v>
      </c>
      <c r="W8" s="36">
        <f>IF(V8=0,0,(V8*((LOG(V8))/LOG(2))))</f>
        <v>-0.26045937304056793</v>
      </c>
      <c r="Y8" s="36">
        <f>N8</f>
        <v>1112</v>
      </c>
      <c r="Z8" s="36">
        <f>COUNTIF(L22:L36,Y8)</f>
        <v>7</v>
      </c>
      <c r="AA8" s="36">
        <f>Z8/(AB4-Z20)</f>
        <v>0.46666666666666667</v>
      </c>
      <c r="AB8" s="36">
        <f>IF(AA8=0,0,(AA8*((LOG(AA8))/LOG(2))))</f>
        <v>-0.51311664765709342</v>
      </c>
      <c r="AD8" s="36">
        <f>N8</f>
        <v>1112</v>
      </c>
      <c r="AE8" s="36">
        <f>COUNTIF(L37:L52,AD8)</f>
        <v>5</v>
      </c>
      <c r="AF8" s="36">
        <f>AE8/(AG4-AE20)</f>
        <v>0.3125</v>
      </c>
      <c r="AG8" s="36">
        <f>IF(AF8=0,0,(AF8*((LOG(AF8))/LOG(2))))</f>
        <v>-0.52439747034769923</v>
      </c>
      <c r="AI8" s="36">
        <f>N8</f>
        <v>1112</v>
      </c>
      <c r="AJ8" s="36">
        <f>COUNTIF(L53:L67,AI8)</f>
        <v>4</v>
      </c>
      <c r="AK8" s="36">
        <f>AJ8/(AL4-AJ20)</f>
        <v>0.26666666666666666</v>
      </c>
      <c r="AL8" s="36">
        <f>IF(AK8=0,0,(AK8*((LOG(AK8))/LOG(2))))</f>
        <v>-0.50850415882893829</v>
      </c>
      <c r="AN8" s="36">
        <f>N8</f>
        <v>1112</v>
      </c>
      <c r="AO8" s="36">
        <f>COUNTIF(L68:L82,AN8)</f>
        <v>8</v>
      </c>
      <c r="AP8" s="36">
        <f>AO8/(AQ4-AO20)</f>
        <v>0.53333333333333333</v>
      </c>
      <c r="AQ8" s="36">
        <f>IF(AP8=0,0,(AP8*((LOG(AP8))/LOG(2))))</f>
        <v>-0.4836749843245432</v>
      </c>
      <c r="AS8" s="36">
        <f>N8</f>
        <v>1112</v>
      </c>
      <c r="AT8" s="36">
        <f>COUNTIF(L83:L97,AS8)</f>
        <v>3</v>
      </c>
      <c r="AU8" s="36">
        <f>AT8/(AV4-AT20)</f>
        <v>0.21428571428571427</v>
      </c>
      <c r="AV8" s="36">
        <f>IF(AU8=0,0,(AU8*((LOG(AU8))/LOG(2))))</f>
        <v>-0.47622694742923877</v>
      </c>
    </row>
    <row r="9" spans="1:48" x14ac:dyDescent="0.3">
      <c r="A9" s="58">
        <v>12</v>
      </c>
      <c r="B9" s="58">
        <v>305</v>
      </c>
      <c r="C9" s="61">
        <v>14</v>
      </c>
      <c r="D9" s="58">
        <v>312</v>
      </c>
      <c r="E9" s="61">
        <v>24</v>
      </c>
      <c r="F9" s="58">
        <v>324</v>
      </c>
      <c r="G9" s="64">
        <v>14</v>
      </c>
      <c r="H9" s="64">
        <v>338</v>
      </c>
      <c r="I9" s="42"/>
      <c r="J9" s="42"/>
      <c r="K9" s="43">
        <v>0</v>
      </c>
      <c r="L9">
        <v>1121</v>
      </c>
      <c r="N9" s="36">
        <v>1121</v>
      </c>
      <c r="O9" s="36">
        <f>COUNTIF($L$7:$L$500,N9)</f>
        <v>27</v>
      </c>
      <c r="P9" s="36">
        <f>O9/$Q$4</f>
        <v>0.3</v>
      </c>
      <c r="Q9" s="36">
        <f>IF(P9=0,0,(P9*((LOG(P9))/LOG(2))))</f>
        <v>-0.52108967824986185</v>
      </c>
      <c r="T9" s="36">
        <f>N9</f>
        <v>1121</v>
      </c>
      <c r="U9" s="36">
        <f>COUNTIF(L7:L21,T9)</f>
        <v>8</v>
      </c>
      <c r="V9" s="36">
        <f>U9/(W4-U20)</f>
        <v>0.53333333333333333</v>
      </c>
      <c r="W9" s="36">
        <f>IF(V9=0,0,(V9*((LOG(V9))/LOG(2))))</f>
        <v>-0.4836749843245432</v>
      </c>
      <c r="Y9" s="36">
        <f>N9</f>
        <v>1121</v>
      </c>
      <c r="Z9" s="36">
        <f>COUNTIF(L22:L36,Y9)</f>
        <v>1</v>
      </c>
      <c r="AA9" s="36">
        <f>Z9/(AB4-Z20)</f>
        <v>6.6666666666666666E-2</v>
      </c>
      <c r="AB9" s="36">
        <f>IF(AA9=0,0,(AA9*((LOG(AA9))/LOG(2))))</f>
        <v>-0.26045937304056793</v>
      </c>
      <c r="AD9" s="36">
        <f>N9</f>
        <v>1121</v>
      </c>
      <c r="AE9" s="36">
        <f>COUNTIF(L37:L52,AD9)</f>
        <v>6</v>
      </c>
      <c r="AF9" s="36">
        <f>AE9/(AG4-AE20)</f>
        <v>0.375</v>
      </c>
      <c r="AG9" s="36">
        <f>IF(AF9=0,0,(AF9*((LOG(AF9))/LOG(2))))</f>
        <v>-0.53063906222956647</v>
      </c>
      <c r="AI9" s="36">
        <f>N9</f>
        <v>1121</v>
      </c>
      <c r="AJ9" s="36">
        <f>COUNTIF(L53:L67,AI9)</f>
        <v>7</v>
      </c>
      <c r="AK9" s="36">
        <f>AJ9/(AL4-AJ20)</f>
        <v>0.46666666666666667</v>
      </c>
      <c r="AL9" s="36">
        <f>IF(AK9=0,0,(AK9*((LOG(AK9))/LOG(2))))</f>
        <v>-0.51311664765709342</v>
      </c>
      <c r="AN9" s="36">
        <f>N9</f>
        <v>1121</v>
      </c>
      <c r="AO9" s="36">
        <f>COUNTIF(L68:L82,AN9)</f>
        <v>2</v>
      </c>
      <c r="AP9" s="36">
        <f>AO9/(AQ4-AO20)</f>
        <v>0.13333333333333333</v>
      </c>
      <c r="AQ9" s="36">
        <f>IF(AP9=0,0,(AP9*((LOG(AP9))/LOG(2))))</f>
        <v>-0.3875854127478025</v>
      </c>
      <c r="AS9" s="36">
        <f>N9</f>
        <v>1121</v>
      </c>
      <c r="AT9" s="36">
        <f>COUNTIF(L83:L97,AS9)</f>
        <v>3</v>
      </c>
      <c r="AU9" s="36">
        <f>AT9/(AV4-AT20)</f>
        <v>0.21428571428571427</v>
      </c>
      <c r="AV9" s="36">
        <f>IF(AU9=0,0,(AU9*((LOG(AU9))/LOG(2))))</f>
        <v>-0.47622694742923877</v>
      </c>
    </row>
    <row r="10" spans="1:48" x14ac:dyDescent="0.3">
      <c r="A10" s="58">
        <v>12</v>
      </c>
      <c r="B10" s="58">
        <v>435</v>
      </c>
      <c r="C10" s="61">
        <v>14</v>
      </c>
      <c r="D10" s="58">
        <v>450</v>
      </c>
      <c r="E10" s="61">
        <v>24</v>
      </c>
      <c r="F10" s="58">
        <v>463</v>
      </c>
      <c r="G10" s="64">
        <v>14</v>
      </c>
      <c r="H10" s="64">
        <v>474</v>
      </c>
      <c r="I10" s="42"/>
      <c r="J10" s="42"/>
      <c r="K10" s="43">
        <v>0</v>
      </c>
      <c r="L10">
        <v>1121</v>
      </c>
      <c r="N10" s="36">
        <v>1122</v>
      </c>
      <c r="O10" s="36">
        <f>COUNTIF($L$7:$L$500,N10)</f>
        <v>3</v>
      </c>
      <c r="P10" s="36">
        <f>O10/$Q$4</f>
        <v>3.3333333333333333E-2</v>
      </c>
      <c r="Q10" s="36">
        <f>IF(P10=0,0,(P10*((LOG(P10))/LOG(2))))</f>
        <v>-0.16356301985361729</v>
      </c>
      <c r="T10" s="36">
        <f>N10</f>
        <v>1122</v>
      </c>
      <c r="U10" s="36">
        <f>COUNTIF(L7:L21,T10)</f>
        <v>2</v>
      </c>
      <c r="V10" s="36">
        <f>U10/(W4-U20)</f>
        <v>0.13333333333333333</v>
      </c>
      <c r="W10" s="36">
        <f>IF(V10=0,0,(V10*((LOG(V10))/LOG(2))))</f>
        <v>-0.3875854127478025</v>
      </c>
      <c r="Y10" s="36">
        <f>N10</f>
        <v>1122</v>
      </c>
      <c r="Z10" s="36">
        <f>COUNTIF(L22:L36,Y10)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COUNTIF(L37:L52,AD10)</f>
        <v>1</v>
      </c>
      <c r="AF10" s="36">
        <f>AE10/(AG4-AE20)</f>
        <v>6.25E-2</v>
      </c>
      <c r="AG10" s="36">
        <f>IF(AF10=0,0,(AF10*((LOG(AF10))/LOG(2))))</f>
        <v>-0.25</v>
      </c>
      <c r="AI10" s="36">
        <f>N10</f>
        <v>1122</v>
      </c>
      <c r="AJ10" s="36">
        <f>COUNTIF(L53:L67,AI10)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COUNTIF(L68:L82,AN10)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COUNTIF(L83:L97,AS10)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571</v>
      </c>
      <c r="C11" s="61">
        <v>14</v>
      </c>
      <c r="D11" s="58">
        <v>576</v>
      </c>
      <c r="E11" s="61">
        <v>13</v>
      </c>
      <c r="F11" s="58">
        <v>584</v>
      </c>
      <c r="G11" s="64">
        <v>14</v>
      </c>
      <c r="H11" s="64">
        <v>595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2</v>
      </c>
      <c r="P11" s="36">
        <f>O11/$Q$4</f>
        <v>2.2222222222222223E-2</v>
      </c>
      <c r="Q11" s="36">
        <f>IF(P11=0,0,(P11*((LOG(P11))/LOG(2))))</f>
        <v>-0.12204117991843723</v>
      </c>
      <c r="T11" s="36">
        <f>N11</f>
        <v>1211</v>
      </c>
      <c r="U11" s="36">
        <f>COUNTIF(L7:L21,T11)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COUNTIF(L22:L36,Y11)</f>
        <v>1</v>
      </c>
      <c r="AA11" s="36">
        <f>Z11/(AB4-Z20)</f>
        <v>6.6666666666666666E-2</v>
      </c>
      <c r="AB11" s="36">
        <f>IF(AA11=0,0,(AA11*((LOG(AA11))/LOG(2))))</f>
        <v>-0.26045937304056793</v>
      </c>
      <c r="AD11" s="36">
        <f>N11</f>
        <v>1211</v>
      </c>
      <c r="AE11" s="36">
        <f>COUNTIF(L37:L52,AD11)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COUNTIF(L53:L67,AI11)</f>
        <v>1</v>
      </c>
      <c r="AK11" s="36">
        <f>AJ11/(AL4-AJ20)</f>
        <v>6.6666666666666666E-2</v>
      </c>
      <c r="AL11" s="36">
        <f>IF(AK11=0,0,(AK11*((LOG(AK11))/LOG(2))))</f>
        <v>-0.26045937304056793</v>
      </c>
      <c r="AN11" s="36">
        <f>N11</f>
        <v>1211</v>
      </c>
      <c r="AO11" s="36">
        <f>COUNTIF(L68:L82,AN11)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COUNTIF(L83:L97,AS11)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715</v>
      </c>
      <c r="C12" s="61">
        <v>23</v>
      </c>
      <c r="D12" s="58">
        <v>727</v>
      </c>
      <c r="E12" s="61">
        <v>13</v>
      </c>
      <c r="F12" s="58">
        <v>741</v>
      </c>
      <c r="G12" s="64">
        <v>23</v>
      </c>
      <c r="H12" s="64">
        <v>754</v>
      </c>
      <c r="I12" s="42"/>
      <c r="J12" s="42"/>
      <c r="K12" s="43">
        <v>0</v>
      </c>
      <c r="L12">
        <v>1212</v>
      </c>
      <c r="N12" s="36">
        <v>1212</v>
      </c>
      <c r="O12" s="36">
        <f>COUNTIF($L$7:$L$500,N12)</f>
        <v>3</v>
      </c>
      <c r="P12" s="36">
        <f>O12/$Q$4</f>
        <v>3.3333333333333333E-2</v>
      </c>
      <c r="Q12" s="36">
        <f>IF(P12=0,0,(P12*((LOG(P12))/LOG(2))))</f>
        <v>-0.16356301985361729</v>
      </c>
      <c r="T12" s="36">
        <f>N12</f>
        <v>1212</v>
      </c>
      <c r="U12" s="36">
        <f>COUNTIF(L7:L21,T12)</f>
        <v>2</v>
      </c>
      <c r="V12" s="36">
        <f>U12/(W4-U20)</f>
        <v>0.13333333333333333</v>
      </c>
      <c r="W12" s="36">
        <f>IF(V12=0,0,(V12*((LOG(V12))/LOG(2))))</f>
        <v>-0.3875854127478025</v>
      </c>
      <c r="Y12" s="36">
        <f>N12</f>
        <v>1212</v>
      </c>
      <c r="Z12" s="36">
        <f>COUNTIF(L22:L36,Y12)</f>
        <v>1</v>
      </c>
      <c r="AA12" s="36">
        <f>Z12/(AB4-Z20)</f>
        <v>6.6666666666666666E-2</v>
      </c>
      <c r="AB12" s="36">
        <f>IF(AA12=0,0,(AA12*((LOG(AA12))/LOG(2))))</f>
        <v>-0.26045937304056793</v>
      </c>
      <c r="AD12" s="36">
        <f>N12</f>
        <v>1212</v>
      </c>
      <c r="AE12" s="36">
        <f>COUNTIF(L37:L52,AD12)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COUNTIF(L53:L67,AI12)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COUNTIF(L68:L82,AN12)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COUNTIF(L83:L97,AS12)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861</v>
      </c>
      <c r="C13" s="61">
        <v>14</v>
      </c>
      <c r="D13" s="58">
        <v>869</v>
      </c>
      <c r="E13" s="61">
        <v>24</v>
      </c>
      <c r="F13" s="58">
        <v>881</v>
      </c>
      <c r="G13" s="64">
        <v>14</v>
      </c>
      <c r="H13" s="64">
        <v>895</v>
      </c>
      <c r="I13" s="42"/>
      <c r="J13" s="42"/>
      <c r="K13" s="43">
        <v>0</v>
      </c>
      <c r="L13">
        <v>1121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COUNTIF(L7:L21,T13)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COUNTIF(L22:L36,Y13)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COUNTIF(L37:L52,AD13)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COUNTIF(L53:L67,AI13)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COUNTIF(L68:L82,AN13)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COUNTIF(L83:L97,AS13)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1007</v>
      </c>
      <c r="C14" s="61">
        <v>12</v>
      </c>
      <c r="D14" s="58">
        <v>1016</v>
      </c>
      <c r="E14" s="61">
        <v>24</v>
      </c>
      <c r="F14" s="58">
        <v>1028</v>
      </c>
      <c r="G14" s="64">
        <v>14</v>
      </c>
      <c r="H14" s="64">
        <v>1043</v>
      </c>
      <c r="I14" s="42"/>
      <c r="J14" s="42"/>
      <c r="K14" s="43">
        <v>0</v>
      </c>
      <c r="L14">
        <v>2121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COUNTIF(L7:L21,T14)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COUNTIF(L22:L36,Y14)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COUNTIF(L37:L52,AD14)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COUNTIF(L53:L67,AI14)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COUNTIF(L68:L82,AN14)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COUNTIF(L83:L97,AS14)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1153</v>
      </c>
      <c r="C15" s="61">
        <v>14</v>
      </c>
      <c r="D15" s="58">
        <v>1161</v>
      </c>
      <c r="E15" s="61">
        <v>24</v>
      </c>
      <c r="F15" s="58">
        <v>1175</v>
      </c>
      <c r="G15" s="64">
        <v>14</v>
      </c>
      <c r="H15" s="64">
        <v>1189</v>
      </c>
      <c r="I15" s="42"/>
      <c r="J15" s="42"/>
      <c r="K15" s="43">
        <v>0</v>
      </c>
      <c r="L15">
        <v>1121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COUNTIF(L7:L21,T15)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COUNTIF(L22:L36,Y15)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COUNTIF(L37:L52,AD15)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COUNTIF(L53:L67,AI15)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COUNTIF(L68:L82,AN15)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COUNTIF(L83:L97,AS15)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1304</v>
      </c>
      <c r="C16" s="61">
        <v>14</v>
      </c>
      <c r="D16" s="58">
        <v>1326</v>
      </c>
      <c r="E16" s="61">
        <v>13</v>
      </c>
      <c r="F16" s="58">
        <v>1349</v>
      </c>
      <c r="G16" s="64">
        <v>23</v>
      </c>
      <c r="H16" s="64">
        <v>1361</v>
      </c>
      <c r="I16" s="42"/>
      <c r="J16" s="42"/>
      <c r="K16" s="43">
        <v>0</v>
      </c>
      <c r="L16">
        <v>1112</v>
      </c>
      <c r="N16" s="36">
        <v>2112</v>
      </c>
      <c r="O16" s="36">
        <f>COUNTIF($L$7:$L$500,N16)</f>
        <v>1</v>
      </c>
      <c r="P16" s="36">
        <f>O16/$Q$4</f>
        <v>1.1111111111111112E-2</v>
      </c>
      <c r="Q16" s="36">
        <f>IF(P16=0,0,(P16*((LOG(P16))/LOG(2))))</f>
        <v>-7.2131701070329707E-2</v>
      </c>
      <c r="T16" s="36">
        <f>N16</f>
        <v>2112</v>
      </c>
      <c r="U16" s="36">
        <f>COUNTIF(L7:L21,T16)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COUNTIF(L22:L36,Y16)</f>
        <v>1</v>
      </c>
      <c r="AA16" s="36">
        <f>Z16/(AB4-Z20)</f>
        <v>6.6666666666666666E-2</v>
      </c>
      <c r="AB16" s="36">
        <f>IF(AA16=0,0,(AA16*((LOG(AA16))/LOG(2))))</f>
        <v>-0.26045937304056793</v>
      </c>
      <c r="AD16" s="36">
        <f>N16</f>
        <v>2112</v>
      </c>
      <c r="AE16" s="36">
        <f>COUNTIF(L37:L52,AD16)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COUNTIF(L53:L67,AI16)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COUNTIF(L68:L82,AN16)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COUNTIF(L83:L97,AS16)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1477</v>
      </c>
      <c r="C17" s="61">
        <v>14</v>
      </c>
      <c r="D17" s="58">
        <v>1492</v>
      </c>
      <c r="E17" s="61">
        <v>24</v>
      </c>
      <c r="F17" s="58">
        <v>1504</v>
      </c>
      <c r="G17" s="64">
        <v>14</v>
      </c>
      <c r="H17" s="64">
        <v>1517</v>
      </c>
      <c r="I17" s="42"/>
      <c r="J17" s="42"/>
      <c r="K17" s="43">
        <v>0</v>
      </c>
      <c r="L17">
        <v>1121</v>
      </c>
      <c r="N17" s="36">
        <v>2121</v>
      </c>
      <c r="O17" s="36">
        <f>COUNTIF($L$7:$L$500,N17)</f>
        <v>2</v>
      </c>
      <c r="P17" s="36">
        <f>O17/$Q$4</f>
        <v>2.2222222222222223E-2</v>
      </c>
      <c r="Q17" s="36">
        <f>IF(P17=0,0,(P17*((LOG(P17))/LOG(2))))</f>
        <v>-0.12204117991843723</v>
      </c>
      <c r="T17" s="36">
        <f>N17</f>
        <v>2121</v>
      </c>
      <c r="U17" s="36">
        <f>COUNTIF(L7:L21,T17)</f>
        <v>1</v>
      </c>
      <c r="V17" s="36">
        <f>U17/(W4-U20)</f>
        <v>6.6666666666666666E-2</v>
      </c>
      <c r="W17" s="36">
        <f>IF(V17=0,0,(V17*((LOG(V17))/LOG(2))))</f>
        <v>-0.26045937304056793</v>
      </c>
      <c r="Y17" s="36">
        <f>N17</f>
        <v>2121</v>
      </c>
      <c r="Z17" s="36">
        <f>COUNTIF(L22:L36,Y17)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COUNTIF(L37:L52,AD17)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COUNTIF(L53:L67,AI17)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COUNTIF(L68:L82,AN17)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COUNTIF(L83:L97,AS17)</f>
        <v>1</v>
      </c>
      <c r="AU17" s="36">
        <f>AT17/(AV4-AT20)</f>
        <v>7.1428571428571425E-2</v>
      </c>
      <c r="AV17" s="36">
        <f>IF(AU17=0,0,(AU17*((LOG(AU17))/LOG(2))))</f>
        <v>-0.27195392300411453</v>
      </c>
    </row>
    <row r="18" spans="1:48" x14ac:dyDescent="0.3">
      <c r="A18" s="58">
        <v>12</v>
      </c>
      <c r="B18" s="58">
        <v>1773</v>
      </c>
      <c r="C18" s="61">
        <v>14</v>
      </c>
      <c r="D18" s="58">
        <v>1782</v>
      </c>
      <c r="E18" s="61">
        <v>24</v>
      </c>
      <c r="F18" s="58">
        <v>1796</v>
      </c>
      <c r="G18" s="64">
        <v>14</v>
      </c>
      <c r="H18" s="64">
        <v>1814</v>
      </c>
      <c r="I18" s="42"/>
      <c r="J18" s="42"/>
      <c r="K18" s="43">
        <v>0</v>
      </c>
      <c r="L18">
        <v>1121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COUNTIF(L7:L21,T18)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COUNTIF(L22:L36,Y18)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COUNTIF(L37:L52,AD18)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COUNTIF(L53:L67,AI18)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COUNTIF(L68:L82,AN18)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COUNTIF(L83:L97,AS18)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1927</v>
      </c>
      <c r="C19" s="61">
        <v>14</v>
      </c>
      <c r="D19" s="58">
        <v>1935</v>
      </c>
      <c r="E19" s="61">
        <v>24</v>
      </c>
      <c r="F19" s="58">
        <v>1953</v>
      </c>
      <c r="G19" s="64">
        <v>23</v>
      </c>
      <c r="H19" s="64">
        <v>1978</v>
      </c>
      <c r="I19" s="42"/>
      <c r="J19" s="42"/>
      <c r="K19" s="43">
        <v>0</v>
      </c>
      <c r="L19">
        <v>1122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COUNTIF(L7:L21,T19)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COUNTIF(L22:L36,Y19)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COUNTIF(L37:L52,AD19)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COUNTIF(L53:L67,AI19)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COUNTIF(L68:L82,AN19)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COUNTIF(L83:L97,AS19)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2097</v>
      </c>
      <c r="C20" s="61">
        <v>14</v>
      </c>
      <c r="D20" s="58">
        <v>2108</v>
      </c>
      <c r="E20" s="61">
        <v>24</v>
      </c>
      <c r="F20" s="58">
        <v>2122</v>
      </c>
      <c r="G20" s="64">
        <v>23</v>
      </c>
      <c r="H20" s="64">
        <v>2133</v>
      </c>
      <c r="I20" s="42"/>
      <c r="J20" s="42"/>
      <c r="K20" s="43">
        <v>0</v>
      </c>
      <c r="L20">
        <v>1122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COUNTIF(L7:L21,T20)</f>
        <v>0</v>
      </c>
      <c r="V20" s="55"/>
      <c r="W20" s="56"/>
      <c r="Y20" s="36">
        <f>N20</f>
        <v>2212</v>
      </c>
      <c r="Z20" s="36">
        <f>COUNTIF(L22:L36,Y20)</f>
        <v>0</v>
      </c>
      <c r="AA20" s="55"/>
      <c r="AB20" s="56"/>
      <c r="AD20" s="36">
        <f>N20</f>
        <v>2212</v>
      </c>
      <c r="AE20" s="36">
        <f>COUNTIF(L37:L52,AD20)</f>
        <v>0</v>
      </c>
      <c r="AF20" s="55"/>
      <c r="AG20" s="56"/>
      <c r="AI20" s="36">
        <f>N20</f>
        <v>2212</v>
      </c>
      <c r="AJ20" s="36">
        <f>COUNTIF(L53:L67,AI20)</f>
        <v>0</v>
      </c>
      <c r="AK20" s="55"/>
      <c r="AL20" s="56"/>
      <c r="AN20" s="36">
        <f>N20</f>
        <v>2212</v>
      </c>
      <c r="AO20" s="36">
        <f>COUNTIF(L68:L82,AN20)</f>
        <v>0</v>
      </c>
      <c r="AP20" s="55"/>
      <c r="AQ20" s="56"/>
      <c r="AS20" s="36">
        <f>N20</f>
        <v>2212</v>
      </c>
      <c r="AT20" s="36">
        <f>COUNTIF(L83:L97,AS20)</f>
        <v>0</v>
      </c>
      <c r="AU20" s="55"/>
      <c r="AV20" s="56"/>
    </row>
    <row r="21" spans="1:48" x14ac:dyDescent="0.3">
      <c r="A21" s="58">
        <v>12</v>
      </c>
      <c r="B21" s="58">
        <v>2264</v>
      </c>
      <c r="C21" s="61">
        <v>23</v>
      </c>
      <c r="D21" s="58">
        <v>2278</v>
      </c>
      <c r="E21" s="61">
        <v>13</v>
      </c>
      <c r="F21" s="58">
        <v>2290</v>
      </c>
      <c r="G21" s="64">
        <v>23</v>
      </c>
      <c r="H21" s="64">
        <v>2303</v>
      </c>
      <c r="I21" s="42"/>
      <c r="J21" s="42"/>
      <c r="K21" s="43">
        <v>0</v>
      </c>
      <c r="L21">
        <v>1212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COUNTIF(L7:L21,T21)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COUNTIF(L22:L36,Y21)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COUNTIF(L37:L52,AD21)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COUNTIF(L53:L67,AI21)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COUNTIF(L68:L82,AN21)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COUNTIF(L83:L97,AS21)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9">
        <v>12</v>
      </c>
      <c r="B22" s="59">
        <v>2417</v>
      </c>
      <c r="C22" s="62">
        <v>14</v>
      </c>
      <c r="D22" s="59">
        <v>2429</v>
      </c>
      <c r="E22" s="62">
        <v>13</v>
      </c>
      <c r="F22" s="59">
        <v>2442</v>
      </c>
      <c r="G22" s="65">
        <v>23</v>
      </c>
      <c r="H22" s="65">
        <v>2456</v>
      </c>
      <c r="I22" s="41"/>
      <c r="J22" s="41"/>
      <c r="K22" s="51">
        <v>0</v>
      </c>
      <c r="L22">
        <v>1112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COUNTIF(L7:L21,T22)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COUNTIF(L22:L36,Y22)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COUNTIF(L37:L52,AD22)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COUNTIF(L53:L67,AI22)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COUNTIF(L68:L82,AN22)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COUNTIF(L83:L97,AS22)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2569</v>
      </c>
      <c r="C23" s="62">
        <v>14</v>
      </c>
      <c r="D23" s="59">
        <v>2577</v>
      </c>
      <c r="E23" s="62">
        <v>13</v>
      </c>
      <c r="F23" s="59">
        <v>2582</v>
      </c>
      <c r="G23" s="65">
        <v>23</v>
      </c>
      <c r="H23" s="65">
        <v>2596</v>
      </c>
      <c r="I23" s="41"/>
      <c r="J23" s="41"/>
      <c r="K23" s="51">
        <v>0</v>
      </c>
      <c r="L23">
        <v>1112</v>
      </c>
      <c r="P23" s="28">
        <f>SUM(P7:P22)</f>
        <v>1</v>
      </c>
      <c r="Q23" s="28">
        <f>-SUM(Q7:Q22)</f>
        <v>2.1970000363556608</v>
      </c>
      <c r="V23" s="28">
        <f>SUM(V7:V22)</f>
        <v>0.99999999999999989</v>
      </c>
      <c r="W23" s="28">
        <f>-SUM(W7:W22)</f>
        <v>2.040223928941852</v>
      </c>
      <c r="AA23" s="28">
        <f>SUM(AA7:AA22)</f>
        <v>1</v>
      </c>
      <c r="AB23" s="28">
        <f>-SUM(AB7:AB22)</f>
        <v>2.0634582986483037</v>
      </c>
      <c r="AF23" s="28">
        <f>SUM(AF7:AF22)</f>
        <v>1</v>
      </c>
      <c r="AG23" s="28">
        <f>-SUM(AG7:AG22)</f>
        <v>1.8050365325772657</v>
      </c>
      <c r="AK23" s="28">
        <f>SUM(AK7:AK22)</f>
        <v>1</v>
      </c>
      <c r="AL23" s="28">
        <f>-SUM(AL7:AL22)</f>
        <v>1.7464657985040721</v>
      </c>
      <c r="AP23" s="28">
        <f>SUM(AP7:AP22)</f>
        <v>1</v>
      </c>
      <c r="AQ23" s="28">
        <f>-SUM(AQ7:AQ22)</f>
        <v>1.3995812306460642</v>
      </c>
      <c r="AU23" s="28">
        <f>SUM(AU7:AU22)</f>
        <v>1</v>
      </c>
      <c r="AV23" s="28">
        <f>-SUM(AV7:AV22)</f>
        <v>1.7244078178625921</v>
      </c>
    </row>
    <row r="24" spans="1:48" x14ac:dyDescent="0.3">
      <c r="A24" s="59">
        <v>12</v>
      </c>
      <c r="B24" s="59">
        <v>2755</v>
      </c>
      <c r="C24" s="62">
        <v>14</v>
      </c>
      <c r="D24" s="59">
        <v>2777</v>
      </c>
      <c r="E24" s="62">
        <v>13</v>
      </c>
      <c r="F24" s="59">
        <v>2801</v>
      </c>
      <c r="G24" s="65">
        <v>23</v>
      </c>
      <c r="H24" s="65">
        <v>2813</v>
      </c>
      <c r="I24" s="41"/>
      <c r="J24" s="41"/>
      <c r="K24" s="51">
        <v>0</v>
      </c>
      <c r="L24">
        <v>1112</v>
      </c>
      <c r="P24" s="29" t="s">
        <v>90</v>
      </c>
      <c r="Q24" s="29">
        <f>Q23/(LOG(Q4)/LOG(2))</f>
        <v>0.33842417623371479</v>
      </c>
      <c r="V24" s="29" t="s">
        <v>117</v>
      </c>
      <c r="W24" s="29">
        <f>W23/(LOG(W4)/LOG(2))</f>
        <v>0.52221168702167775</v>
      </c>
      <c r="AA24" s="29" t="s">
        <v>120</v>
      </c>
      <c r="AB24" s="29">
        <f>AB23/(LOG(AB4)/LOG(2))</f>
        <v>0.52815871039944218</v>
      </c>
      <c r="AF24" s="29" t="s">
        <v>121</v>
      </c>
      <c r="AG24" s="29">
        <f>AG23/(LOG(AG4)/LOG(2))</f>
        <v>0.45125913314431643</v>
      </c>
      <c r="AK24" s="29" t="s">
        <v>122</v>
      </c>
      <c r="AL24" s="29">
        <f>AL23/(LOG(AL4)/LOG(2))</f>
        <v>0.44702193618299951</v>
      </c>
      <c r="AP24" s="29" t="s">
        <v>123</v>
      </c>
      <c r="AQ24" s="29">
        <f>AQ23/(LOG(AQ4)/LOG(2))</f>
        <v>0.35823404735705738</v>
      </c>
      <c r="AU24" s="29" t="s">
        <v>124</v>
      </c>
      <c r="AV24" s="29">
        <f>AV23/(LOG(AV4)/LOG(2))</f>
        <v>0.45291491157611141</v>
      </c>
    </row>
    <row r="25" spans="1:48" x14ac:dyDescent="0.3">
      <c r="A25" s="59">
        <v>12</v>
      </c>
      <c r="B25" s="59">
        <v>2944</v>
      </c>
      <c r="C25" s="62">
        <v>14</v>
      </c>
      <c r="D25" s="59">
        <v>2960</v>
      </c>
      <c r="E25" s="62">
        <v>13</v>
      </c>
      <c r="F25" s="59">
        <v>2983</v>
      </c>
      <c r="G25" s="65">
        <v>23</v>
      </c>
      <c r="H25" s="65">
        <v>2995</v>
      </c>
      <c r="I25" s="41"/>
      <c r="J25" s="41"/>
      <c r="K25" s="51">
        <v>0</v>
      </c>
      <c r="L25">
        <v>1112</v>
      </c>
    </row>
    <row r="26" spans="1:48" x14ac:dyDescent="0.3">
      <c r="A26" s="59">
        <v>12</v>
      </c>
      <c r="B26" s="59">
        <v>3132</v>
      </c>
      <c r="C26" s="62">
        <v>14</v>
      </c>
      <c r="D26" s="59">
        <v>3150</v>
      </c>
      <c r="E26" s="62">
        <v>24</v>
      </c>
      <c r="F26" s="59">
        <v>3162</v>
      </c>
      <c r="G26" s="65">
        <v>14</v>
      </c>
      <c r="H26" s="65">
        <v>3177</v>
      </c>
      <c r="I26" s="41"/>
      <c r="J26" s="41"/>
      <c r="K26" s="51">
        <v>0</v>
      </c>
      <c r="L26">
        <v>1121</v>
      </c>
    </row>
    <row r="27" spans="1:48" x14ac:dyDescent="0.3">
      <c r="A27" s="59">
        <v>12</v>
      </c>
      <c r="B27" s="59">
        <v>3281</v>
      </c>
      <c r="C27" s="62">
        <v>14</v>
      </c>
      <c r="D27" s="59">
        <v>3290</v>
      </c>
      <c r="E27" s="62">
        <v>13</v>
      </c>
      <c r="F27" s="59">
        <v>3309</v>
      </c>
      <c r="G27" s="65">
        <v>23</v>
      </c>
      <c r="H27" s="65">
        <v>3322</v>
      </c>
      <c r="I27" s="41"/>
      <c r="J27" s="41"/>
      <c r="K27" s="51">
        <v>0</v>
      </c>
      <c r="L27">
        <v>1112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3445</v>
      </c>
      <c r="C28" s="62">
        <v>23</v>
      </c>
      <c r="D28" s="59">
        <v>3456</v>
      </c>
      <c r="E28" s="62">
        <v>13</v>
      </c>
      <c r="F28" s="59">
        <v>3470</v>
      </c>
      <c r="G28" s="65">
        <v>14</v>
      </c>
      <c r="H28" s="65">
        <v>3499</v>
      </c>
      <c r="I28" s="41"/>
      <c r="J28" s="41"/>
      <c r="K28" s="51">
        <v>0</v>
      </c>
      <c r="L28">
        <v>1211</v>
      </c>
      <c r="N28" s="40">
        <f>COUNTIF(L7:L97,G3)</f>
        <v>0</v>
      </c>
      <c r="O28" s="40"/>
      <c r="P28" s="47">
        <v>15</v>
      </c>
      <c r="Q28" s="47">
        <v>15</v>
      </c>
      <c r="R28" s="47">
        <v>16</v>
      </c>
      <c r="S28" s="47">
        <v>15</v>
      </c>
      <c r="T28" s="47">
        <v>15</v>
      </c>
      <c r="U28" s="47">
        <v>15</v>
      </c>
      <c r="V28" s="46"/>
    </row>
    <row r="29" spans="1:48" x14ac:dyDescent="0.3">
      <c r="A29" s="59">
        <v>12</v>
      </c>
      <c r="B29" s="59">
        <v>3625</v>
      </c>
      <c r="C29" s="62">
        <v>23</v>
      </c>
      <c r="D29" s="59">
        <v>3641</v>
      </c>
      <c r="E29" s="62">
        <v>13</v>
      </c>
      <c r="F29" s="59">
        <v>3654</v>
      </c>
      <c r="G29" s="65">
        <v>23</v>
      </c>
      <c r="H29" s="65">
        <v>3666</v>
      </c>
      <c r="I29" s="41"/>
      <c r="J29" s="41"/>
      <c r="K29" s="51">
        <v>0</v>
      </c>
      <c r="L29">
        <v>1212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3764</v>
      </c>
      <c r="C30" s="62">
        <v>14</v>
      </c>
      <c r="D30" s="59">
        <v>3769</v>
      </c>
      <c r="E30" s="62">
        <v>13</v>
      </c>
      <c r="F30" s="59">
        <v>3777</v>
      </c>
      <c r="G30" s="65">
        <v>23</v>
      </c>
      <c r="H30" s="65">
        <v>3790</v>
      </c>
      <c r="I30" s="41"/>
      <c r="J30" s="41"/>
      <c r="K30" s="51">
        <v>0</v>
      </c>
      <c r="L30">
        <v>1112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3888</v>
      </c>
      <c r="C31" s="62">
        <v>14</v>
      </c>
      <c r="D31" s="59">
        <v>3902</v>
      </c>
      <c r="E31" s="62">
        <v>13</v>
      </c>
      <c r="F31" s="59">
        <v>3908</v>
      </c>
      <c r="G31" s="65">
        <v>14</v>
      </c>
      <c r="H31" s="65">
        <v>3921</v>
      </c>
      <c r="I31" s="41"/>
      <c r="J31" s="41"/>
      <c r="K31" s="51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4038</v>
      </c>
      <c r="C32" s="62">
        <v>12</v>
      </c>
      <c r="D32" s="59">
        <v>4046</v>
      </c>
      <c r="E32" s="62">
        <v>13</v>
      </c>
      <c r="F32" s="59">
        <v>4055</v>
      </c>
      <c r="G32" s="65">
        <v>23</v>
      </c>
      <c r="H32" s="65">
        <v>4067</v>
      </c>
      <c r="I32" s="41"/>
      <c r="J32" s="41"/>
      <c r="K32" s="51">
        <v>0</v>
      </c>
      <c r="L32">
        <v>2112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4170</v>
      </c>
      <c r="C33" s="62">
        <v>14</v>
      </c>
      <c r="D33" s="59">
        <v>4175</v>
      </c>
      <c r="E33" s="62">
        <v>13</v>
      </c>
      <c r="F33" s="59">
        <v>4184</v>
      </c>
      <c r="G33" s="65">
        <v>14</v>
      </c>
      <c r="H33" s="65">
        <v>4192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4307</v>
      </c>
      <c r="C34" s="62">
        <v>14</v>
      </c>
      <c r="D34" s="59">
        <v>4314</v>
      </c>
      <c r="E34" s="62">
        <v>13</v>
      </c>
      <c r="F34" s="59">
        <v>4339</v>
      </c>
      <c r="G34" s="65">
        <v>23</v>
      </c>
      <c r="H34" s="65">
        <v>4351</v>
      </c>
      <c r="I34" s="41"/>
      <c r="J34" s="41"/>
      <c r="K34" s="51">
        <v>0</v>
      </c>
      <c r="L34">
        <v>1112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4449</v>
      </c>
      <c r="C35" s="62">
        <v>14</v>
      </c>
      <c r="D35" s="59">
        <v>4454</v>
      </c>
      <c r="E35" s="62">
        <v>13</v>
      </c>
      <c r="F35" s="59">
        <v>4461</v>
      </c>
      <c r="G35" s="65">
        <v>14</v>
      </c>
      <c r="H35" s="65">
        <v>4466</v>
      </c>
      <c r="I35" s="41"/>
      <c r="J35" s="41"/>
      <c r="K35" s="51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4571</v>
      </c>
      <c r="C36" s="62">
        <v>14</v>
      </c>
      <c r="D36" s="59">
        <v>4583</v>
      </c>
      <c r="E36" s="62">
        <v>13</v>
      </c>
      <c r="F36" s="59">
        <v>4590</v>
      </c>
      <c r="G36" s="65">
        <v>14</v>
      </c>
      <c r="H36" s="65">
        <v>4598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H21/P28</f>
        <v>153.53333333333333</v>
      </c>
      <c r="Q36">
        <f>(H36-H21)/Q28</f>
        <v>153</v>
      </c>
      <c r="R36">
        <f>(H52-H36)/R28</f>
        <v>153.875</v>
      </c>
      <c r="S36">
        <f>(H67-H52)/S28</f>
        <v>188.13333333333333</v>
      </c>
      <c r="T36">
        <f>(H82-H67)/T28</f>
        <v>205.8</v>
      </c>
      <c r="U36">
        <f>(H97-H82)/U28</f>
        <v>-864.6</v>
      </c>
    </row>
    <row r="37" spans="1:22" x14ac:dyDescent="0.3">
      <c r="A37" s="58">
        <v>12</v>
      </c>
      <c r="B37" s="58">
        <v>4703</v>
      </c>
      <c r="C37" s="61">
        <v>14</v>
      </c>
      <c r="D37" s="58">
        <v>4710</v>
      </c>
      <c r="E37" s="61">
        <v>24</v>
      </c>
      <c r="F37" s="58">
        <v>4724</v>
      </c>
      <c r="G37" s="64">
        <v>14</v>
      </c>
      <c r="H37" s="64">
        <v>4737</v>
      </c>
      <c r="I37" s="42"/>
      <c r="J37" s="42"/>
      <c r="K37" s="43">
        <v>0</v>
      </c>
      <c r="L37">
        <v>1121</v>
      </c>
    </row>
    <row r="38" spans="1:22" x14ac:dyDescent="0.3">
      <c r="A38" s="58">
        <v>12</v>
      </c>
      <c r="B38" s="58">
        <v>4837</v>
      </c>
      <c r="C38" s="61">
        <v>14</v>
      </c>
      <c r="D38" s="58">
        <v>4841</v>
      </c>
      <c r="E38" s="61">
        <v>13</v>
      </c>
      <c r="F38" s="58">
        <v>4848</v>
      </c>
      <c r="G38" s="64">
        <v>14</v>
      </c>
      <c r="H38" s="64">
        <v>4869</v>
      </c>
      <c r="I38" s="42"/>
      <c r="J38" s="42"/>
      <c r="K38" s="43">
        <v>0</v>
      </c>
      <c r="L38">
        <v>1111</v>
      </c>
    </row>
    <row r="39" spans="1:22" x14ac:dyDescent="0.3">
      <c r="A39" s="58">
        <v>12</v>
      </c>
      <c r="B39" s="58">
        <v>4973</v>
      </c>
      <c r="C39" s="61">
        <v>14</v>
      </c>
      <c r="D39" s="58">
        <v>4995</v>
      </c>
      <c r="E39" s="61">
        <v>13</v>
      </c>
      <c r="F39" s="58">
        <v>5003</v>
      </c>
      <c r="G39" s="64">
        <v>23</v>
      </c>
      <c r="H39" s="64">
        <v>5017</v>
      </c>
      <c r="I39" s="42"/>
      <c r="J39" s="42"/>
      <c r="K39" s="43">
        <v>0</v>
      </c>
      <c r="L39">
        <v>1112</v>
      </c>
    </row>
    <row r="40" spans="1:22" x14ac:dyDescent="0.3">
      <c r="A40" s="58">
        <v>12</v>
      </c>
      <c r="B40" s="58">
        <v>5132</v>
      </c>
      <c r="C40" s="61">
        <v>14</v>
      </c>
      <c r="D40" s="58">
        <v>5141</v>
      </c>
      <c r="E40" s="61">
        <v>24</v>
      </c>
      <c r="F40" s="58">
        <v>5154</v>
      </c>
      <c r="G40" s="64">
        <v>14</v>
      </c>
      <c r="H40" s="64">
        <v>5167</v>
      </c>
      <c r="I40" s="42"/>
      <c r="J40" s="42"/>
      <c r="K40" s="43">
        <v>0</v>
      </c>
      <c r="L40">
        <v>1121</v>
      </c>
    </row>
    <row r="41" spans="1:22" x14ac:dyDescent="0.3">
      <c r="A41" s="58">
        <v>12</v>
      </c>
      <c r="B41" s="58">
        <v>5265</v>
      </c>
      <c r="C41" s="61">
        <v>14</v>
      </c>
      <c r="D41" s="58">
        <v>5272</v>
      </c>
      <c r="E41" s="61">
        <v>13</v>
      </c>
      <c r="F41" s="58">
        <v>5280</v>
      </c>
      <c r="G41" s="64">
        <v>23</v>
      </c>
      <c r="H41" s="64">
        <v>5292</v>
      </c>
      <c r="I41" s="42"/>
      <c r="J41" s="42"/>
      <c r="K41" s="43">
        <v>0</v>
      </c>
      <c r="L41">
        <v>1112</v>
      </c>
    </row>
    <row r="42" spans="1:22" x14ac:dyDescent="0.3">
      <c r="A42" s="58">
        <v>12</v>
      </c>
      <c r="B42" s="58">
        <v>5397</v>
      </c>
      <c r="C42" s="61">
        <v>14</v>
      </c>
      <c r="D42" s="58">
        <v>5405</v>
      </c>
      <c r="E42" s="61">
        <v>13</v>
      </c>
      <c r="F42" s="58">
        <v>5414</v>
      </c>
      <c r="G42" s="64">
        <v>14</v>
      </c>
      <c r="H42" s="64">
        <v>5432</v>
      </c>
      <c r="I42" s="42"/>
      <c r="J42" s="42"/>
      <c r="K42" s="43">
        <v>0</v>
      </c>
      <c r="L42">
        <v>1111</v>
      </c>
    </row>
    <row r="43" spans="1:22" x14ac:dyDescent="0.3">
      <c r="A43" s="58">
        <v>12</v>
      </c>
      <c r="B43" s="58">
        <v>5569</v>
      </c>
      <c r="C43" s="61">
        <v>14</v>
      </c>
      <c r="D43" s="58">
        <v>5582</v>
      </c>
      <c r="E43" s="61">
        <v>13</v>
      </c>
      <c r="F43" s="58">
        <v>5608</v>
      </c>
      <c r="G43" s="64">
        <v>23</v>
      </c>
      <c r="H43" s="64">
        <v>5620</v>
      </c>
      <c r="I43" s="42"/>
      <c r="J43" s="42"/>
      <c r="K43" s="43">
        <v>0</v>
      </c>
      <c r="L43">
        <v>1112</v>
      </c>
    </row>
    <row r="44" spans="1:22" x14ac:dyDescent="0.3">
      <c r="A44" s="58">
        <v>12</v>
      </c>
      <c r="B44" s="58">
        <v>5772</v>
      </c>
      <c r="C44" s="61">
        <v>14</v>
      </c>
      <c r="D44" s="58">
        <v>5793</v>
      </c>
      <c r="E44" s="61">
        <v>24</v>
      </c>
      <c r="F44" s="58">
        <v>5804</v>
      </c>
      <c r="G44" s="64">
        <v>14</v>
      </c>
      <c r="H44" s="64">
        <v>5819</v>
      </c>
      <c r="I44" s="42"/>
      <c r="J44" s="42"/>
      <c r="K44" s="43">
        <v>0</v>
      </c>
      <c r="L44">
        <v>1121</v>
      </c>
    </row>
    <row r="45" spans="1:22" x14ac:dyDescent="0.3">
      <c r="A45" s="58">
        <v>12</v>
      </c>
      <c r="B45" s="58">
        <v>5920</v>
      </c>
      <c r="C45" s="61">
        <v>14</v>
      </c>
      <c r="D45" s="58">
        <v>5927</v>
      </c>
      <c r="E45" s="61">
        <v>13</v>
      </c>
      <c r="F45" s="58">
        <v>5947</v>
      </c>
      <c r="G45" s="64">
        <v>23</v>
      </c>
      <c r="H45" s="64">
        <v>5958</v>
      </c>
      <c r="I45" s="42"/>
      <c r="J45" s="42"/>
      <c r="K45" s="43">
        <v>0</v>
      </c>
      <c r="L45">
        <v>1112</v>
      </c>
    </row>
    <row r="46" spans="1:22" x14ac:dyDescent="0.3">
      <c r="A46" s="58">
        <v>12</v>
      </c>
      <c r="B46" s="58">
        <v>6057</v>
      </c>
      <c r="C46" s="61">
        <v>14</v>
      </c>
      <c r="D46" s="58">
        <v>6068</v>
      </c>
      <c r="E46" s="61">
        <v>13</v>
      </c>
      <c r="F46" s="58">
        <v>6074</v>
      </c>
      <c r="G46" s="64">
        <v>14</v>
      </c>
      <c r="H46" s="64">
        <v>6094</v>
      </c>
      <c r="I46" s="42"/>
      <c r="J46" s="42"/>
      <c r="K46" s="43">
        <v>0</v>
      </c>
      <c r="L46">
        <v>1111</v>
      </c>
    </row>
    <row r="47" spans="1:22" x14ac:dyDescent="0.3">
      <c r="A47" s="58">
        <v>12</v>
      </c>
      <c r="B47" s="58">
        <v>6197</v>
      </c>
      <c r="C47" s="61">
        <v>14</v>
      </c>
      <c r="D47" s="58">
        <v>6204</v>
      </c>
      <c r="E47" s="61">
        <v>24</v>
      </c>
      <c r="F47" s="58">
        <v>6235</v>
      </c>
      <c r="G47" s="64">
        <v>14</v>
      </c>
      <c r="H47" s="64">
        <v>6260</v>
      </c>
      <c r="I47" s="42"/>
      <c r="J47" s="42"/>
      <c r="K47" s="43">
        <v>0</v>
      </c>
      <c r="L47">
        <v>1121</v>
      </c>
    </row>
    <row r="48" spans="1:22" x14ac:dyDescent="0.3">
      <c r="A48" s="58">
        <v>12</v>
      </c>
      <c r="B48" s="58">
        <v>6370</v>
      </c>
      <c r="C48" s="61">
        <v>14</v>
      </c>
      <c r="D48" s="58">
        <v>6382</v>
      </c>
      <c r="E48" s="61">
        <v>24</v>
      </c>
      <c r="F48" s="58">
        <v>6391</v>
      </c>
      <c r="G48" s="64">
        <v>23</v>
      </c>
      <c r="H48" s="64">
        <v>6410</v>
      </c>
      <c r="I48" s="42"/>
      <c r="J48" s="42"/>
      <c r="K48" s="43">
        <v>0</v>
      </c>
      <c r="L48">
        <v>1122</v>
      </c>
    </row>
    <row r="49" spans="1:12" x14ac:dyDescent="0.3">
      <c r="A49" s="58">
        <v>12</v>
      </c>
      <c r="B49" s="58">
        <v>6525</v>
      </c>
      <c r="C49" s="61">
        <v>14</v>
      </c>
      <c r="D49" s="58">
        <v>6539</v>
      </c>
      <c r="E49" s="61">
        <v>24</v>
      </c>
      <c r="F49" s="58">
        <v>6548</v>
      </c>
      <c r="G49" s="64">
        <v>14</v>
      </c>
      <c r="H49" s="64">
        <v>6560</v>
      </c>
      <c r="I49" s="42"/>
      <c r="J49" s="42"/>
      <c r="K49" s="43">
        <v>0</v>
      </c>
      <c r="L49">
        <v>1121</v>
      </c>
    </row>
    <row r="50" spans="1:12" x14ac:dyDescent="0.3">
      <c r="A50" s="58">
        <v>12</v>
      </c>
      <c r="B50" s="58">
        <v>6685</v>
      </c>
      <c r="C50" s="61">
        <v>14</v>
      </c>
      <c r="D50" s="58">
        <v>6696</v>
      </c>
      <c r="E50" s="61">
        <v>13</v>
      </c>
      <c r="F50" s="58">
        <v>6702</v>
      </c>
      <c r="G50" s="64">
        <v>23</v>
      </c>
      <c r="H50" s="64">
        <v>6712</v>
      </c>
      <c r="I50" s="42"/>
      <c r="J50" s="42"/>
      <c r="K50" s="43">
        <v>0</v>
      </c>
      <c r="L50">
        <v>1112</v>
      </c>
    </row>
    <row r="51" spans="1:12" x14ac:dyDescent="0.3">
      <c r="A51" s="58">
        <v>12</v>
      </c>
      <c r="B51" s="58">
        <v>6818</v>
      </c>
      <c r="C51" s="61">
        <v>14</v>
      </c>
      <c r="D51" s="58">
        <v>6825</v>
      </c>
      <c r="E51" s="61">
        <v>13</v>
      </c>
      <c r="F51" s="58">
        <v>6833</v>
      </c>
      <c r="G51" s="64">
        <v>14</v>
      </c>
      <c r="H51" s="64">
        <v>6890</v>
      </c>
      <c r="I51" s="42"/>
      <c r="J51" s="42"/>
      <c r="K51" s="43">
        <v>0</v>
      </c>
      <c r="L51">
        <v>1111</v>
      </c>
    </row>
    <row r="52" spans="1:12" x14ac:dyDescent="0.3">
      <c r="A52" s="58">
        <v>12</v>
      </c>
      <c r="B52" s="58">
        <v>7016</v>
      </c>
      <c r="C52" s="61">
        <v>14</v>
      </c>
      <c r="D52" s="58">
        <v>7040</v>
      </c>
      <c r="E52" s="61">
        <v>24</v>
      </c>
      <c r="F52" s="58">
        <v>7048</v>
      </c>
      <c r="G52" s="64">
        <v>14</v>
      </c>
      <c r="H52" s="64">
        <v>7060</v>
      </c>
      <c r="I52" s="42"/>
      <c r="J52" s="42"/>
      <c r="K52" s="43">
        <v>0</v>
      </c>
      <c r="L52">
        <v>1121</v>
      </c>
    </row>
    <row r="53" spans="1:12" x14ac:dyDescent="0.3">
      <c r="A53" s="59">
        <v>12</v>
      </c>
      <c r="B53" s="59">
        <v>7204</v>
      </c>
      <c r="C53" s="62">
        <v>23</v>
      </c>
      <c r="D53" s="59">
        <v>7217</v>
      </c>
      <c r="E53" s="62">
        <v>13</v>
      </c>
      <c r="F53" s="59">
        <v>7225</v>
      </c>
      <c r="G53" s="65">
        <v>14</v>
      </c>
      <c r="H53" s="65">
        <v>7241</v>
      </c>
      <c r="I53" s="41"/>
      <c r="J53" s="41"/>
      <c r="K53" s="51">
        <v>0</v>
      </c>
      <c r="L53">
        <v>1211</v>
      </c>
    </row>
    <row r="54" spans="1:12" x14ac:dyDescent="0.3">
      <c r="A54" s="59">
        <v>12</v>
      </c>
      <c r="B54" s="59">
        <v>7378</v>
      </c>
      <c r="C54" s="62">
        <v>14</v>
      </c>
      <c r="D54" s="59">
        <v>7396</v>
      </c>
      <c r="E54" s="62">
        <v>13</v>
      </c>
      <c r="F54" s="59">
        <v>7421</v>
      </c>
      <c r="G54" s="65">
        <v>14</v>
      </c>
      <c r="H54" s="65">
        <v>7444</v>
      </c>
      <c r="I54" s="41"/>
      <c r="J54" s="41"/>
      <c r="K54" s="51">
        <v>0</v>
      </c>
      <c r="L54">
        <v>1111</v>
      </c>
    </row>
    <row r="55" spans="1:12" x14ac:dyDescent="0.3">
      <c r="A55" s="59">
        <v>12</v>
      </c>
      <c r="B55" s="59">
        <v>7559</v>
      </c>
      <c r="C55" s="62">
        <v>14</v>
      </c>
      <c r="D55" s="59">
        <v>7580</v>
      </c>
      <c r="E55" s="62">
        <v>13</v>
      </c>
      <c r="F55" s="59">
        <v>7607</v>
      </c>
      <c r="G55" s="65">
        <v>14</v>
      </c>
      <c r="H55" s="65">
        <v>7651</v>
      </c>
      <c r="I55" s="41"/>
      <c r="J55" s="41"/>
      <c r="K55" s="51">
        <v>0</v>
      </c>
      <c r="L55">
        <v>1111</v>
      </c>
    </row>
    <row r="56" spans="1:12" x14ac:dyDescent="0.3">
      <c r="A56" s="59">
        <v>12</v>
      </c>
      <c r="B56" s="59">
        <v>7767</v>
      </c>
      <c r="C56" s="62">
        <v>14</v>
      </c>
      <c r="D56" s="59">
        <v>7780</v>
      </c>
      <c r="E56" s="62">
        <v>13</v>
      </c>
      <c r="F56" s="59">
        <v>7787</v>
      </c>
      <c r="G56" s="65">
        <v>23</v>
      </c>
      <c r="H56" s="65">
        <v>7799</v>
      </c>
      <c r="I56" s="41"/>
      <c r="J56" s="41"/>
      <c r="K56" s="51">
        <v>0</v>
      </c>
      <c r="L56">
        <v>1112</v>
      </c>
    </row>
    <row r="57" spans="1:12" x14ac:dyDescent="0.3">
      <c r="A57" s="59">
        <v>12</v>
      </c>
      <c r="B57" s="59">
        <v>7903</v>
      </c>
      <c r="C57" s="62">
        <v>14</v>
      </c>
      <c r="D57" s="59">
        <v>7911</v>
      </c>
      <c r="E57" s="62">
        <v>13</v>
      </c>
      <c r="F57" s="59">
        <v>7920</v>
      </c>
      <c r="G57" s="65">
        <v>14</v>
      </c>
      <c r="H57" s="65">
        <v>7929</v>
      </c>
      <c r="I57" s="41"/>
      <c r="J57" s="41"/>
      <c r="K57" s="51">
        <v>0</v>
      </c>
      <c r="L57">
        <v>1111</v>
      </c>
    </row>
    <row r="58" spans="1:12" x14ac:dyDescent="0.3">
      <c r="A58" s="59">
        <v>12</v>
      </c>
      <c r="B58" s="59">
        <v>8145</v>
      </c>
      <c r="C58" s="62">
        <v>14</v>
      </c>
      <c r="D58" s="59">
        <v>8162</v>
      </c>
      <c r="E58" s="62">
        <v>24</v>
      </c>
      <c r="F58" s="59">
        <v>8174</v>
      </c>
      <c r="G58" s="65">
        <v>14</v>
      </c>
      <c r="H58" s="65">
        <v>8188</v>
      </c>
      <c r="I58" s="41"/>
      <c r="J58" s="41"/>
      <c r="K58" s="51">
        <v>0</v>
      </c>
      <c r="L58">
        <v>1121</v>
      </c>
    </row>
    <row r="59" spans="1:12" x14ac:dyDescent="0.3">
      <c r="A59" s="59">
        <v>12</v>
      </c>
      <c r="B59" s="59">
        <v>8296</v>
      </c>
      <c r="C59" s="62">
        <v>14</v>
      </c>
      <c r="D59" s="59">
        <v>8303</v>
      </c>
      <c r="E59" s="62">
        <v>13</v>
      </c>
      <c r="F59" s="59">
        <v>8315</v>
      </c>
      <c r="G59" s="65">
        <v>23</v>
      </c>
      <c r="H59" s="65">
        <v>8328</v>
      </c>
      <c r="I59" s="41"/>
      <c r="J59" s="41"/>
      <c r="K59" s="51">
        <v>0</v>
      </c>
      <c r="L59">
        <v>1112</v>
      </c>
    </row>
    <row r="60" spans="1:12" x14ac:dyDescent="0.3">
      <c r="A60" s="59">
        <v>12</v>
      </c>
      <c r="B60" s="59">
        <v>8488</v>
      </c>
      <c r="C60" s="62">
        <v>14</v>
      </c>
      <c r="D60" s="59">
        <v>8503</v>
      </c>
      <c r="E60" s="62">
        <v>24</v>
      </c>
      <c r="F60" s="59">
        <v>8513</v>
      </c>
      <c r="G60" s="65">
        <v>14</v>
      </c>
      <c r="H60" s="65">
        <v>8527</v>
      </c>
      <c r="I60" s="41"/>
      <c r="J60" s="41"/>
      <c r="K60" s="51">
        <v>0</v>
      </c>
      <c r="L60">
        <v>1121</v>
      </c>
    </row>
    <row r="61" spans="1:12" x14ac:dyDescent="0.3">
      <c r="A61" s="59">
        <v>12</v>
      </c>
      <c r="B61" s="59">
        <v>8636</v>
      </c>
      <c r="C61" s="62">
        <v>14</v>
      </c>
      <c r="D61" s="59">
        <v>8645</v>
      </c>
      <c r="E61" s="62">
        <v>24</v>
      </c>
      <c r="F61" s="59">
        <v>8667</v>
      </c>
      <c r="G61" s="65">
        <v>14</v>
      </c>
      <c r="H61" s="65">
        <v>8679</v>
      </c>
      <c r="I61" s="41"/>
      <c r="J61" s="41"/>
      <c r="K61" s="51">
        <v>0</v>
      </c>
      <c r="L61">
        <v>1121</v>
      </c>
    </row>
    <row r="62" spans="1:12" x14ac:dyDescent="0.3">
      <c r="A62" s="59">
        <v>12</v>
      </c>
      <c r="B62" s="59">
        <v>8858</v>
      </c>
      <c r="C62" s="62">
        <v>14</v>
      </c>
      <c r="D62" s="59">
        <v>8871</v>
      </c>
      <c r="E62" s="62">
        <v>24</v>
      </c>
      <c r="F62" s="59">
        <v>8883</v>
      </c>
      <c r="G62" s="65">
        <v>14</v>
      </c>
      <c r="H62" s="65">
        <v>8900</v>
      </c>
      <c r="I62" s="41"/>
      <c r="J62" s="41"/>
      <c r="K62" s="51">
        <v>0</v>
      </c>
      <c r="L62">
        <v>1121</v>
      </c>
    </row>
    <row r="63" spans="1:12" x14ac:dyDescent="0.3">
      <c r="A63" s="59">
        <v>12</v>
      </c>
      <c r="B63" s="59">
        <v>9056</v>
      </c>
      <c r="C63" s="62">
        <v>14</v>
      </c>
      <c r="D63" s="59">
        <v>9069</v>
      </c>
      <c r="E63" s="62">
        <v>24</v>
      </c>
      <c r="F63" s="59">
        <v>9081</v>
      </c>
      <c r="G63" s="65">
        <v>14</v>
      </c>
      <c r="H63" s="65">
        <v>9093</v>
      </c>
      <c r="I63" s="41"/>
      <c r="J63" s="41"/>
      <c r="K63" s="51">
        <v>0</v>
      </c>
      <c r="L63">
        <v>1121</v>
      </c>
    </row>
    <row r="64" spans="1:12" x14ac:dyDescent="0.3">
      <c r="A64" s="59">
        <v>12</v>
      </c>
      <c r="B64" s="59">
        <v>9250</v>
      </c>
      <c r="C64" s="62">
        <v>14</v>
      </c>
      <c r="D64" s="59">
        <v>9269</v>
      </c>
      <c r="E64" s="62">
        <v>24</v>
      </c>
      <c r="F64" s="59">
        <v>9281</v>
      </c>
      <c r="G64" s="65">
        <v>14</v>
      </c>
      <c r="H64" s="65">
        <v>9297</v>
      </c>
      <c r="I64" s="41"/>
      <c r="J64" s="41"/>
      <c r="K64" s="51">
        <v>0</v>
      </c>
      <c r="L64">
        <v>1121</v>
      </c>
    </row>
    <row r="65" spans="1:12" x14ac:dyDescent="0.3">
      <c r="A65" s="59">
        <v>12</v>
      </c>
      <c r="B65" s="59">
        <v>9440</v>
      </c>
      <c r="C65" s="62">
        <v>14</v>
      </c>
      <c r="D65" s="59">
        <v>9455</v>
      </c>
      <c r="E65" s="62">
        <v>13</v>
      </c>
      <c r="F65" s="59">
        <v>9474</v>
      </c>
      <c r="G65" s="65">
        <v>23</v>
      </c>
      <c r="H65" s="65">
        <v>9484</v>
      </c>
      <c r="I65" s="41"/>
      <c r="J65" s="41"/>
      <c r="K65" s="51">
        <v>0</v>
      </c>
      <c r="L65">
        <v>1112</v>
      </c>
    </row>
    <row r="66" spans="1:12" x14ac:dyDescent="0.3">
      <c r="A66" s="59">
        <v>12</v>
      </c>
      <c r="B66" s="59">
        <v>9607</v>
      </c>
      <c r="C66" s="62">
        <v>14</v>
      </c>
      <c r="D66" s="59">
        <v>9624</v>
      </c>
      <c r="E66" s="62">
        <v>13</v>
      </c>
      <c r="F66" s="59">
        <v>9661</v>
      </c>
      <c r="G66" s="65">
        <v>23</v>
      </c>
      <c r="H66" s="65">
        <v>9670</v>
      </c>
      <c r="I66" s="41"/>
      <c r="J66" s="41"/>
      <c r="K66" s="51">
        <v>0</v>
      </c>
      <c r="L66">
        <v>1112</v>
      </c>
    </row>
    <row r="67" spans="1:12" x14ac:dyDescent="0.3">
      <c r="A67" s="59">
        <v>12</v>
      </c>
      <c r="B67" s="59">
        <v>9813</v>
      </c>
      <c r="C67" s="62">
        <v>14</v>
      </c>
      <c r="D67" s="59">
        <v>9840</v>
      </c>
      <c r="E67" s="62">
        <v>24</v>
      </c>
      <c r="F67" s="59">
        <v>9853</v>
      </c>
      <c r="G67" s="65">
        <v>14</v>
      </c>
      <c r="H67" s="65">
        <v>9882</v>
      </c>
      <c r="I67" s="41"/>
      <c r="J67" s="41"/>
      <c r="K67" s="51">
        <v>0</v>
      </c>
      <c r="L67">
        <v>1121</v>
      </c>
    </row>
    <row r="68" spans="1:12" x14ac:dyDescent="0.3">
      <c r="A68" s="58">
        <v>12</v>
      </c>
      <c r="B68" s="58">
        <v>10001</v>
      </c>
      <c r="C68" s="61">
        <v>14</v>
      </c>
      <c r="D68" s="58">
        <v>10013</v>
      </c>
      <c r="E68" s="61">
        <v>13</v>
      </c>
      <c r="F68" s="58">
        <v>10031</v>
      </c>
      <c r="G68" s="64">
        <v>23</v>
      </c>
      <c r="H68" s="64">
        <v>10043</v>
      </c>
      <c r="I68" s="42"/>
      <c r="J68" s="42"/>
      <c r="K68" s="43">
        <v>0</v>
      </c>
      <c r="L68">
        <v>1112</v>
      </c>
    </row>
    <row r="69" spans="1:12" x14ac:dyDescent="0.3">
      <c r="A69" s="58">
        <v>12</v>
      </c>
      <c r="B69" s="58">
        <v>10197</v>
      </c>
      <c r="C69" s="61">
        <v>14</v>
      </c>
      <c r="D69" s="58">
        <v>10207</v>
      </c>
      <c r="E69" s="61">
        <v>13</v>
      </c>
      <c r="F69" s="58">
        <v>10227</v>
      </c>
      <c r="G69" s="64">
        <v>23</v>
      </c>
      <c r="H69" s="64">
        <v>10239</v>
      </c>
      <c r="I69" s="42"/>
      <c r="J69" s="42"/>
      <c r="K69" s="43">
        <v>0</v>
      </c>
      <c r="L69">
        <v>1112</v>
      </c>
    </row>
    <row r="70" spans="1:12" x14ac:dyDescent="0.3">
      <c r="A70" s="58">
        <v>12</v>
      </c>
      <c r="B70" s="58">
        <v>10349</v>
      </c>
      <c r="C70" s="61">
        <v>14</v>
      </c>
      <c r="D70" s="58">
        <v>10359</v>
      </c>
      <c r="E70" s="61">
        <v>13</v>
      </c>
      <c r="F70" s="58">
        <v>10374</v>
      </c>
      <c r="G70" s="64">
        <v>23</v>
      </c>
      <c r="H70" s="64">
        <v>10385</v>
      </c>
      <c r="I70" s="42"/>
      <c r="J70" s="42"/>
      <c r="K70" s="43">
        <v>0</v>
      </c>
      <c r="L70">
        <v>1112</v>
      </c>
    </row>
    <row r="71" spans="1:12" x14ac:dyDescent="0.3">
      <c r="A71" s="58">
        <v>12</v>
      </c>
      <c r="B71" s="58">
        <v>10507</v>
      </c>
      <c r="C71" s="61">
        <v>14</v>
      </c>
      <c r="D71" s="58">
        <v>10519</v>
      </c>
      <c r="E71" s="61">
        <v>13</v>
      </c>
      <c r="F71" s="58">
        <v>10548</v>
      </c>
      <c r="G71" s="64">
        <v>14</v>
      </c>
      <c r="H71" s="64">
        <v>10570</v>
      </c>
      <c r="I71" s="42"/>
      <c r="J71" s="42"/>
      <c r="K71" s="43">
        <v>0</v>
      </c>
      <c r="L71">
        <v>1111</v>
      </c>
    </row>
    <row r="72" spans="1:12" x14ac:dyDescent="0.3">
      <c r="A72" s="58">
        <v>12</v>
      </c>
      <c r="B72" s="58">
        <v>10677</v>
      </c>
      <c r="C72" s="61">
        <v>14</v>
      </c>
      <c r="D72" s="58">
        <v>10684</v>
      </c>
      <c r="E72" s="61">
        <v>13</v>
      </c>
      <c r="F72" s="58">
        <v>10704</v>
      </c>
      <c r="G72" s="64">
        <v>23</v>
      </c>
      <c r="H72" s="64">
        <v>10717</v>
      </c>
      <c r="I72" s="42"/>
      <c r="J72" s="42"/>
      <c r="K72" s="43">
        <v>0</v>
      </c>
      <c r="L72">
        <v>1112</v>
      </c>
    </row>
    <row r="73" spans="1:12" x14ac:dyDescent="0.3">
      <c r="A73" s="58">
        <v>12</v>
      </c>
      <c r="B73" s="58">
        <v>10873</v>
      </c>
      <c r="C73" s="61">
        <v>14</v>
      </c>
      <c r="D73" s="58">
        <v>10884</v>
      </c>
      <c r="E73" s="61">
        <v>13</v>
      </c>
      <c r="F73" s="58">
        <v>10897</v>
      </c>
      <c r="G73" s="64">
        <v>14</v>
      </c>
      <c r="H73" s="64">
        <v>10923</v>
      </c>
      <c r="I73" s="42"/>
      <c r="J73" s="42"/>
      <c r="K73" s="43">
        <v>0</v>
      </c>
      <c r="L73">
        <v>1111</v>
      </c>
    </row>
    <row r="74" spans="1:12" x14ac:dyDescent="0.3">
      <c r="A74" s="58">
        <v>12</v>
      </c>
      <c r="B74" s="58">
        <v>11038</v>
      </c>
      <c r="C74" s="61">
        <v>14</v>
      </c>
      <c r="D74" s="58">
        <v>11052</v>
      </c>
      <c r="E74" s="61">
        <v>13</v>
      </c>
      <c r="F74" s="58">
        <v>11067</v>
      </c>
      <c r="G74" s="64">
        <v>14</v>
      </c>
      <c r="H74" s="64">
        <v>11110</v>
      </c>
      <c r="I74" s="42"/>
      <c r="J74" s="42"/>
      <c r="K74" s="43">
        <v>0</v>
      </c>
      <c r="L74">
        <v>1111</v>
      </c>
    </row>
    <row r="75" spans="1:12" x14ac:dyDescent="0.3">
      <c r="A75" s="58">
        <v>12</v>
      </c>
      <c r="B75" s="58">
        <v>11224</v>
      </c>
      <c r="C75" s="61">
        <v>14</v>
      </c>
      <c r="D75" s="58">
        <v>11231</v>
      </c>
      <c r="E75" s="61">
        <v>13</v>
      </c>
      <c r="F75" s="58">
        <v>11244</v>
      </c>
      <c r="G75" s="64">
        <v>23</v>
      </c>
      <c r="H75" s="64">
        <v>11253</v>
      </c>
      <c r="I75" s="42"/>
      <c r="J75" s="42"/>
      <c r="K75" s="43">
        <v>0</v>
      </c>
      <c r="L75">
        <v>1112</v>
      </c>
    </row>
    <row r="76" spans="1:12" x14ac:dyDescent="0.3">
      <c r="A76" s="58">
        <v>12</v>
      </c>
      <c r="B76" s="58">
        <v>11635</v>
      </c>
      <c r="C76" s="61">
        <v>14</v>
      </c>
      <c r="D76" s="58">
        <v>11654</v>
      </c>
      <c r="E76" s="61">
        <v>24</v>
      </c>
      <c r="F76" s="58">
        <v>11666</v>
      </c>
      <c r="G76" s="64">
        <v>14</v>
      </c>
      <c r="H76" s="64">
        <v>11679</v>
      </c>
      <c r="I76" s="42"/>
      <c r="J76" s="42"/>
      <c r="K76" s="43">
        <v>0</v>
      </c>
      <c r="L76">
        <v>1121</v>
      </c>
    </row>
    <row r="77" spans="1:12" x14ac:dyDescent="0.3">
      <c r="A77" s="58">
        <v>12</v>
      </c>
      <c r="B77" s="58">
        <v>11796</v>
      </c>
      <c r="C77" s="61">
        <v>14</v>
      </c>
      <c r="D77" s="58">
        <v>11804</v>
      </c>
      <c r="E77" s="61">
        <v>13</v>
      </c>
      <c r="F77" s="58">
        <v>11819</v>
      </c>
      <c r="G77" s="64">
        <v>14</v>
      </c>
      <c r="H77" s="64">
        <v>11840</v>
      </c>
      <c r="I77" s="42"/>
      <c r="J77" s="42"/>
      <c r="K77" s="43">
        <v>0</v>
      </c>
      <c r="L77">
        <v>1111</v>
      </c>
    </row>
    <row r="78" spans="1:12" x14ac:dyDescent="0.3">
      <c r="A78" s="58">
        <v>12</v>
      </c>
      <c r="B78" s="58">
        <v>12070</v>
      </c>
      <c r="C78" s="61">
        <v>14</v>
      </c>
      <c r="D78" s="58">
        <v>12078</v>
      </c>
      <c r="E78" s="61">
        <v>13</v>
      </c>
      <c r="F78" s="58">
        <v>12093</v>
      </c>
      <c r="G78" s="64">
        <v>23</v>
      </c>
      <c r="H78" s="64">
        <v>12105</v>
      </c>
      <c r="I78" s="42"/>
      <c r="J78" s="42"/>
      <c r="K78" s="43">
        <v>0</v>
      </c>
      <c r="L78">
        <v>1112</v>
      </c>
    </row>
    <row r="79" spans="1:12" x14ac:dyDescent="0.3">
      <c r="A79" s="58">
        <v>12</v>
      </c>
      <c r="B79" s="58">
        <v>12369</v>
      </c>
      <c r="C79" s="61">
        <v>14</v>
      </c>
      <c r="D79" s="58">
        <v>12382</v>
      </c>
      <c r="E79" s="61">
        <v>13</v>
      </c>
      <c r="F79" s="58">
        <v>12399</v>
      </c>
      <c r="G79" s="64">
        <v>23</v>
      </c>
      <c r="H79" s="64">
        <v>12412</v>
      </c>
      <c r="I79" s="42"/>
      <c r="J79" s="42"/>
      <c r="K79" s="43">
        <v>0</v>
      </c>
      <c r="L79">
        <v>1112</v>
      </c>
    </row>
    <row r="80" spans="1:12" x14ac:dyDescent="0.3">
      <c r="A80" s="58">
        <v>12</v>
      </c>
      <c r="B80" s="58">
        <v>12561</v>
      </c>
      <c r="C80" s="61">
        <v>14</v>
      </c>
      <c r="D80" s="58">
        <v>12576</v>
      </c>
      <c r="E80" s="61">
        <v>24</v>
      </c>
      <c r="F80" s="58">
        <v>12595</v>
      </c>
      <c r="G80" s="64">
        <v>14</v>
      </c>
      <c r="H80" s="64">
        <v>12606</v>
      </c>
      <c r="I80" s="42"/>
      <c r="J80" s="42"/>
      <c r="K80" s="43">
        <v>0</v>
      </c>
      <c r="L80">
        <v>1121</v>
      </c>
    </row>
    <row r="81" spans="1:12" x14ac:dyDescent="0.3">
      <c r="A81" s="58">
        <v>12</v>
      </c>
      <c r="B81" s="58">
        <v>12736</v>
      </c>
      <c r="C81" s="61">
        <v>14</v>
      </c>
      <c r="D81" s="58">
        <v>12757</v>
      </c>
      <c r="E81" s="61">
        <v>13</v>
      </c>
      <c r="F81" s="58">
        <v>12773</v>
      </c>
      <c r="G81" s="64">
        <v>14</v>
      </c>
      <c r="H81" s="64">
        <v>12789</v>
      </c>
      <c r="I81" s="42"/>
      <c r="J81" s="42"/>
      <c r="K81" s="43">
        <v>0</v>
      </c>
      <c r="L81">
        <v>1111</v>
      </c>
    </row>
    <row r="82" spans="1:12" x14ac:dyDescent="0.3">
      <c r="A82" s="58">
        <v>12</v>
      </c>
      <c r="B82" s="58">
        <v>12922</v>
      </c>
      <c r="C82" s="61">
        <v>14</v>
      </c>
      <c r="D82" s="58">
        <v>12938</v>
      </c>
      <c r="E82" s="61">
        <v>13</v>
      </c>
      <c r="F82" s="58">
        <v>12959</v>
      </c>
      <c r="G82" s="64">
        <v>23</v>
      </c>
      <c r="H82" s="64">
        <v>12969</v>
      </c>
      <c r="I82" s="42"/>
      <c r="J82" s="42"/>
      <c r="K82" s="43">
        <v>0</v>
      </c>
      <c r="L82">
        <v>1112</v>
      </c>
    </row>
    <row r="83" spans="1:12" x14ac:dyDescent="0.3">
      <c r="A83" s="59">
        <v>12</v>
      </c>
      <c r="B83" s="59">
        <v>13126</v>
      </c>
      <c r="C83" s="62">
        <v>14</v>
      </c>
      <c r="D83" s="59">
        <v>13137</v>
      </c>
      <c r="E83" s="62">
        <v>13</v>
      </c>
      <c r="F83" s="59">
        <v>13167</v>
      </c>
      <c r="G83" s="65">
        <v>14</v>
      </c>
      <c r="H83" s="65">
        <v>13185</v>
      </c>
      <c r="I83" s="41"/>
      <c r="J83" s="41"/>
      <c r="K83" s="51">
        <v>0</v>
      </c>
      <c r="L83">
        <v>1111</v>
      </c>
    </row>
    <row r="84" spans="1:12" x14ac:dyDescent="0.3">
      <c r="A84" s="59">
        <v>12</v>
      </c>
      <c r="B84" s="59">
        <v>13514</v>
      </c>
      <c r="C84" s="62">
        <v>14</v>
      </c>
      <c r="D84" s="59">
        <v>13534</v>
      </c>
      <c r="E84" s="62">
        <v>13</v>
      </c>
      <c r="F84" s="59">
        <v>13556</v>
      </c>
      <c r="G84" s="65">
        <v>14</v>
      </c>
      <c r="H84" s="65">
        <v>13574</v>
      </c>
      <c r="I84" s="41"/>
      <c r="J84" s="41"/>
      <c r="K84" s="51">
        <v>0</v>
      </c>
      <c r="L84">
        <v>1111</v>
      </c>
    </row>
    <row r="85" spans="1:12" x14ac:dyDescent="0.3">
      <c r="A85" s="59">
        <v>12</v>
      </c>
      <c r="B85" s="59">
        <v>13835</v>
      </c>
      <c r="C85" s="62">
        <v>14</v>
      </c>
      <c r="D85" s="59">
        <v>13856</v>
      </c>
      <c r="E85" s="62">
        <v>13</v>
      </c>
      <c r="F85" s="59">
        <v>13877</v>
      </c>
      <c r="G85" s="65">
        <v>14</v>
      </c>
      <c r="H85" s="65">
        <v>13898</v>
      </c>
      <c r="I85" s="41"/>
      <c r="J85" s="41"/>
      <c r="K85" s="51">
        <v>0</v>
      </c>
      <c r="L85">
        <v>1111</v>
      </c>
    </row>
    <row r="86" spans="1:12" x14ac:dyDescent="0.3">
      <c r="A86" s="59">
        <v>21</v>
      </c>
      <c r="B86" s="59">
        <v>14119</v>
      </c>
      <c r="C86" s="62">
        <v>12</v>
      </c>
      <c r="D86" s="59">
        <v>14135</v>
      </c>
      <c r="E86" s="62">
        <v>24</v>
      </c>
      <c r="F86" s="59">
        <v>14147</v>
      </c>
      <c r="G86" s="65">
        <v>14</v>
      </c>
      <c r="H86" s="65">
        <v>14160</v>
      </c>
      <c r="I86" s="41"/>
      <c r="J86" s="41"/>
      <c r="K86" s="51">
        <v>0</v>
      </c>
      <c r="L86">
        <v>2121</v>
      </c>
    </row>
    <row r="87" spans="1:12" x14ac:dyDescent="0.3">
      <c r="A87" s="59">
        <v>12</v>
      </c>
      <c r="B87" s="59">
        <v>14561</v>
      </c>
      <c r="C87" s="62">
        <v>14</v>
      </c>
      <c r="D87" s="59">
        <v>14588</v>
      </c>
      <c r="E87" s="62">
        <v>13</v>
      </c>
      <c r="F87" s="59">
        <v>14606</v>
      </c>
      <c r="G87" s="65">
        <v>23</v>
      </c>
      <c r="H87" s="65">
        <v>14617</v>
      </c>
      <c r="I87" s="41"/>
      <c r="J87" s="41"/>
      <c r="K87" s="51">
        <v>0</v>
      </c>
      <c r="L87">
        <v>1112</v>
      </c>
    </row>
    <row r="88" spans="1:12" x14ac:dyDescent="0.3">
      <c r="A88" s="59">
        <v>12</v>
      </c>
      <c r="B88" s="59">
        <v>14746</v>
      </c>
      <c r="C88" s="62">
        <v>14</v>
      </c>
      <c r="D88" s="59">
        <v>14755</v>
      </c>
      <c r="E88" s="62">
        <v>13</v>
      </c>
      <c r="F88" s="59">
        <v>14771</v>
      </c>
      <c r="G88" s="65">
        <v>14</v>
      </c>
      <c r="H88" s="65">
        <v>14790</v>
      </c>
      <c r="I88" s="41"/>
      <c r="J88" s="41"/>
      <c r="K88" s="51">
        <v>0</v>
      </c>
      <c r="L88">
        <v>1111</v>
      </c>
    </row>
    <row r="89" spans="1:12" x14ac:dyDescent="0.3">
      <c r="A89" s="59">
        <v>12</v>
      </c>
      <c r="B89" s="59">
        <v>15012</v>
      </c>
      <c r="C89" s="62">
        <v>14</v>
      </c>
      <c r="D89" s="59">
        <v>15033</v>
      </c>
      <c r="E89" s="62">
        <v>24</v>
      </c>
      <c r="F89" s="59">
        <v>15044</v>
      </c>
      <c r="G89" s="65">
        <v>14</v>
      </c>
      <c r="H89" s="65">
        <v>15061</v>
      </c>
      <c r="I89" s="41"/>
      <c r="J89" s="41"/>
      <c r="K89" s="51">
        <v>0</v>
      </c>
      <c r="L89">
        <v>1121</v>
      </c>
    </row>
    <row r="90" spans="1:12" x14ac:dyDescent="0.3">
      <c r="A90" s="59">
        <v>12</v>
      </c>
      <c r="B90" s="59">
        <v>15197</v>
      </c>
      <c r="C90" s="62">
        <v>14</v>
      </c>
      <c r="D90" s="59">
        <v>15223</v>
      </c>
      <c r="E90" s="62">
        <v>13</v>
      </c>
      <c r="F90" s="59">
        <v>15237</v>
      </c>
      <c r="G90" s="65">
        <v>14</v>
      </c>
      <c r="H90" s="65">
        <v>15258</v>
      </c>
      <c r="I90" s="41"/>
      <c r="J90" s="41"/>
      <c r="K90" s="51">
        <v>0</v>
      </c>
      <c r="L90">
        <v>1111</v>
      </c>
    </row>
    <row r="91" spans="1:12" x14ac:dyDescent="0.3">
      <c r="A91" s="59">
        <v>12</v>
      </c>
      <c r="B91" s="59">
        <v>15712</v>
      </c>
      <c r="C91" s="62">
        <v>14</v>
      </c>
      <c r="D91" s="59">
        <v>15728</v>
      </c>
      <c r="E91" s="62">
        <v>24</v>
      </c>
      <c r="F91" s="59">
        <v>15741</v>
      </c>
      <c r="G91" s="65">
        <v>14</v>
      </c>
      <c r="H91" s="65">
        <v>15754</v>
      </c>
      <c r="I91" s="41"/>
      <c r="J91" s="41"/>
      <c r="K91" s="51">
        <v>0</v>
      </c>
      <c r="L91">
        <v>1121</v>
      </c>
    </row>
    <row r="92" spans="1:12" x14ac:dyDescent="0.3">
      <c r="A92" s="59">
        <v>12</v>
      </c>
      <c r="B92" s="59">
        <v>17415</v>
      </c>
      <c r="C92" s="62">
        <v>14</v>
      </c>
      <c r="D92" s="59">
        <v>17429</v>
      </c>
      <c r="E92" s="62">
        <v>24</v>
      </c>
      <c r="F92" s="59">
        <v>17442</v>
      </c>
      <c r="G92" s="65">
        <v>14</v>
      </c>
      <c r="H92" s="65">
        <v>17456</v>
      </c>
      <c r="I92" s="41"/>
      <c r="J92" s="41"/>
      <c r="K92" s="51">
        <v>0</v>
      </c>
      <c r="L92">
        <v>1121</v>
      </c>
    </row>
    <row r="93" spans="1:12" x14ac:dyDescent="0.3">
      <c r="A93" s="59">
        <v>12</v>
      </c>
      <c r="B93" s="59">
        <v>17569</v>
      </c>
      <c r="C93" s="62">
        <v>14</v>
      </c>
      <c r="D93" s="59">
        <v>19028</v>
      </c>
      <c r="E93" s="62">
        <v>13</v>
      </c>
      <c r="F93" s="59">
        <v>19037</v>
      </c>
      <c r="G93" s="65">
        <v>14</v>
      </c>
      <c r="H93" s="65">
        <v>19050</v>
      </c>
      <c r="I93" s="41"/>
      <c r="J93" s="41"/>
      <c r="K93" s="51">
        <v>0</v>
      </c>
      <c r="L93">
        <v>1111</v>
      </c>
    </row>
    <row r="94" spans="1:12" x14ac:dyDescent="0.3">
      <c r="A94" s="59">
        <v>12</v>
      </c>
      <c r="B94" s="59">
        <v>19173</v>
      </c>
      <c r="C94" s="62">
        <v>14</v>
      </c>
      <c r="D94" s="59">
        <v>19181</v>
      </c>
      <c r="E94" s="62">
        <v>13</v>
      </c>
      <c r="F94" s="59">
        <v>19189</v>
      </c>
      <c r="G94" s="65">
        <v>14</v>
      </c>
      <c r="H94" s="65">
        <v>19210</v>
      </c>
      <c r="I94" s="41"/>
      <c r="J94" s="41"/>
      <c r="K94" s="51">
        <v>0</v>
      </c>
      <c r="L94">
        <v>1111</v>
      </c>
    </row>
    <row r="95" spans="1:12" x14ac:dyDescent="0.3">
      <c r="A95" s="59">
        <v>12</v>
      </c>
      <c r="B95" s="59">
        <v>21866</v>
      </c>
      <c r="C95" s="62">
        <v>14</v>
      </c>
      <c r="D95" s="59">
        <v>21895</v>
      </c>
      <c r="E95" s="62">
        <v>13</v>
      </c>
      <c r="F95" s="59">
        <v>21919</v>
      </c>
      <c r="G95" s="65">
        <v>23</v>
      </c>
      <c r="H95" s="65">
        <v>21932</v>
      </c>
      <c r="I95" s="41"/>
      <c r="J95" s="41"/>
      <c r="K95" s="51">
        <v>0</v>
      </c>
      <c r="L95">
        <v>1112</v>
      </c>
    </row>
    <row r="96" spans="1:12" x14ac:dyDescent="0.3">
      <c r="A96" s="59">
        <v>12</v>
      </c>
      <c r="B96" s="59">
        <v>23576</v>
      </c>
      <c r="C96" s="62">
        <v>14</v>
      </c>
      <c r="D96" s="59">
        <v>23590</v>
      </c>
      <c r="E96" s="62">
        <v>13</v>
      </c>
      <c r="F96" s="59">
        <v>23621</v>
      </c>
      <c r="G96" s="65">
        <v>23</v>
      </c>
      <c r="H96" s="65">
        <v>23637</v>
      </c>
      <c r="I96" s="41"/>
      <c r="J96" s="41"/>
      <c r="K96" s="51">
        <v>0</v>
      </c>
      <c r="L96">
        <v>1112</v>
      </c>
    </row>
    <row r="97" spans="1:12" x14ac:dyDescent="0.3">
      <c r="A97" s="59">
        <v>12</v>
      </c>
      <c r="B97" s="59">
        <v>23758</v>
      </c>
      <c r="C97" s="62">
        <v>14</v>
      </c>
      <c r="D97" s="59">
        <v>23771</v>
      </c>
      <c r="E97" s="62"/>
      <c r="F97" s="59"/>
      <c r="G97" s="65"/>
      <c r="H97" s="65"/>
      <c r="I97" s="41"/>
      <c r="J97" s="41"/>
      <c r="K97" s="51"/>
      <c r="L97">
        <v>11</v>
      </c>
    </row>
    <row r="98" spans="1:12" x14ac:dyDescent="0.3">
      <c r="A98" s="17"/>
      <c r="B98" s="17"/>
      <c r="C98" s="17"/>
      <c r="D98" s="17"/>
      <c r="E98" s="17"/>
      <c r="F98" s="17"/>
      <c r="G98" s="17"/>
      <c r="H9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0</v>
      </c>
      <c r="B2" s="66">
        <v>40734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99</v>
      </c>
      <c r="V3" s="26" t="s">
        <v>118</v>
      </c>
      <c r="W3">
        <f>COUNTA(L7:L23)</f>
        <v>17</v>
      </c>
      <c r="AA3" s="26" t="s">
        <v>118</v>
      </c>
      <c r="AB3">
        <f>COUNTA(L24:L39)</f>
        <v>16</v>
      </c>
      <c r="AF3" s="26" t="s">
        <v>118</v>
      </c>
      <c r="AG3">
        <f>COUNTA(L40:L56)</f>
        <v>17</v>
      </c>
      <c r="AK3" s="26" t="s">
        <v>118</v>
      </c>
      <c r="AL3">
        <f>COUNTA(L57:L72)</f>
        <v>16</v>
      </c>
      <c r="AP3" s="26" t="s">
        <v>118</v>
      </c>
      <c r="AQ3">
        <f>COUNTA(L73:L89)</f>
        <v>17</v>
      </c>
      <c r="AU3" s="26" t="s">
        <v>118</v>
      </c>
      <c r="AV3">
        <f>COUNTA(L90:L105)</f>
        <v>16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99</v>
      </c>
      <c r="V4" s="26" t="s">
        <v>119</v>
      </c>
      <c r="W4">
        <f>SUM(U7:U22)</f>
        <v>17</v>
      </c>
      <c r="AA4" s="26" t="s">
        <v>119</v>
      </c>
      <c r="AB4">
        <f>SUM(Z7:Z22)</f>
        <v>16</v>
      </c>
      <c r="AF4" s="26" t="s">
        <v>119</v>
      </c>
      <c r="AG4">
        <f>SUM(AE7:AE22)</f>
        <v>17</v>
      </c>
      <c r="AK4" s="26" t="s">
        <v>119</v>
      </c>
      <c r="AL4">
        <f>SUM(AJ7:AJ22)</f>
        <v>16</v>
      </c>
      <c r="AP4" s="26" t="s">
        <v>119</v>
      </c>
      <c r="AQ4">
        <f>SUM(AO7:AO22)</f>
        <v>17</v>
      </c>
      <c r="AU4" s="26" t="s">
        <v>119</v>
      </c>
      <c r="AV4">
        <f>SUM(AT7:AT22)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36</v>
      </c>
      <c r="C7" s="60">
        <v>23</v>
      </c>
      <c r="D7" s="57">
        <v>68</v>
      </c>
      <c r="E7" s="60">
        <v>24</v>
      </c>
      <c r="F7" s="57">
        <v>102</v>
      </c>
      <c r="G7" s="63">
        <v>14</v>
      </c>
      <c r="H7" s="63">
        <v>175</v>
      </c>
      <c r="I7" s="42"/>
      <c r="J7" s="42"/>
      <c r="K7" s="43">
        <v>0</v>
      </c>
      <c r="L7">
        <v>1221</v>
      </c>
      <c r="N7" s="36">
        <v>1111</v>
      </c>
      <c r="O7" s="36">
        <f>COUNTIF($L$7:$L$500,N7)</f>
        <v>52</v>
      </c>
      <c r="P7" s="36">
        <f>O7/$Q$4</f>
        <v>0.5252525252525253</v>
      </c>
      <c r="Q7" s="36">
        <f>IF(P7=0,0,(P7*((LOG(P7))/LOG(2))))</f>
        <v>-0.48791594849295866</v>
      </c>
      <c r="T7" s="36">
        <f>N7</f>
        <v>1111</v>
      </c>
      <c r="U7" s="36">
        <f>COUNTIF(L7:L23,T7)</f>
        <v>5</v>
      </c>
      <c r="V7" s="36">
        <f>U7/(W4-U20)</f>
        <v>0.29411764705882354</v>
      </c>
      <c r="W7" s="36">
        <f>IF(V7=0,0,(V7*((LOG(V7))/LOG(2))))</f>
        <v>-0.51927492540087561</v>
      </c>
      <c r="Y7" s="36">
        <f>N7</f>
        <v>1111</v>
      </c>
      <c r="Z7" s="36">
        <f>COUNTIF(L24:L39,Y7)</f>
        <v>10</v>
      </c>
      <c r="AA7" s="36">
        <f>Z7/(AB4-Z20)</f>
        <v>0.625</v>
      </c>
      <c r="AB7" s="36">
        <f>IF(AA7=0,0,(AA7*((LOG(AA7))/LOG(2))))</f>
        <v>-0.42379494069539858</v>
      </c>
      <c r="AD7" s="36">
        <f>N7</f>
        <v>1111</v>
      </c>
      <c r="AE7" s="36">
        <f>COUNTIF(L40:L56,AD7)</f>
        <v>8</v>
      </c>
      <c r="AF7" s="36">
        <f>AE7/(AG4-AE20)</f>
        <v>0.47058823529411764</v>
      </c>
      <c r="AG7" s="36">
        <f>IF(AF7=0,0,(AF7*((LOG(AF7))/LOG(2))))</f>
        <v>-0.51174721941192436</v>
      </c>
      <c r="AI7" s="36">
        <f>N7</f>
        <v>1111</v>
      </c>
      <c r="AJ7" s="36">
        <f>COUNTIF(L57:L72,AI7)</f>
        <v>9</v>
      </c>
      <c r="AK7" s="36">
        <f>AJ7/(AL4-AJ20)</f>
        <v>0.5625</v>
      </c>
      <c r="AL7" s="36">
        <f>IF(AK7=0,0,(AK7*((LOG(AK7))/LOG(2))))</f>
        <v>-0.4669171866886993</v>
      </c>
      <c r="AN7" s="36">
        <f>N7</f>
        <v>1111</v>
      </c>
      <c r="AO7" s="36">
        <f>COUNTIF(L73:L89,AN7)</f>
        <v>11</v>
      </c>
      <c r="AP7" s="36">
        <f>AO7/(AQ4-AO20)</f>
        <v>0.6470588235294118</v>
      </c>
      <c r="AQ7" s="36">
        <f>IF(AP7=0,0,(AP7*((LOG(AP7))/LOG(2))))</f>
        <v>-0.40637314404373309</v>
      </c>
      <c r="AS7" s="36">
        <f>N7</f>
        <v>1111</v>
      </c>
      <c r="AT7" s="36">
        <f>COUNTIF(L90:L105,AS7)</f>
        <v>9</v>
      </c>
      <c r="AU7" s="36">
        <f>AT7/(AV4-AT20)</f>
        <v>0.5625</v>
      </c>
      <c r="AV7" s="36">
        <f>IF(AU7=0,0,(AU7*((LOG(AU7))/LOG(2))))</f>
        <v>-0.4669171866886993</v>
      </c>
    </row>
    <row r="8" spans="1:48" x14ac:dyDescent="0.3">
      <c r="A8" s="58">
        <v>12</v>
      </c>
      <c r="B8" s="58">
        <v>286</v>
      </c>
      <c r="C8" s="61">
        <v>14</v>
      </c>
      <c r="D8" s="58">
        <v>323</v>
      </c>
      <c r="E8" s="61">
        <v>13</v>
      </c>
      <c r="F8" s="58">
        <v>331</v>
      </c>
      <c r="G8" s="64">
        <v>23</v>
      </c>
      <c r="H8" s="64">
        <v>343</v>
      </c>
      <c r="I8" s="42"/>
      <c r="J8" s="42"/>
      <c r="K8" s="43">
        <v>0</v>
      </c>
      <c r="L8">
        <v>1112</v>
      </c>
      <c r="N8" s="36">
        <v>1112</v>
      </c>
      <c r="O8" s="36">
        <f>COUNTIF($L$7:$L$500,N8)</f>
        <v>23</v>
      </c>
      <c r="P8" s="36">
        <f>O8/$Q$4</f>
        <v>0.23232323232323232</v>
      </c>
      <c r="Q8" s="36">
        <f>IF(P8=0,0,(P8*((LOG(P8))/LOG(2))))</f>
        <v>-0.48922502295474474</v>
      </c>
      <c r="T8" s="36">
        <f>N8</f>
        <v>1112</v>
      </c>
      <c r="U8" s="36">
        <f>COUNTIF(L7:L23,T8)</f>
        <v>7</v>
      </c>
      <c r="V8" s="36">
        <f>U8/(W4-U20)</f>
        <v>0.41176470588235292</v>
      </c>
      <c r="W8" s="36">
        <f>IF(V8=0,0,(V8*((LOG(V8))/LOG(2))))</f>
        <v>-0.52710326084406744</v>
      </c>
      <c r="Y8" s="36">
        <f>N8</f>
        <v>1112</v>
      </c>
      <c r="Z8" s="36">
        <f>COUNTIF(L24:L39,Y8)</f>
        <v>3</v>
      </c>
      <c r="AA8" s="36">
        <f>Z8/(AB4-Z20)</f>
        <v>0.1875</v>
      </c>
      <c r="AB8" s="36">
        <f>IF(AA8=0,0,(AA8*((LOG(AA8))/LOG(2))))</f>
        <v>-0.45281953111478312</v>
      </c>
      <c r="AD8" s="36">
        <f>N8</f>
        <v>1112</v>
      </c>
      <c r="AE8" s="36">
        <f>COUNTIF(L40:L56,AD8)</f>
        <v>2</v>
      </c>
      <c r="AF8" s="36">
        <f>AE8/(AG4-AE20)</f>
        <v>0.11764705882352941</v>
      </c>
      <c r="AG8" s="36">
        <f>IF(AF8=0,0,(AF8*((LOG(AF8))/LOG(2))))</f>
        <v>-0.36323092250003997</v>
      </c>
      <c r="AI8" s="36">
        <f>N8</f>
        <v>1112</v>
      </c>
      <c r="AJ8" s="36">
        <f>COUNTIF(L57:L72,AI8)</f>
        <v>5</v>
      </c>
      <c r="AK8" s="36">
        <f>AJ8/(AL4-AJ20)</f>
        <v>0.3125</v>
      </c>
      <c r="AL8" s="36">
        <f>IF(AK8=0,0,(AK8*((LOG(AK8))/LOG(2))))</f>
        <v>-0.52439747034769923</v>
      </c>
      <c r="AN8" s="36">
        <f>N8</f>
        <v>1112</v>
      </c>
      <c r="AO8" s="36">
        <f>COUNTIF(L73:L89,AN8)</f>
        <v>2</v>
      </c>
      <c r="AP8" s="36">
        <f>AO8/(AQ4-AO20)</f>
        <v>0.11764705882352941</v>
      </c>
      <c r="AQ8" s="36">
        <f>IF(AP8=0,0,(AP8*((LOG(AP8))/LOG(2))))</f>
        <v>-0.36323092250003997</v>
      </c>
      <c r="AS8" s="36">
        <f>N8</f>
        <v>1112</v>
      </c>
      <c r="AT8" s="36">
        <f>COUNTIF(L90:L105,AS8)</f>
        <v>4</v>
      </c>
      <c r="AU8" s="36">
        <f>AT8/(AV4-AT20)</f>
        <v>0.25</v>
      </c>
      <c r="AV8" s="36">
        <f>IF(AU8=0,0,(AU8*((LOG(AU8))/LOG(2))))</f>
        <v>-0.5</v>
      </c>
    </row>
    <row r="9" spans="1:48" x14ac:dyDescent="0.3">
      <c r="A9" s="58">
        <v>12</v>
      </c>
      <c r="B9" s="58">
        <v>445</v>
      </c>
      <c r="C9" s="61">
        <v>14</v>
      </c>
      <c r="D9" s="58">
        <v>453</v>
      </c>
      <c r="E9" s="61">
        <v>24</v>
      </c>
      <c r="F9" s="58">
        <v>465</v>
      </c>
      <c r="G9" s="64">
        <v>14</v>
      </c>
      <c r="H9" s="64">
        <v>480</v>
      </c>
      <c r="I9" s="42"/>
      <c r="J9" s="42"/>
      <c r="K9" s="43">
        <v>0</v>
      </c>
      <c r="L9">
        <v>1121</v>
      </c>
      <c r="N9" s="36">
        <v>1121</v>
      </c>
      <c r="O9" s="36">
        <f>COUNTIF($L$7:$L$500,N9)</f>
        <v>18</v>
      </c>
      <c r="P9" s="36">
        <f>O9/$Q$4</f>
        <v>0.18181818181818182</v>
      </c>
      <c r="Q9" s="36">
        <f>IF(P9=0,0,(P9*((LOG(P9))/LOG(2))))</f>
        <v>-0.44716938520678134</v>
      </c>
      <c r="T9" s="36">
        <f>N9</f>
        <v>1121</v>
      </c>
      <c r="U9" s="36">
        <f>COUNTIF(L7:L23,T9)</f>
        <v>3</v>
      </c>
      <c r="V9" s="36">
        <f>U9/(W4-U20)</f>
        <v>0.17647058823529413</v>
      </c>
      <c r="W9" s="36">
        <f>IF(V9=0,0,(V9*((LOG(V9))/LOG(2))))</f>
        <v>-0.44161770715220888</v>
      </c>
      <c r="Y9" s="36">
        <f>N9</f>
        <v>1121</v>
      </c>
      <c r="Z9" s="36">
        <f>COUNTIF(L24:L39,Y9)</f>
        <v>3</v>
      </c>
      <c r="AA9" s="36">
        <f>Z9/(AB4-Z20)</f>
        <v>0.1875</v>
      </c>
      <c r="AB9" s="36">
        <f>IF(AA9=0,0,(AA9*((LOG(AA9))/LOG(2))))</f>
        <v>-0.45281953111478312</v>
      </c>
      <c r="AD9" s="36">
        <f>N9</f>
        <v>1121</v>
      </c>
      <c r="AE9" s="36">
        <f>COUNTIF(L40:L56,AD9)</f>
        <v>6</v>
      </c>
      <c r="AF9" s="36">
        <f>AE9/(AG4-AE20)</f>
        <v>0.35294117647058826</v>
      </c>
      <c r="AG9" s="36">
        <f>IF(AF9=0,0,(AF9*((LOG(AF9))/LOG(2))))</f>
        <v>-0.53029423783382934</v>
      </c>
      <c r="AI9" s="36">
        <f>N9</f>
        <v>1121</v>
      </c>
      <c r="AJ9" s="36">
        <f>COUNTIF(L57:L72,AI9)</f>
        <v>1</v>
      </c>
      <c r="AK9" s="36">
        <f>AJ9/(AL4-AJ20)</f>
        <v>6.25E-2</v>
      </c>
      <c r="AL9" s="36">
        <f>IF(AK9=0,0,(AK9*((LOG(AK9))/LOG(2))))</f>
        <v>-0.25</v>
      </c>
      <c r="AN9" s="36">
        <f>N9</f>
        <v>1121</v>
      </c>
      <c r="AO9" s="36">
        <f>COUNTIF(L73:L89,AN9)</f>
        <v>3</v>
      </c>
      <c r="AP9" s="36">
        <f>AO9/(AQ4-AO20)</f>
        <v>0.17647058823529413</v>
      </c>
      <c r="AQ9" s="36">
        <f>IF(AP9=0,0,(AP9*((LOG(AP9))/LOG(2))))</f>
        <v>-0.44161770715220888</v>
      </c>
      <c r="AS9" s="36">
        <f>N9</f>
        <v>1121</v>
      </c>
      <c r="AT9" s="36">
        <f>COUNTIF(L90:L105,AS9)</f>
        <v>2</v>
      </c>
      <c r="AU9" s="36">
        <f>AT9/(AV4-AT20)</f>
        <v>0.125</v>
      </c>
      <c r="AV9" s="36">
        <f>IF(AU9=0,0,(AU9*((LOG(AU9))/LOG(2))))</f>
        <v>-0.375</v>
      </c>
    </row>
    <row r="10" spans="1:48" x14ac:dyDescent="0.3">
      <c r="A10" s="58">
        <v>12</v>
      </c>
      <c r="B10" s="58">
        <v>601</v>
      </c>
      <c r="C10" s="61">
        <v>14</v>
      </c>
      <c r="D10" s="58">
        <v>607</v>
      </c>
      <c r="E10" s="61">
        <v>13</v>
      </c>
      <c r="F10" s="58">
        <v>627</v>
      </c>
      <c r="G10" s="64">
        <v>23</v>
      </c>
      <c r="H10" s="64">
        <v>637</v>
      </c>
      <c r="I10" s="42"/>
      <c r="J10" s="42"/>
      <c r="K10" s="43">
        <v>0</v>
      </c>
      <c r="L10">
        <v>1112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COUNTIF(L7:L23,T10)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COUNTIF(L24:L39,Y10)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COUNTIF(L40:L56,AD10)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COUNTIF(L57:L72,AI10)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COUNTIF(L73:L89,AN10)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COUNTIF(L90:L105,AS10)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754</v>
      </c>
      <c r="C11" s="61">
        <v>14</v>
      </c>
      <c r="D11" s="58">
        <v>761</v>
      </c>
      <c r="E11" s="61">
        <v>13</v>
      </c>
      <c r="F11" s="58">
        <v>776</v>
      </c>
      <c r="G11" s="64">
        <v>23</v>
      </c>
      <c r="H11" s="64">
        <v>788</v>
      </c>
      <c r="I11" s="42"/>
      <c r="J11" s="42"/>
      <c r="K11" s="43">
        <v>0</v>
      </c>
      <c r="L11">
        <v>1112</v>
      </c>
      <c r="N11" s="36">
        <v>1211</v>
      </c>
      <c r="O11" s="36">
        <f>COUNTIF($L$7:$L$500,N11)</f>
        <v>2</v>
      </c>
      <c r="P11" s="36">
        <f>O11/$Q$4</f>
        <v>2.0202020202020204E-2</v>
      </c>
      <c r="Q11" s="36">
        <f>IF(P11=0,0,(P11*((LOG(P11))/LOG(2))))</f>
        <v>-0.11372437616322445</v>
      </c>
      <c r="T11" s="36">
        <f>N11</f>
        <v>1211</v>
      </c>
      <c r="U11" s="36">
        <f>COUNTIF(L7:L23,T11)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COUNTIF(L24:L39,Y11)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COUNTIF(L40:L56,AD11)</f>
        <v>1</v>
      </c>
      <c r="AF11" s="36">
        <f>AE11/(AG4-AE20)</f>
        <v>5.8823529411764705E-2</v>
      </c>
      <c r="AG11" s="36">
        <f>IF(AF11=0,0,(AF11*((LOG(AF11))/LOG(2))))</f>
        <v>-0.24043899066178465</v>
      </c>
      <c r="AI11" s="36">
        <f>N11</f>
        <v>1211</v>
      </c>
      <c r="AJ11" s="36">
        <f>COUNTIF(L57:L72,AI11)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COUNTIF(L73:L89,AN11)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COUNTIF(L90:L105,AS11)</f>
        <v>1</v>
      </c>
      <c r="AU11" s="36">
        <f>AT11/(AV4-AT20)</f>
        <v>6.25E-2</v>
      </c>
      <c r="AV11" s="36">
        <f>IF(AU11=0,0,(AU11*((LOG(AU11))/LOG(2))))</f>
        <v>-0.25</v>
      </c>
    </row>
    <row r="12" spans="1:48" x14ac:dyDescent="0.3">
      <c r="A12" s="58">
        <v>12</v>
      </c>
      <c r="B12" s="58">
        <v>892</v>
      </c>
      <c r="C12" s="61">
        <v>14</v>
      </c>
      <c r="D12" s="58">
        <v>898</v>
      </c>
      <c r="E12" s="61">
        <v>13</v>
      </c>
      <c r="F12" s="58">
        <v>910</v>
      </c>
      <c r="G12" s="64">
        <v>14</v>
      </c>
      <c r="H12" s="64">
        <v>915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2</v>
      </c>
      <c r="P12" s="36">
        <f>O12/$Q$4</f>
        <v>2.0202020202020204E-2</v>
      </c>
      <c r="Q12" s="36">
        <f>IF(P12=0,0,(P12*((LOG(P12))/LOG(2))))</f>
        <v>-0.11372437616322445</v>
      </c>
      <c r="T12" s="36">
        <f>N12</f>
        <v>1212</v>
      </c>
      <c r="U12" s="36">
        <f>COUNTIF(L7:L23,T12)</f>
        <v>1</v>
      </c>
      <c r="V12" s="36">
        <f>U12/(W4-U20)</f>
        <v>5.8823529411764705E-2</v>
      </c>
      <c r="W12" s="36">
        <f>IF(V12=0,0,(V12*((LOG(V12))/LOG(2))))</f>
        <v>-0.24043899066178465</v>
      </c>
      <c r="Y12" s="36">
        <f>N12</f>
        <v>1212</v>
      </c>
      <c r="Z12" s="36">
        <f>COUNTIF(L24:L39,Y12)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COUNTIF(L40:L56,AD12)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COUNTIF(L57:L72,AI12)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COUNTIF(L73:L89,AN12)</f>
        <v>1</v>
      </c>
      <c r="AP12" s="36">
        <f>AO12/(AQ4-AO20)</f>
        <v>5.8823529411764705E-2</v>
      </c>
      <c r="AQ12" s="36">
        <f>IF(AP12=0,0,(AP12*((LOG(AP12))/LOG(2))))</f>
        <v>-0.24043899066178465</v>
      </c>
      <c r="AS12" s="36">
        <f>N12</f>
        <v>1212</v>
      </c>
      <c r="AT12" s="36">
        <f>COUNTIF(L90:L105,AS12)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1040</v>
      </c>
      <c r="C13" s="61">
        <v>23</v>
      </c>
      <c r="D13" s="58">
        <v>1054</v>
      </c>
      <c r="E13" s="61">
        <v>13</v>
      </c>
      <c r="F13" s="58">
        <v>1071</v>
      </c>
      <c r="G13" s="64">
        <v>23</v>
      </c>
      <c r="H13" s="64">
        <v>1085</v>
      </c>
      <c r="I13" s="42"/>
      <c r="J13" s="42"/>
      <c r="K13" s="43">
        <v>0</v>
      </c>
      <c r="L13">
        <v>1212</v>
      </c>
      <c r="N13" s="36">
        <v>1221</v>
      </c>
      <c r="O13" s="36">
        <f>COUNTIF($L$7:$L$500,N13)</f>
        <v>2</v>
      </c>
      <c r="P13" s="36">
        <f>O13/$Q$4</f>
        <v>2.0202020202020204E-2</v>
      </c>
      <c r="Q13" s="36">
        <f>IF(P13=0,0,(P13*((LOG(P13))/LOG(2))))</f>
        <v>-0.11372437616322445</v>
      </c>
      <c r="T13" s="36">
        <f>N13</f>
        <v>1221</v>
      </c>
      <c r="U13" s="36">
        <f>COUNTIF(L7:L23,T13)</f>
        <v>1</v>
      </c>
      <c r="V13" s="36">
        <f>U13/(W4-U20)</f>
        <v>5.8823529411764705E-2</v>
      </c>
      <c r="W13" s="36">
        <f>IF(V13=0,0,(V13*((LOG(V13))/LOG(2))))</f>
        <v>-0.24043899066178465</v>
      </c>
      <c r="Y13" s="36">
        <f>N13</f>
        <v>1221</v>
      </c>
      <c r="Z13" s="36">
        <f>COUNTIF(L24:L39,Y13)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COUNTIF(L40:L56,AD13)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COUNTIF(L57:L72,AI13)</f>
        <v>1</v>
      </c>
      <c r="AK13" s="36">
        <f>AJ13/(AL4-AJ20)</f>
        <v>6.25E-2</v>
      </c>
      <c r="AL13" s="36">
        <f>IF(AK13=0,0,(AK13*((LOG(AK13))/LOG(2))))</f>
        <v>-0.25</v>
      </c>
      <c r="AN13" s="36">
        <f>N13</f>
        <v>1221</v>
      </c>
      <c r="AO13" s="36">
        <f>COUNTIF(L73:L89,AN13)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COUNTIF(L90:L105,AS13)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1186</v>
      </c>
      <c r="C14" s="61">
        <v>14</v>
      </c>
      <c r="D14" s="58">
        <v>1194</v>
      </c>
      <c r="E14" s="61">
        <v>13</v>
      </c>
      <c r="F14" s="58">
        <v>1202</v>
      </c>
      <c r="G14" s="64">
        <v>23</v>
      </c>
      <c r="H14" s="64">
        <v>1219</v>
      </c>
      <c r="I14" s="42"/>
      <c r="J14" s="42"/>
      <c r="K14" s="43">
        <v>0</v>
      </c>
      <c r="L14">
        <v>1112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COUNTIF(L7:L23,T14)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COUNTIF(L24:L39,Y14)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COUNTIF(L40:L56,AD14)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COUNTIF(L57:L72,AI14)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COUNTIF(L73:L89,AN14)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COUNTIF(L90:L105,AS14)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1337</v>
      </c>
      <c r="C15" s="61">
        <v>14</v>
      </c>
      <c r="D15" s="58">
        <v>1346</v>
      </c>
      <c r="E15" s="61">
        <v>24</v>
      </c>
      <c r="F15" s="58">
        <v>1357</v>
      </c>
      <c r="G15" s="64">
        <v>14</v>
      </c>
      <c r="H15" s="64">
        <v>1371</v>
      </c>
      <c r="I15" s="42"/>
      <c r="J15" s="42"/>
      <c r="K15" s="43">
        <v>0</v>
      </c>
      <c r="L15">
        <v>1121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COUNTIF(L7:L23,T15)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COUNTIF(L24:L39,Y15)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COUNTIF(L40:L56,AD15)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COUNTIF(L57:L72,AI15)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COUNTIF(L73:L89,AN15)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COUNTIF(L90:L105,AS15)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1485</v>
      </c>
      <c r="C16" s="61">
        <v>14</v>
      </c>
      <c r="D16" s="58">
        <v>1499</v>
      </c>
      <c r="E16" s="61">
        <v>13</v>
      </c>
      <c r="F16" s="58">
        <v>1508</v>
      </c>
      <c r="G16" s="64">
        <v>23</v>
      </c>
      <c r="H16" s="64">
        <v>1521</v>
      </c>
      <c r="I16" s="42"/>
      <c r="J16" s="42"/>
      <c r="K16" s="43">
        <v>0</v>
      </c>
      <c r="L16">
        <v>1112</v>
      </c>
      <c r="N16" s="36">
        <v>2112</v>
      </c>
      <c r="O16" s="36">
        <f>COUNTIF($L$7:$L$500,N16)</f>
        <v>0</v>
      </c>
      <c r="P16" s="36">
        <f>O16/$Q$4</f>
        <v>0</v>
      </c>
      <c r="Q16" s="36">
        <f>IF(P16=0,0,(P16*((LOG(P16))/LOG(2))))</f>
        <v>0</v>
      </c>
      <c r="T16" s="36">
        <f>N16</f>
        <v>2112</v>
      </c>
      <c r="U16" s="36">
        <f>COUNTIF(L7:L23,T16)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COUNTIF(L24:L39,Y16)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COUNTIF(L40:L56,AD16)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COUNTIF(L57:L72,AI16)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COUNTIF(L73:L89,AN16)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COUNTIF(L90:L105,AS16)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1621</v>
      </c>
      <c r="C17" s="61">
        <v>14</v>
      </c>
      <c r="D17" s="58">
        <v>1628</v>
      </c>
      <c r="E17" s="61">
        <v>13</v>
      </c>
      <c r="F17" s="58">
        <v>1639</v>
      </c>
      <c r="G17" s="64">
        <v>14</v>
      </c>
      <c r="H17" s="64">
        <v>1659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COUNTIF(L7:L23,T17)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COUNTIF(L24:L39,Y17)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COUNTIF(L40:L56,AD17)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COUNTIF(L57:L72,AI17)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COUNTIF(L73:L89,AN17)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COUNTIF(L90:L105,AS17)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1781</v>
      </c>
      <c r="C18" s="61">
        <v>14</v>
      </c>
      <c r="D18" s="58">
        <v>1805</v>
      </c>
      <c r="E18" s="61">
        <v>13</v>
      </c>
      <c r="F18" s="58">
        <v>1814</v>
      </c>
      <c r="G18" s="64">
        <v>14</v>
      </c>
      <c r="H18" s="64">
        <v>1827</v>
      </c>
      <c r="I18" s="42"/>
      <c r="J18" s="42"/>
      <c r="K18" s="43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COUNTIF(L7:L23,T18)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COUNTIF(L24:L39,Y18)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COUNTIF(L40:L56,AD18)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COUNTIF(L57:L72,AI18)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COUNTIF(L73:L89,AN18)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COUNTIF(L90:L105,AS18)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1925</v>
      </c>
      <c r="C19" s="61">
        <v>14</v>
      </c>
      <c r="D19" s="58">
        <v>1933</v>
      </c>
      <c r="E19" s="61">
        <v>13</v>
      </c>
      <c r="F19" s="58">
        <v>1942</v>
      </c>
      <c r="G19" s="64">
        <v>23</v>
      </c>
      <c r="H19" s="64">
        <v>1956</v>
      </c>
      <c r="I19" s="42"/>
      <c r="J19" s="42"/>
      <c r="K19" s="43">
        <v>0</v>
      </c>
      <c r="L19">
        <v>1112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COUNTIF(L7:L23,T19)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COUNTIF(L24:L39,Y19)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COUNTIF(L40:L56,AD19)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COUNTIF(L57:L72,AI19)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COUNTIF(L73:L89,AN19)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COUNTIF(L90:L105,AS19)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2183</v>
      </c>
      <c r="C20" s="61">
        <v>14</v>
      </c>
      <c r="D20" s="58">
        <v>2199</v>
      </c>
      <c r="E20" s="61">
        <v>24</v>
      </c>
      <c r="F20" s="58">
        <v>2214</v>
      </c>
      <c r="G20" s="64">
        <v>14</v>
      </c>
      <c r="H20" s="64">
        <v>2230</v>
      </c>
      <c r="I20" s="42"/>
      <c r="J20" s="42"/>
      <c r="K20" s="43">
        <v>0</v>
      </c>
      <c r="L20">
        <v>1121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COUNTIF(L7:L23,T20)</f>
        <v>0</v>
      </c>
      <c r="V20" s="55"/>
      <c r="W20" s="56"/>
      <c r="Y20" s="36">
        <f>N20</f>
        <v>2212</v>
      </c>
      <c r="Z20" s="36">
        <f>COUNTIF(L24:L39,Y20)</f>
        <v>0</v>
      </c>
      <c r="AA20" s="55"/>
      <c r="AB20" s="56"/>
      <c r="AD20" s="36">
        <f>N20</f>
        <v>2212</v>
      </c>
      <c r="AE20" s="36">
        <f>COUNTIF(L40:L56,AD20)</f>
        <v>0</v>
      </c>
      <c r="AF20" s="55"/>
      <c r="AG20" s="56"/>
      <c r="AI20" s="36">
        <f>N20</f>
        <v>2212</v>
      </c>
      <c r="AJ20" s="36">
        <f>COUNTIF(L57:L72,AI20)</f>
        <v>0</v>
      </c>
      <c r="AK20" s="55"/>
      <c r="AL20" s="56"/>
      <c r="AN20" s="36">
        <f>N20</f>
        <v>2212</v>
      </c>
      <c r="AO20" s="36">
        <f>COUNTIF(L73:L89,AN20)</f>
        <v>0</v>
      </c>
      <c r="AP20" s="55"/>
      <c r="AQ20" s="56"/>
      <c r="AS20" s="36">
        <f>N20</f>
        <v>2212</v>
      </c>
      <c r="AT20" s="36">
        <f>COUNTIF(L90:L105,AS20)</f>
        <v>0</v>
      </c>
      <c r="AU20" s="55"/>
      <c r="AV20" s="56"/>
    </row>
    <row r="21" spans="1:48" x14ac:dyDescent="0.3">
      <c r="A21" s="58">
        <v>12</v>
      </c>
      <c r="B21" s="58">
        <v>2333</v>
      </c>
      <c r="C21" s="61">
        <v>14</v>
      </c>
      <c r="D21" s="58">
        <v>2345</v>
      </c>
      <c r="E21" s="61">
        <v>13</v>
      </c>
      <c r="F21" s="58">
        <v>2359</v>
      </c>
      <c r="G21" s="64">
        <v>23</v>
      </c>
      <c r="H21" s="64">
        <v>2372</v>
      </c>
      <c r="I21" s="42"/>
      <c r="J21" s="42"/>
      <c r="K21" s="43">
        <v>0</v>
      </c>
      <c r="L21">
        <v>1112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COUNTIF(L7:L23,T21)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COUNTIF(L24:L39,Y21)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COUNTIF(L40:L56,AD21)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COUNTIF(L57:L72,AI21)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COUNTIF(L73:L89,AN21)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COUNTIF(L90:L105,AS21)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2478</v>
      </c>
      <c r="C22" s="61">
        <v>14</v>
      </c>
      <c r="D22" s="58">
        <v>2482</v>
      </c>
      <c r="E22" s="61">
        <v>13</v>
      </c>
      <c r="F22" s="58">
        <v>2492</v>
      </c>
      <c r="G22" s="64">
        <v>14</v>
      </c>
      <c r="H22" s="64">
        <v>2505</v>
      </c>
      <c r="I22" s="42"/>
      <c r="J22" s="42"/>
      <c r="K22" s="43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COUNTIF(L7:L23,T22)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COUNTIF(L24:L39,Y22)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COUNTIF(L40:L56,AD22)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COUNTIF(L57:L72,AI22)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COUNTIF(L73:L89,AN22)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COUNTIF(L90:L105,AS22)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2612</v>
      </c>
      <c r="C23" s="61">
        <v>14</v>
      </c>
      <c r="D23" s="58">
        <v>2624</v>
      </c>
      <c r="E23" s="61">
        <v>13</v>
      </c>
      <c r="F23" s="58">
        <v>2637</v>
      </c>
      <c r="G23" s="64">
        <v>14</v>
      </c>
      <c r="H23" s="64">
        <v>2650</v>
      </c>
      <c r="I23" s="42"/>
      <c r="J23" s="42"/>
      <c r="K23" s="43">
        <v>0</v>
      </c>
      <c r="L23">
        <v>1111</v>
      </c>
      <c r="P23" s="28">
        <f>SUM(P7:P22)</f>
        <v>1</v>
      </c>
      <c r="Q23" s="28">
        <f>-SUM(Q7:Q22)</f>
        <v>1.7654834851441583</v>
      </c>
      <c r="V23" s="28">
        <f>SUM(V7:V22)</f>
        <v>1</v>
      </c>
      <c r="W23" s="28">
        <f>-SUM(W7:W22)</f>
        <v>1.9688738747207215</v>
      </c>
      <c r="AA23" s="28">
        <f>SUM(AA7:AA22)</f>
        <v>1</v>
      </c>
      <c r="AB23" s="28">
        <f>-SUM(AB7:AB22)</f>
        <v>1.3294340029249647</v>
      </c>
      <c r="AF23" s="28">
        <f>SUM(AF7:AF22)</f>
        <v>1</v>
      </c>
      <c r="AG23" s="28">
        <f>-SUM(AG7:AG22)</f>
        <v>1.6457113704075783</v>
      </c>
      <c r="AK23" s="28">
        <f>SUM(AK7:AK22)</f>
        <v>1</v>
      </c>
      <c r="AL23" s="28">
        <f>-SUM(AL7:AL22)</f>
        <v>1.4913146570363986</v>
      </c>
      <c r="AP23" s="28">
        <f>SUM(AP7:AP22)</f>
        <v>1</v>
      </c>
      <c r="AQ23" s="28">
        <f>-SUM(AQ7:AQ22)</f>
        <v>1.4516607643577668</v>
      </c>
      <c r="AU23" s="28">
        <f>SUM(AU7:AU22)</f>
        <v>1</v>
      </c>
      <c r="AV23" s="28">
        <f>-SUM(AV7:AV22)</f>
        <v>1.5919171866886992</v>
      </c>
    </row>
    <row r="24" spans="1:48" x14ac:dyDescent="0.3">
      <c r="A24" s="59">
        <v>12</v>
      </c>
      <c r="B24" s="59">
        <v>2756</v>
      </c>
      <c r="C24" s="62">
        <v>14</v>
      </c>
      <c r="D24" s="59">
        <v>2763</v>
      </c>
      <c r="E24" s="62">
        <v>13</v>
      </c>
      <c r="F24" s="59">
        <v>2774</v>
      </c>
      <c r="G24" s="65">
        <v>23</v>
      </c>
      <c r="H24" s="65">
        <v>2788</v>
      </c>
      <c r="I24" s="41"/>
      <c r="J24" s="41"/>
      <c r="K24" s="51">
        <v>0</v>
      </c>
      <c r="L24">
        <v>1112</v>
      </c>
      <c r="P24" s="29" t="s">
        <v>90</v>
      </c>
      <c r="Q24" s="29">
        <f>Q23/(LOG(Q4)/LOG(2))</f>
        <v>0.26631294502949177</v>
      </c>
      <c r="V24" s="29" t="s">
        <v>117</v>
      </c>
      <c r="W24" s="29">
        <f>W23/(LOG(W4)/LOG(2))</f>
        <v>0.48168606081283677</v>
      </c>
      <c r="AA24" s="29" t="s">
        <v>120</v>
      </c>
      <c r="AB24" s="29">
        <f>AB23/(LOG(AB4)/LOG(2))</f>
        <v>0.33235850073124118</v>
      </c>
      <c r="AF24" s="29" t="s">
        <v>121</v>
      </c>
      <c r="AG24" s="29">
        <f>AG23/(LOG(AG4)/LOG(2))</f>
        <v>0.40262417894034275</v>
      </c>
      <c r="AK24" s="29" t="s">
        <v>122</v>
      </c>
      <c r="AL24" s="29">
        <f>AL23/(LOG(AL4)/LOG(2))</f>
        <v>0.37282866425909966</v>
      </c>
      <c r="AP24" s="29" t="s">
        <v>123</v>
      </c>
      <c r="AQ24" s="29">
        <f>AQ23/(LOG(AQ4)/LOG(2))</f>
        <v>0.35514959297188603</v>
      </c>
      <c r="AU24" s="29" t="s">
        <v>124</v>
      </c>
      <c r="AV24" s="29">
        <f>AV23/(LOG(AV4)/LOG(2))</f>
        <v>0.3979792966721748</v>
      </c>
    </row>
    <row r="25" spans="1:48" x14ac:dyDescent="0.3">
      <c r="A25" s="59">
        <v>12</v>
      </c>
      <c r="B25" s="59">
        <v>2899</v>
      </c>
      <c r="C25" s="62">
        <v>14</v>
      </c>
      <c r="D25" s="59">
        <v>2912</v>
      </c>
      <c r="E25" s="62">
        <v>13</v>
      </c>
      <c r="F25" s="59">
        <v>2925</v>
      </c>
      <c r="G25" s="65">
        <v>23</v>
      </c>
      <c r="H25" s="65">
        <v>2937</v>
      </c>
      <c r="I25" s="41"/>
      <c r="J25" s="41"/>
      <c r="K25" s="51">
        <v>0</v>
      </c>
      <c r="L25">
        <v>1112</v>
      </c>
    </row>
    <row r="26" spans="1:48" x14ac:dyDescent="0.3">
      <c r="A26" s="59">
        <v>12</v>
      </c>
      <c r="B26" s="59">
        <v>3045</v>
      </c>
      <c r="C26" s="62">
        <v>14</v>
      </c>
      <c r="D26" s="59">
        <v>3052</v>
      </c>
      <c r="E26" s="62">
        <v>13</v>
      </c>
      <c r="F26" s="59">
        <v>3064</v>
      </c>
      <c r="G26" s="65">
        <v>14</v>
      </c>
      <c r="H26" s="65">
        <v>3089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3192</v>
      </c>
      <c r="C27" s="62">
        <v>14</v>
      </c>
      <c r="D27" s="59">
        <v>3197</v>
      </c>
      <c r="E27" s="62">
        <v>13</v>
      </c>
      <c r="F27" s="59">
        <v>3203</v>
      </c>
      <c r="G27" s="65">
        <v>14</v>
      </c>
      <c r="H27" s="65">
        <v>3215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3315</v>
      </c>
      <c r="C28" s="62">
        <v>14</v>
      </c>
      <c r="D28" s="59">
        <v>3321</v>
      </c>
      <c r="E28" s="62">
        <v>13</v>
      </c>
      <c r="F28" s="59">
        <v>3333</v>
      </c>
      <c r="G28" s="65">
        <v>14</v>
      </c>
      <c r="H28" s="65">
        <v>3395</v>
      </c>
      <c r="I28" s="41"/>
      <c r="J28" s="41"/>
      <c r="K28" s="51">
        <v>0</v>
      </c>
      <c r="L28">
        <v>1111</v>
      </c>
      <c r="N28" s="40">
        <f>COUNTIF(L7:L105,G3)</f>
        <v>0</v>
      </c>
      <c r="O28" s="40"/>
      <c r="P28" s="47">
        <v>17</v>
      </c>
      <c r="Q28" s="47">
        <v>16</v>
      </c>
      <c r="R28" s="47">
        <v>17</v>
      </c>
      <c r="S28" s="47">
        <v>16</v>
      </c>
      <c r="T28" s="47">
        <v>17</v>
      </c>
      <c r="U28" s="47">
        <v>16</v>
      </c>
      <c r="V28" s="46"/>
    </row>
    <row r="29" spans="1:48" x14ac:dyDescent="0.3">
      <c r="A29" s="59">
        <v>12</v>
      </c>
      <c r="B29" s="59">
        <v>3523</v>
      </c>
      <c r="C29" s="62">
        <v>14</v>
      </c>
      <c r="D29" s="59">
        <v>3537</v>
      </c>
      <c r="E29" s="62">
        <v>24</v>
      </c>
      <c r="F29" s="59">
        <v>3551</v>
      </c>
      <c r="G29" s="65">
        <v>14</v>
      </c>
      <c r="H29" s="65">
        <v>3564</v>
      </c>
      <c r="I29" s="41"/>
      <c r="J29" s="41"/>
      <c r="K29" s="51">
        <v>0</v>
      </c>
      <c r="L29">
        <v>1121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3689</v>
      </c>
      <c r="C30" s="62">
        <v>14</v>
      </c>
      <c r="D30" s="59">
        <v>3698</v>
      </c>
      <c r="E30" s="62">
        <v>13</v>
      </c>
      <c r="F30" s="59">
        <v>3724</v>
      </c>
      <c r="G30" s="65">
        <v>23</v>
      </c>
      <c r="H30" s="65">
        <v>3737</v>
      </c>
      <c r="I30" s="41"/>
      <c r="J30" s="41"/>
      <c r="K30" s="51">
        <v>0</v>
      </c>
      <c r="L30">
        <v>1112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3850</v>
      </c>
      <c r="C31" s="62">
        <v>14</v>
      </c>
      <c r="D31" s="59">
        <v>3862</v>
      </c>
      <c r="E31" s="62">
        <v>13</v>
      </c>
      <c r="F31" s="59">
        <v>3873</v>
      </c>
      <c r="G31" s="65">
        <v>14</v>
      </c>
      <c r="H31" s="65">
        <v>3896</v>
      </c>
      <c r="I31" s="41"/>
      <c r="J31" s="41"/>
      <c r="K31" s="51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3998</v>
      </c>
      <c r="C32" s="62">
        <v>14</v>
      </c>
      <c r="D32" s="59">
        <v>4045</v>
      </c>
      <c r="E32" s="62">
        <v>13</v>
      </c>
      <c r="F32" s="59">
        <v>4068</v>
      </c>
      <c r="G32" s="65">
        <v>14</v>
      </c>
      <c r="H32" s="65">
        <v>4081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4184</v>
      </c>
      <c r="C33" s="62">
        <v>14</v>
      </c>
      <c r="D33" s="59">
        <v>4192</v>
      </c>
      <c r="E33" s="62">
        <v>13</v>
      </c>
      <c r="F33" s="59">
        <v>4199</v>
      </c>
      <c r="G33" s="65">
        <v>14</v>
      </c>
      <c r="H33" s="65">
        <v>4212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4728</v>
      </c>
      <c r="C34" s="62">
        <v>14</v>
      </c>
      <c r="D34" s="59">
        <v>4749</v>
      </c>
      <c r="E34" s="62">
        <v>24</v>
      </c>
      <c r="F34" s="59">
        <v>4763</v>
      </c>
      <c r="G34" s="65">
        <v>14</v>
      </c>
      <c r="H34" s="65">
        <v>4777</v>
      </c>
      <c r="I34" s="41"/>
      <c r="J34" s="41"/>
      <c r="K34" s="51">
        <v>0</v>
      </c>
      <c r="L34">
        <v>1121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7892</v>
      </c>
      <c r="C35" s="62">
        <v>14</v>
      </c>
      <c r="D35" s="59">
        <v>7922</v>
      </c>
      <c r="E35" s="62">
        <v>13</v>
      </c>
      <c r="F35" s="59">
        <v>7955</v>
      </c>
      <c r="G35" s="65">
        <v>14</v>
      </c>
      <c r="H35" s="65">
        <v>7968</v>
      </c>
      <c r="I35" s="41"/>
      <c r="J35" s="41"/>
      <c r="K35" s="51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8084</v>
      </c>
      <c r="C36" s="62">
        <v>14</v>
      </c>
      <c r="D36" s="59">
        <v>8103</v>
      </c>
      <c r="E36" s="62">
        <v>13</v>
      </c>
      <c r="F36" s="59">
        <v>8118</v>
      </c>
      <c r="G36" s="65">
        <v>14</v>
      </c>
      <c r="H36" s="65">
        <v>8137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H23/P28</f>
        <v>155.88235294117646</v>
      </c>
      <c r="Q36">
        <f>(H39-H23)/Q28</f>
        <v>379.625</v>
      </c>
      <c r="R36">
        <f>(H56-H39)/R28</f>
        <v>244.35294117647058</v>
      </c>
      <c r="S36">
        <f>(H72-H56)/S28</f>
        <v>173.5</v>
      </c>
      <c r="T36">
        <f>(H89-H72)/T28</f>
        <v>202.76470588235293</v>
      </c>
      <c r="U36">
        <f>(H105-H89)/U28</f>
        <v>302.0625</v>
      </c>
    </row>
    <row r="37" spans="1:22" x14ac:dyDescent="0.3">
      <c r="A37" s="59">
        <v>12</v>
      </c>
      <c r="B37" s="59">
        <v>8273</v>
      </c>
      <c r="C37" s="62">
        <v>14</v>
      </c>
      <c r="D37" s="59">
        <v>8300</v>
      </c>
      <c r="E37" s="62">
        <v>24</v>
      </c>
      <c r="F37" s="59">
        <v>8315</v>
      </c>
      <c r="G37" s="65">
        <v>14</v>
      </c>
      <c r="H37" s="65">
        <v>8327</v>
      </c>
      <c r="I37" s="41"/>
      <c r="J37" s="41"/>
      <c r="K37" s="51">
        <v>0</v>
      </c>
      <c r="L37">
        <v>1121</v>
      </c>
    </row>
    <row r="38" spans="1:22" x14ac:dyDescent="0.3">
      <c r="A38" s="59">
        <v>12</v>
      </c>
      <c r="B38" s="59">
        <v>8479</v>
      </c>
      <c r="C38" s="62">
        <v>14</v>
      </c>
      <c r="D38" s="59">
        <v>8504</v>
      </c>
      <c r="E38" s="62">
        <v>13</v>
      </c>
      <c r="F38" s="59">
        <v>8521</v>
      </c>
      <c r="G38" s="65">
        <v>14</v>
      </c>
      <c r="H38" s="65">
        <v>8534</v>
      </c>
      <c r="I38" s="41"/>
      <c r="J38" s="41"/>
      <c r="K38" s="51">
        <v>0</v>
      </c>
      <c r="L38">
        <v>1111</v>
      </c>
    </row>
    <row r="39" spans="1:22" x14ac:dyDescent="0.3">
      <c r="A39" s="59">
        <v>12</v>
      </c>
      <c r="B39" s="59">
        <v>8665</v>
      </c>
      <c r="C39" s="62">
        <v>14</v>
      </c>
      <c r="D39" s="59">
        <v>8681</v>
      </c>
      <c r="E39" s="62">
        <v>13</v>
      </c>
      <c r="F39" s="59">
        <v>8710</v>
      </c>
      <c r="G39" s="65">
        <v>14</v>
      </c>
      <c r="H39" s="65">
        <v>8724</v>
      </c>
      <c r="I39" s="41"/>
      <c r="J39" s="41"/>
      <c r="K39" s="51">
        <v>0</v>
      </c>
      <c r="L39">
        <v>1111</v>
      </c>
    </row>
    <row r="40" spans="1:22" x14ac:dyDescent="0.3">
      <c r="A40" s="58">
        <v>12</v>
      </c>
      <c r="B40" s="58">
        <v>8856</v>
      </c>
      <c r="C40" s="61">
        <v>14</v>
      </c>
      <c r="D40" s="58">
        <v>8872</v>
      </c>
      <c r="E40" s="61">
        <v>24</v>
      </c>
      <c r="F40" s="58">
        <v>8888</v>
      </c>
      <c r="G40" s="64">
        <v>14</v>
      </c>
      <c r="H40" s="64">
        <v>8901</v>
      </c>
      <c r="I40" s="42"/>
      <c r="J40" s="42"/>
      <c r="K40" s="43">
        <v>0</v>
      </c>
      <c r="L40">
        <v>1121</v>
      </c>
    </row>
    <row r="41" spans="1:22" x14ac:dyDescent="0.3">
      <c r="A41" s="58">
        <v>12</v>
      </c>
      <c r="B41" s="58">
        <v>9024</v>
      </c>
      <c r="C41" s="61">
        <v>14</v>
      </c>
      <c r="D41" s="58">
        <v>9039</v>
      </c>
      <c r="E41" s="61">
        <v>13</v>
      </c>
      <c r="F41" s="58">
        <v>9068</v>
      </c>
      <c r="G41" s="64">
        <v>14</v>
      </c>
      <c r="H41" s="64">
        <v>9094</v>
      </c>
      <c r="I41" s="42"/>
      <c r="J41" s="42"/>
      <c r="K41" s="43">
        <v>0</v>
      </c>
      <c r="L41">
        <v>1111</v>
      </c>
    </row>
    <row r="42" spans="1:22" x14ac:dyDescent="0.3">
      <c r="A42" s="58">
        <v>12</v>
      </c>
      <c r="B42" s="58">
        <v>9211</v>
      </c>
      <c r="C42" s="61">
        <v>14</v>
      </c>
      <c r="D42" s="58">
        <v>9224</v>
      </c>
      <c r="E42" s="61">
        <v>13</v>
      </c>
      <c r="F42" s="58">
        <v>9250</v>
      </c>
      <c r="G42" s="64">
        <v>14</v>
      </c>
      <c r="H42" s="64">
        <v>9279</v>
      </c>
      <c r="I42" s="42"/>
      <c r="J42" s="42"/>
      <c r="K42" s="43">
        <v>0</v>
      </c>
      <c r="L42">
        <v>1111</v>
      </c>
    </row>
    <row r="43" spans="1:22" x14ac:dyDescent="0.3">
      <c r="A43" s="58">
        <v>12</v>
      </c>
      <c r="B43" s="58">
        <v>9394</v>
      </c>
      <c r="C43" s="61">
        <v>14</v>
      </c>
      <c r="D43" s="58">
        <v>9401</v>
      </c>
      <c r="E43" s="61">
        <v>13</v>
      </c>
      <c r="F43" s="58">
        <v>9414</v>
      </c>
      <c r="G43" s="64">
        <v>14</v>
      </c>
      <c r="H43" s="64">
        <v>9435</v>
      </c>
      <c r="I43" s="42"/>
      <c r="J43" s="42"/>
      <c r="K43" s="43">
        <v>0</v>
      </c>
      <c r="L43">
        <v>1111</v>
      </c>
    </row>
    <row r="44" spans="1:22" x14ac:dyDescent="0.3">
      <c r="A44" s="58">
        <v>12</v>
      </c>
      <c r="B44" s="58">
        <v>9584</v>
      </c>
      <c r="C44" s="61">
        <v>14</v>
      </c>
      <c r="D44" s="58">
        <v>9605</v>
      </c>
      <c r="E44" s="61">
        <v>24</v>
      </c>
      <c r="F44" s="58">
        <v>9617</v>
      </c>
      <c r="G44" s="64">
        <v>14</v>
      </c>
      <c r="H44" s="64">
        <v>9640</v>
      </c>
      <c r="I44" s="42"/>
      <c r="J44" s="42"/>
      <c r="K44" s="43">
        <v>0</v>
      </c>
      <c r="L44">
        <v>1121</v>
      </c>
    </row>
    <row r="45" spans="1:22" x14ac:dyDescent="0.3">
      <c r="A45" s="58">
        <v>12</v>
      </c>
      <c r="B45" s="58">
        <v>9807</v>
      </c>
      <c r="C45" s="61">
        <v>14</v>
      </c>
      <c r="D45" s="58">
        <v>9824</v>
      </c>
      <c r="E45" s="61">
        <v>13</v>
      </c>
      <c r="F45" s="58">
        <v>9845</v>
      </c>
      <c r="G45" s="64">
        <v>14</v>
      </c>
      <c r="H45" s="64">
        <v>9866</v>
      </c>
      <c r="I45" s="42"/>
      <c r="J45" s="42"/>
      <c r="K45" s="43">
        <v>0</v>
      </c>
      <c r="L45">
        <v>1111</v>
      </c>
    </row>
    <row r="46" spans="1:22" x14ac:dyDescent="0.3">
      <c r="A46" s="58">
        <v>12</v>
      </c>
      <c r="B46" s="58">
        <v>10117</v>
      </c>
      <c r="C46" s="61">
        <v>14</v>
      </c>
      <c r="D46" s="58">
        <v>10127</v>
      </c>
      <c r="E46" s="61">
        <v>13</v>
      </c>
      <c r="F46" s="58">
        <v>10151</v>
      </c>
      <c r="G46" s="64">
        <v>23</v>
      </c>
      <c r="H46" s="64">
        <v>10163</v>
      </c>
      <c r="I46" s="42"/>
      <c r="J46" s="42"/>
      <c r="K46" s="43">
        <v>0</v>
      </c>
      <c r="L46">
        <v>1112</v>
      </c>
    </row>
    <row r="47" spans="1:22" x14ac:dyDescent="0.3">
      <c r="A47" s="58">
        <v>12</v>
      </c>
      <c r="B47" s="58">
        <v>10292</v>
      </c>
      <c r="C47" s="61">
        <v>14</v>
      </c>
      <c r="D47" s="58">
        <v>10362</v>
      </c>
      <c r="E47" s="61">
        <v>13</v>
      </c>
      <c r="F47" s="58">
        <v>10382</v>
      </c>
      <c r="G47" s="64">
        <v>14</v>
      </c>
      <c r="H47" s="64">
        <v>10432</v>
      </c>
      <c r="I47" s="42"/>
      <c r="J47" s="42"/>
      <c r="K47" s="43">
        <v>0</v>
      </c>
      <c r="L47">
        <v>1111</v>
      </c>
    </row>
    <row r="48" spans="1:22" x14ac:dyDescent="0.3">
      <c r="A48" s="58">
        <v>12</v>
      </c>
      <c r="B48" s="58">
        <v>10922</v>
      </c>
      <c r="C48" s="61">
        <v>14</v>
      </c>
      <c r="D48" s="58">
        <v>10935</v>
      </c>
      <c r="E48" s="61">
        <v>13</v>
      </c>
      <c r="F48" s="58">
        <v>10965</v>
      </c>
      <c r="G48" s="64">
        <v>14</v>
      </c>
      <c r="H48" s="64">
        <v>10985</v>
      </c>
      <c r="I48" s="42"/>
      <c r="J48" s="42"/>
      <c r="K48" s="43">
        <v>0</v>
      </c>
      <c r="L48">
        <v>1111</v>
      </c>
    </row>
    <row r="49" spans="1:12" x14ac:dyDescent="0.3">
      <c r="A49" s="58">
        <v>12</v>
      </c>
      <c r="B49" s="58">
        <v>11544</v>
      </c>
      <c r="C49" s="61">
        <v>14</v>
      </c>
      <c r="D49" s="58">
        <v>11560</v>
      </c>
      <c r="E49" s="61">
        <v>24</v>
      </c>
      <c r="F49" s="58">
        <v>11576</v>
      </c>
      <c r="G49" s="64">
        <v>14</v>
      </c>
      <c r="H49" s="64">
        <v>11589</v>
      </c>
      <c r="I49" s="42"/>
      <c r="J49" s="42"/>
      <c r="K49" s="43">
        <v>0</v>
      </c>
      <c r="L49">
        <v>1121</v>
      </c>
    </row>
    <row r="50" spans="1:12" x14ac:dyDescent="0.3">
      <c r="A50" s="58">
        <v>12</v>
      </c>
      <c r="B50" s="58">
        <v>11724</v>
      </c>
      <c r="C50" s="61">
        <v>14</v>
      </c>
      <c r="D50" s="58">
        <v>11747</v>
      </c>
      <c r="E50" s="61">
        <v>24</v>
      </c>
      <c r="F50" s="58">
        <v>11764</v>
      </c>
      <c r="G50" s="64">
        <v>14</v>
      </c>
      <c r="H50" s="64">
        <v>11807</v>
      </c>
      <c r="I50" s="42"/>
      <c r="J50" s="42"/>
      <c r="K50" s="43">
        <v>0</v>
      </c>
      <c r="L50">
        <v>1121</v>
      </c>
    </row>
    <row r="51" spans="1:12" x14ac:dyDescent="0.3">
      <c r="A51" s="58">
        <v>12</v>
      </c>
      <c r="B51" s="58">
        <v>11948</v>
      </c>
      <c r="C51" s="61">
        <v>23</v>
      </c>
      <c r="D51" s="58">
        <v>11968</v>
      </c>
      <c r="E51" s="61">
        <v>13</v>
      </c>
      <c r="F51" s="58">
        <v>11980</v>
      </c>
      <c r="G51" s="64">
        <v>14</v>
      </c>
      <c r="H51" s="64">
        <v>11998</v>
      </c>
      <c r="I51" s="42"/>
      <c r="J51" s="42"/>
      <c r="K51" s="43">
        <v>0</v>
      </c>
      <c r="L51">
        <v>1211</v>
      </c>
    </row>
    <row r="52" spans="1:12" x14ac:dyDescent="0.3">
      <c r="A52" s="58">
        <v>12</v>
      </c>
      <c r="B52" s="58">
        <v>12111</v>
      </c>
      <c r="C52" s="61">
        <v>14</v>
      </c>
      <c r="D52" s="58">
        <v>12123</v>
      </c>
      <c r="E52" s="61">
        <v>13</v>
      </c>
      <c r="F52" s="58">
        <v>12147</v>
      </c>
      <c r="G52" s="64">
        <v>23</v>
      </c>
      <c r="H52" s="64">
        <v>12156</v>
      </c>
      <c r="I52" s="42"/>
      <c r="J52" s="42"/>
      <c r="K52" s="43">
        <v>0</v>
      </c>
      <c r="L52">
        <v>1112</v>
      </c>
    </row>
    <row r="53" spans="1:12" x14ac:dyDescent="0.3">
      <c r="A53" s="58">
        <v>12</v>
      </c>
      <c r="B53" s="58">
        <v>12289</v>
      </c>
      <c r="C53" s="61">
        <v>14</v>
      </c>
      <c r="D53" s="58">
        <v>12301</v>
      </c>
      <c r="E53" s="61">
        <v>13</v>
      </c>
      <c r="F53" s="58">
        <v>12321</v>
      </c>
      <c r="G53" s="64">
        <v>14</v>
      </c>
      <c r="H53" s="64">
        <v>12341</v>
      </c>
      <c r="I53" s="42"/>
      <c r="J53" s="42"/>
      <c r="K53" s="43">
        <v>0</v>
      </c>
      <c r="L53">
        <v>1111</v>
      </c>
    </row>
    <row r="54" spans="1:12" x14ac:dyDescent="0.3">
      <c r="A54" s="58">
        <v>12</v>
      </c>
      <c r="B54" s="58">
        <v>12463</v>
      </c>
      <c r="C54" s="61">
        <v>14</v>
      </c>
      <c r="D54" s="58">
        <v>12475</v>
      </c>
      <c r="E54" s="61">
        <v>24</v>
      </c>
      <c r="F54" s="58">
        <v>12488</v>
      </c>
      <c r="G54" s="64">
        <v>14</v>
      </c>
      <c r="H54" s="64">
        <v>12524</v>
      </c>
      <c r="I54" s="42"/>
      <c r="J54" s="42"/>
      <c r="K54" s="43">
        <v>0</v>
      </c>
      <c r="L54">
        <v>1121</v>
      </c>
    </row>
    <row r="55" spans="1:12" x14ac:dyDescent="0.3">
      <c r="A55" s="58">
        <v>12</v>
      </c>
      <c r="B55" s="58">
        <v>12685</v>
      </c>
      <c r="C55" s="61">
        <v>14</v>
      </c>
      <c r="D55" s="58">
        <v>12692</v>
      </c>
      <c r="E55" s="61">
        <v>13</v>
      </c>
      <c r="F55" s="58">
        <v>12723</v>
      </c>
      <c r="G55" s="64">
        <v>14</v>
      </c>
      <c r="H55" s="64">
        <v>12730</v>
      </c>
      <c r="I55" s="42"/>
      <c r="J55" s="42"/>
      <c r="K55" s="43">
        <v>0</v>
      </c>
      <c r="L55">
        <v>1111</v>
      </c>
    </row>
    <row r="56" spans="1:12" x14ac:dyDescent="0.3">
      <c r="A56" s="58">
        <v>12</v>
      </c>
      <c r="B56" s="58">
        <v>12836</v>
      </c>
      <c r="C56" s="61">
        <v>14</v>
      </c>
      <c r="D56" s="58">
        <v>12852</v>
      </c>
      <c r="E56" s="61">
        <v>24</v>
      </c>
      <c r="F56" s="58">
        <v>12864</v>
      </c>
      <c r="G56" s="64">
        <v>14</v>
      </c>
      <c r="H56" s="64">
        <v>12878</v>
      </c>
      <c r="I56" s="42"/>
      <c r="J56" s="42"/>
      <c r="K56" s="43">
        <v>0</v>
      </c>
      <c r="L56">
        <v>1121</v>
      </c>
    </row>
    <row r="57" spans="1:12" x14ac:dyDescent="0.3">
      <c r="A57" s="59">
        <v>12</v>
      </c>
      <c r="B57" s="59">
        <v>12982</v>
      </c>
      <c r="C57" s="62">
        <v>14</v>
      </c>
      <c r="D57" s="59">
        <v>12989</v>
      </c>
      <c r="E57" s="62">
        <v>13</v>
      </c>
      <c r="F57" s="59">
        <v>13025</v>
      </c>
      <c r="G57" s="65">
        <v>14</v>
      </c>
      <c r="H57" s="65">
        <v>13076</v>
      </c>
      <c r="I57" s="41"/>
      <c r="J57" s="41"/>
      <c r="K57" s="51">
        <v>0</v>
      </c>
      <c r="L57">
        <v>1111</v>
      </c>
    </row>
    <row r="58" spans="1:12" x14ac:dyDescent="0.3">
      <c r="A58" s="59">
        <v>12</v>
      </c>
      <c r="B58" s="59">
        <v>13184</v>
      </c>
      <c r="C58" s="62">
        <v>14</v>
      </c>
      <c r="D58" s="59">
        <v>13204</v>
      </c>
      <c r="E58" s="62">
        <v>13</v>
      </c>
      <c r="F58" s="59">
        <v>13222</v>
      </c>
      <c r="G58" s="65">
        <v>14</v>
      </c>
      <c r="H58" s="65">
        <v>13229</v>
      </c>
      <c r="I58" s="41"/>
      <c r="J58" s="41"/>
      <c r="K58" s="51">
        <v>0</v>
      </c>
      <c r="L58">
        <v>1111</v>
      </c>
    </row>
    <row r="59" spans="1:12" x14ac:dyDescent="0.3">
      <c r="A59" s="59">
        <v>12</v>
      </c>
      <c r="B59" s="59">
        <v>13334</v>
      </c>
      <c r="C59" s="62">
        <v>14</v>
      </c>
      <c r="D59" s="59">
        <v>13352</v>
      </c>
      <c r="E59" s="62">
        <v>13</v>
      </c>
      <c r="F59" s="59">
        <v>13368</v>
      </c>
      <c r="G59" s="65">
        <v>23</v>
      </c>
      <c r="H59" s="65">
        <v>13380</v>
      </c>
      <c r="I59" s="41"/>
      <c r="J59" s="41"/>
      <c r="K59" s="51">
        <v>0</v>
      </c>
      <c r="L59">
        <v>1112</v>
      </c>
    </row>
    <row r="60" spans="1:12" x14ac:dyDescent="0.3">
      <c r="A60" s="59">
        <v>12</v>
      </c>
      <c r="B60" s="59">
        <v>13482</v>
      </c>
      <c r="C60" s="62">
        <v>14</v>
      </c>
      <c r="D60" s="59">
        <v>13491</v>
      </c>
      <c r="E60" s="62">
        <v>13</v>
      </c>
      <c r="F60" s="59">
        <v>13511</v>
      </c>
      <c r="G60" s="65">
        <v>14</v>
      </c>
      <c r="H60" s="65">
        <v>13533</v>
      </c>
      <c r="I60" s="41"/>
      <c r="J60" s="41"/>
      <c r="K60" s="51">
        <v>0</v>
      </c>
      <c r="L60">
        <v>1111</v>
      </c>
    </row>
    <row r="61" spans="1:12" x14ac:dyDescent="0.3">
      <c r="A61" s="59">
        <v>12</v>
      </c>
      <c r="B61" s="59">
        <v>13636</v>
      </c>
      <c r="C61" s="62">
        <v>14</v>
      </c>
      <c r="D61" s="59">
        <v>13642</v>
      </c>
      <c r="E61" s="62">
        <v>13</v>
      </c>
      <c r="F61" s="59">
        <v>13652</v>
      </c>
      <c r="G61" s="65">
        <v>14</v>
      </c>
      <c r="H61" s="65">
        <v>13663</v>
      </c>
      <c r="I61" s="41"/>
      <c r="J61" s="41"/>
      <c r="K61" s="51">
        <v>0</v>
      </c>
      <c r="L61">
        <v>1111</v>
      </c>
    </row>
    <row r="62" spans="1:12" x14ac:dyDescent="0.3">
      <c r="A62" s="59">
        <v>12</v>
      </c>
      <c r="B62" s="59">
        <v>13763</v>
      </c>
      <c r="C62" s="62">
        <v>14</v>
      </c>
      <c r="D62" s="59">
        <v>13771</v>
      </c>
      <c r="E62" s="62">
        <v>13</v>
      </c>
      <c r="F62" s="59">
        <v>13788</v>
      </c>
      <c r="G62" s="65">
        <v>23</v>
      </c>
      <c r="H62" s="65">
        <v>13797</v>
      </c>
      <c r="I62" s="41"/>
      <c r="J62" s="41"/>
      <c r="K62" s="51">
        <v>0</v>
      </c>
      <c r="L62">
        <v>1112</v>
      </c>
    </row>
    <row r="63" spans="1:12" x14ac:dyDescent="0.3">
      <c r="A63" s="59">
        <v>12</v>
      </c>
      <c r="B63" s="59">
        <v>13956</v>
      </c>
      <c r="C63" s="62">
        <v>14</v>
      </c>
      <c r="D63" s="59">
        <v>13978</v>
      </c>
      <c r="E63" s="62">
        <v>13</v>
      </c>
      <c r="F63" s="59">
        <v>13995</v>
      </c>
      <c r="G63" s="65">
        <v>14</v>
      </c>
      <c r="H63" s="65">
        <v>14024</v>
      </c>
      <c r="I63" s="41"/>
      <c r="J63" s="41"/>
      <c r="K63" s="51">
        <v>0</v>
      </c>
      <c r="L63">
        <v>1111</v>
      </c>
    </row>
    <row r="64" spans="1:12" x14ac:dyDescent="0.3">
      <c r="A64" s="59">
        <v>12</v>
      </c>
      <c r="B64" s="59">
        <v>14149</v>
      </c>
      <c r="C64" s="62">
        <v>14</v>
      </c>
      <c r="D64" s="59">
        <v>14161</v>
      </c>
      <c r="E64" s="62">
        <v>13</v>
      </c>
      <c r="F64" s="59">
        <v>14187</v>
      </c>
      <c r="G64" s="65">
        <v>14</v>
      </c>
      <c r="H64" s="65">
        <v>14205</v>
      </c>
      <c r="I64" s="41"/>
      <c r="J64" s="41"/>
      <c r="K64" s="51">
        <v>0</v>
      </c>
      <c r="L64">
        <v>1111</v>
      </c>
    </row>
    <row r="65" spans="1:12" x14ac:dyDescent="0.3">
      <c r="A65" s="59">
        <v>12</v>
      </c>
      <c r="B65" s="59">
        <v>14310</v>
      </c>
      <c r="C65" s="62">
        <v>14</v>
      </c>
      <c r="D65" s="59">
        <v>14317</v>
      </c>
      <c r="E65" s="62">
        <v>13</v>
      </c>
      <c r="F65" s="59">
        <v>14337</v>
      </c>
      <c r="G65" s="65">
        <v>23</v>
      </c>
      <c r="H65" s="65">
        <v>14350</v>
      </c>
      <c r="I65" s="41"/>
      <c r="J65" s="41"/>
      <c r="K65" s="51">
        <v>0</v>
      </c>
      <c r="L65">
        <v>1112</v>
      </c>
    </row>
    <row r="66" spans="1:12" x14ac:dyDescent="0.3">
      <c r="A66" s="59">
        <v>12</v>
      </c>
      <c r="B66" s="59">
        <v>14460</v>
      </c>
      <c r="C66" s="62">
        <v>14</v>
      </c>
      <c r="D66" s="59">
        <v>14505</v>
      </c>
      <c r="E66" s="62">
        <v>13</v>
      </c>
      <c r="F66" s="59">
        <v>14525</v>
      </c>
      <c r="G66" s="65">
        <v>23</v>
      </c>
      <c r="H66" s="65">
        <v>14538</v>
      </c>
      <c r="I66" s="41"/>
      <c r="J66" s="41"/>
      <c r="K66" s="51">
        <v>0</v>
      </c>
      <c r="L66">
        <v>1112</v>
      </c>
    </row>
    <row r="67" spans="1:12" x14ac:dyDescent="0.3">
      <c r="A67" s="59">
        <v>12</v>
      </c>
      <c r="B67" s="59">
        <v>14639</v>
      </c>
      <c r="C67" s="62">
        <v>14</v>
      </c>
      <c r="D67" s="59">
        <v>14645</v>
      </c>
      <c r="E67" s="62">
        <v>13</v>
      </c>
      <c r="F67" s="59">
        <v>14658</v>
      </c>
      <c r="G67" s="65">
        <v>14</v>
      </c>
      <c r="H67" s="65">
        <v>14665</v>
      </c>
      <c r="I67" s="41"/>
      <c r="J67" s="41"/>
      <c r="K67" s="51">
        <v>0</v>
      </c>
      <c r="L67">
        <v>1111</v>
      </c>
    </row>
    <row r="68" spans="1:12" x14ac:dyDescent="0.3">
      <c r="A68" s="59">
        <v>12</v>
      </c>
      <c r="B68" s="59">
        <v>14770</v>
      </c>
      <c r="C68" s="62">
        <v>14</v>
      </c>
      <c r="D68" s="59">
        <v>14783</v>
      </c>
      <c r="E68" s="62">
        <v>13</v>
      </c>
      <c r="F68" s="59">
        <v>14800</v>
      </c>
      <c r="G68" s="65">
        <v>14</v>
      </c>
      <c r="H68" s="65">
        <v>14815</v>
      </c>
      <c r="I68" s="41"/>
      <c r="J68" s="41"/>
      <c r="K68" s="51">
        <v>0</v>
      </c>
      <c r="L68">
        <v>1111</v>
      </c>
    </row>
    <row r="69" spans="1:12" x14ac:dyDescent="0.3">
      <c r="A69" s="59">
        <v>12</v>
      </c>
      <c r="B69" s="59">
        <v>14926</v>
      </c>
      <c r="C69" s="62">
        <v>23</v>
      </c>
      <c r="D69" s="59">
        <v>14963</v>
      </c>
      <c r="E69" s="62">
        <v>24</v>
      </c>
      <c r="F69" s="59">
        <v>14988</v>
      </c>
      <c r="G69" s="65">
        <v>14</v>
      </c>
      <c r="H69" s="65">
        <v>15003</v>
      </c>
      <c r="I69" s="41"/>
      <c r="J69" s="41"/>
      <c r="K69" s="51">
        <v>0</v>
      </c>
      <c r="L69">
        <v>1221</v>
      </c>
    </row>
    <row r="70" spans="1:12" x14ac:dyDescent="0.3">
      <c r="A70" s="59">
        <v>12</v>
      </c>
      <c r="B70" s="59">
        <v>15173</v>
      </c>
      <c r="C70" s="62">
        <v>14</v>
      </c>
      <c r="D70" s="59">
        <v>15187</v>
      </c>
      <c r="E70" s="62">
        <v>13</v>
      </c>
      <c r="F70" s="59">
        <v>15204</v>
      </c>
      <c r="G70" s="65">
        <v>14</v>
      </c>
      <c r="H70" s="65">
        <v>15225</v>
      </c>
      <c r="I70" s="41"/>
      <c r="J70" s="41"/>
      <c r="K70" s="51">
        <v>0</v>
      </c>
      <c r="L70">
        <v>1111</v>
      </c>
    </row>
    <row r="71" spans="1:12" x14ac:dyDescent="0.3">
      <c r="A71" s="59">
        <v>12</v>
      </c>
      <c r="B71" s="59">
        <v>15416</v>
      </c>
      <c r="C71" s="62">
        <v>14</v>
      </c>
      <c r="D71" s="59">
        <v>15438</v>
      </c>
      <c r="E71" s="62">
        <v>24</v>
      </c>
      <c r="F71" s="59">
        <v>15451</v>
      </c>
      <c r="G71" s="65">
        <v>14</v>
      </c>
      <c r="H71" s="65">
        <v>15465</v>
      </c>
      <c r="I71" s="41"/>
      <c r="J71" s="41"/>
      <c r="K71" s="51">
        <v>0</v>
      </c>
      <c r="L71">
        <v>1121</v>
      </c>
    </row>
    <row r="72" spans="1:12" x14ac:dyDescent="0.3">
      <c r="A72" s="59">
        <v>12</v>
      </c>
      <c r="B72" s="59">
        <v>15609</v>
      </c>
      <c r="C72" s="62">
        <v>14</v>
      </c>
      <c r="D72" s="59">
        <v>15626</v>
      </c>
      <c r="E72" s="62">
        <v>13</v>
      </c>
      <c r="F72" s="59">
        <v>15642</v>
      </c>
      <c r="G72" s="65">
        <v>23</v>
      </c>
      <c r="H72" s="65">
        <v>15654</v>
      </c>
      <c r="I72" s="41"/>
      <c r="J72" s="41"/>
      <c r="K72" s="51">
        <v>0</v>
      </c>
      <c r="L72">
        <v>1112</v>
      </c>
    </row>
    <row r="73" spans="1:12" x14ac:dyDescent="0.3">
      <c r="A73" s="58">
        <v>12</v>
      </c>
      <c r="B73" s="58">
        <v>15820</v>
      </c>
      <c r="C73" s="61">
        <v>14</v>
      </c>
      <c r="D73" s="58">
        <v>15828</v>
      </c>
      <c r="E73" s="61">
        <v>13</v>
      </c>
      <c r="F73" s="58">
        <v>15847</v>
      </c>
      <c r="G73" s="64">
        <v>14</v>
      </c>
      <c r="H73" s="64">
        <v>15867</v>
      </c>
      <c r="I73" s="42"/>
      <c r="J73" s="42"/>
      <c r="K73" s="43">
        <v>0</v>
      </c>
      <c r="L73">
        <v>1111</v>
      </c>
    </row>
    <row r="74" spans="1:12" x14ac:dyDescent="0.3">
      <c r="A74" s="58">
        <v>12</v>
      </c>
      <c r="B74" s="58">
        <v>15989</v>
      </c>
      <c r="C74" s="61">
        <v>14</v>
      </c>
      <c r="D74" s="58">
        <v>16004</v>
      </c>
      <c r="E74" s="61">
        <v>24</v>
      </c>
      <c r="F74" s="58">
        <v>16018</v>
      </c>
      <c r="G74" s="64">
        <v>14</v>
      </c>
      <c r="H74" s="64">
        <v>16034</v>
      </c>
      <c r="I74" s="42"/>
      <c r="J74" s="42"/>
      <c r="K74" s="43">
        <v>0</v>
      </c>
      <c r="L74">
        <v>1121</v>
      </c>
    </row>
    <row r="75" spans="1:12" x14ac:dyDescent="0.3">
      <c r="A75" s="58">
        <v>12</v>
      </c>
      <c r="B75" s="58">
        <v>16149</v>
      </c>
      <c r="C75" s="61">
        <v>14</v>
      </c>
      <c r="D75" s="58">
        <v>16167</v>
      </c>
      <c r="E75" s="61">
        <v>13</v>
      </c>
      <c r="F75" s="58">
        <v>16183</v>
      </c>
      <c r="G75" s="64">
        <v>14</v>
      </c>
      <c r="H75" s="64">
        <v>16203</v>
      </c>
      <c r="I75" s="42"/>
      <c r="J75" s="42"/>
      <c r="K75" s="43">
        <v>0</v>
      </c>
      <c r="L75">
        <v>1111</v>
      </c>
    </row>
    <row r="76" spans="1:12" x14ac:dyDescent="0.3">
      <c r="A76" s="58">
        <v>12</v>
      </c>
      <c r="B76" s="58">
        <v>16363</v>
      </c>
      <c r="C76" s="61">
        <v>23</v>
      </c>
      <c r="D76" s="58">
        <v>16381</v>
      </c>
      <c r="E76" s="61">
        <v>13</v>
      </c>
      <c r="F76" s="58">
        <v>16395</v>
      </c>
      <c r="G76" s="64">
        <v>23</v>
      </c>
      <c r="H76" s="64">
        <v>16407</v>
      </c>
      <c r="I76" s="42"/>
      <c r="J76" s="42"/>
      <c r="K76" s="43">
        <v>0</v>
      </c>
      <c r="L76">
        <v>1212</v>
      </c>
    </row>
    <row r="77" spans="1:12" x14ac:dyDescent="0.3">
      <c r="A77" s="58">
        <v>12</v>
      </c>
      <c r="B77" s="58">
        <v>16611</v>
      </c>
      <c r="C77" s="61">
        <v>14</v>
      </c>
      <c r="D77" s="58">
        <v>16624</v>
      </c>
      <c r="E77" s="61">
        <v>13</v>
      </c>
      <c r="F77" s="58">
        <v>16635</v>
      </c>
      <c r="G77" s="64">
        <v>14</v>
      </c>
      <c r="H77" s="64">
        <v>16652</v>
      </c>
      <c r="I77" s="42"/>
      <c r="J77" s="42"/>
      <c r="K77" s="43">
        <v>0</v>
      </c>
      <c r="L77">
        <v>1111</v>
      </c>
    </row>
    <row r="78" spans="1:12" x14ac:dyDescent="0.3">
      <c r="A78" s="58">
        <v>12</v>
      </c>
      <c r="B78" s="58">
        <v>16760</v>
      </c>
      <c r="C78" s="61">
        <v>14</v>
      </c>
      <c r="D78" s="58">
        <v>16769</v>
      </c>
      <c r="E78" s="61">
        <v>13</v>
      </c>
      <c r="F78" s="58">
        <v>16787</v>
      </c>
      <c r="G78" s="64">
        <v>14</v>
      </c>
      <c r="H78" s="64">
        <v>16802</v>
      </c>
      <c r="I78" s="42"/>
      <c r="J78" s="42"/>
      <c r="K78" s="43">
        <v>0</v>
      </c>
      <c r="L78">
        <v>1111</v>
      </c>
    </row>
    <row r="79" spans="1:12" x14ac:dyDescent="0.3">
      <c r="A79" s="58">
        <v>12</v>
      </c>
      <c r="B79" s="58">
        <v>16904</v>
      </c>
      <c r="C79" s="61">
        <v>14</v>
      </c>
      <c r="D79" s="58">
        <v>16916</v>
      </c>
      <c r="E79" s="61">
        <v>13</v>
      </c>
      <c r="F79" s="58">
        <v>16940</v>
      </c>
      <c r="G79" s="64">
        <v>23</v>
      </c>
      <c r="H79" s="64">
        <v>16951</v>
      </c>
      <c r="I79" s="42"/>
      <c r="J79" s="42"/>
      <c r="K79" s="43">
        <v>0</v>
      </c>
      <c r="L79">
        <v>1112</v>
      </c>
    </row>
    <row r="80" spans="1:12" x14ac:dyDescent="0.3">
      <c r="A80" s="58">
        <v>12</v>
      </c>
      <c r="B80" s="58">
        <v>17081</v>
      </c>
      <c r="C80" s="61">
        <v>14</v>
      </c>
      <c r="D80" s="58">
        <v>17100</v>
      </c>
      <c r="E80" s="61">
        <v>13</v>
      </c>
      <c r="F80" s="58">
        <v>17115</v>
      </c>
      <c r="G80" s="64">
        <v>14</v>
      </c>
      <c r="H80" s="64">
        <v>17134</v>
      </c>
      <c r="I80" s="42"/>
      <c r="J80" s="42"/>
      <c r="K80" s="43">
        <v>0</v>
      </c>
      <c r="L80">
        <v>1111</v>
      </c>
    </row>
    <row r="81" spans="1:12" x14ac:dyDescent="0.3">
      <c r="A81" s="58">
        <v>12</v>
      </c>
      <c r="B81" s="58">
        <v>17290</v>
      </c>
      <c r="C81" s="61">
        <v>14</v>
      </c>
      <c r="D81" s="58">
        <v>17300</v>
      </c>
      <c r="E81" s="61">
        <v>13</v>
      </c>
      <c r="F81" s="58">
        <v>17322</v>
      </c>
      <c r="G81" s="64">
        <v>23</v>
      </c>
      <c r="H81" s="64">
        <v>17337</v>
      </c>
      <c r="I81" s="42"/>
      <c r="J81" s="42"/>
      <c r="K81" s="43">
        <v>0</v>
      </c>
      <c r="L81">
        <v>1112</v>
      </c>
    </row>
    <row r="82" spans="1:12" x14ac:dyDescent="0.3">
      <c r="A82" s="58">
        <v>12</v>
      </c>
      <c r="B82" s="58">
        <v>17446</v>
      </c>
      <c r="C82" s="61">
        <v>14</v>
      </c>
      <c r="D82" s="58">
        <v>17456</v>
      </c>
      <c r="E82" s="61">
        <v>13</v>
      </c>
      <c r="F82" s="58">
        <v>17461</v>
      </c>
      <c r="G82" s="64">
        <v>14</v>
      </c>
      <c r="H82" s="64">
        <v>17480</v>
      </c>
      <c r="I82" s="42"/>
      <c r="J82" s="42"/>
      <c r="K82" s="43">
        <v>0</v>
      </c>
      <c r="L82">
        <v>1111</v>
      </c>
    </row>
    <row r="83" spans="1:12" x14ac:dyDescent="0.3">
      <c r="A83" s="58">
        <v>12</v>
      </c>
      <c r="B83" s="58">
        <v>17594</v>
      </c>
      <c r="C83" s="61">
        <v>14</v>
      </c>
      <c r="D83" s="58">
        <v>17605</v>
      </c>
      <c r="E83" s="61">
        <v>13</v>
      </c>
      <c r="F83" s="58">
        <v>17635</v>
      </c>
      <c r="G83" s="64">
        <v>14</v>
      </c>
      <c r="H83" s="64">
        <v>17652</v>
      </c>
      <c r="I83" s="42"/>
      <c r="J83" s="42"/>
      <c r="K83" s="43">
        <v>0</v>
      </c>
      <c r="L83">
        <v>1111</v>
      </c>
    </row>
    <row r="84" spans="1:12" x14ac:dyDescent="0.3">
      <c r="A84" s="58">
        <v>12</v>
      </c>
      <c r="B84" s="58">
        <v>17821</v>
      </c>
      <c r="C84" s="61">
        <v>14</v>
      </c>
      <c r="D84" s="58">
        <v>17836</v>
      </c>
      <c r="E84" s="61">
        <v>24</v>
      </c>
      <c r="F84" s="58">
        <v>17848</v>
      </c>
      <c r="G84" s="64">
        <v>14</v>
      </c>
      <c r="H84" s="64">
        <v>17966</v>
      </c>
      <c r="I84" s="42"/>
      <c r="J84" s="42"/>
      <c r="K84" s="43">
        <v>0</v>
      </c>
      <c r="L84">
        <v>1121</v>
      </c>
    </row>
    <row r="85" spans="1:12" x14ac:dyDescent="0.3">
      <c r="A85" s="58">
        <v>12</v>
      </c>
      <c r="B85" s="58">
        <v>18086</v>
      </c>
      <c r="C85" s="61">
        <v>14</v>
      </c>
      <c r="D85" s="58">
        <v>18152</v>
      </c>
      <c r="E85" s="61">
        <v>13</v>
      </c>
      <c r="F85" s="58">
        <v>18160</v>
      </c>
      <c r="G85" s="64">
        <v>14</v>
      </c>
      <c r="H85" s="64">
        <v>18175</v>
      </c>
      <c r="I85" s="42"/>
      <c r="J85" s="42"/>
      <c r="K85" s="43">
        <v>0</v>
      </c>
      <c r="L85">
        <v>1111</v>
      </c>
    </row>
    <row r="86" spans="1:12" x14ac:dyDescent="0.3">
      <c r="A86" s="58">
        <v>12</v>
      </c>
      <c r="B86" s="58">
        <v>18396</v>
      </c>
      <c r="C86" s="61">
        <v>14</v>
      </c>
      <c r="D86" s="58">
        <v>18445</v>
      </c>
      <c r="E86" s="61">
        <v>13</v>
      </c>
      <c r="F86" s="58">
        <v>18451</v>
      </c>
      <c r="G86" s="64">
        <v>14</v>
      </c>
      <c r="H86" s="64">
        <v>18470</v>
      </c>
      <c r="I86" s="42"/>
      <c r="J86" s="42"/>
      <c r="K86" s="43">
        <v>0</v>
      </c>
      <c r="L86">
        <v>1111</v>
      </c>
    </row>
    <row r="87" spans="1:12" x14ac:dyDescent="0.3">
      <c r="A87" s="58">
        <v>12</v>
      </c>
      <c r="B87" s="58">
        <v>18575</v>
      </c>
      <c r="C87" s="61">
        <v>14</v>
      </c>
      <c r="D87" s="58">
        <v>18589</v>
      </c>
      <c r="E87" s="61">
        <v>13</v>
      </c>
      <c r="F87" s="58">
        <v>18595</v>
      </c>
      <c r="G87" s="64">
        <v>14</v>
      </c>
      <c r="H87" s="64">
        <v>18609</v>
      </c>
      <c r="I87" s="42"/>
      <c r="J87" s="42"/>
      <c r="K87" s="43">
        <v>0</v>
      </c>
      <c r="L87">
        <v>1111</v>
      </c>
    </row>
    <row r="88" spans="1:12" x14ac:dyDescent="0.3">
      <c r="A88" s="58">
        <v>12</v>
      </c>
      <c r="B88" s="58">
        <v>18733</v>
      </c>
      <c r="C88" s="61">
        <v>14</v>
      </c>
      <c r="D88" s="58">
        <v>18747</v>
      </c>
      <c r="E88" s="61">
        <v>13</v>
      </c>
      <c r="F88" s="58">
        <v>18766</v>
      </c>
      <c r="G88" s="64">
        <v>14</v>
      </c>
      <c r="H88" s="64">
        <v>18781</v>
      </c>
      <c r="I88" s="42"/>
      <c r="J88" s="42"/>
      <c r="K88" s="43">
        <v>0</v>
      </c>
      <c r="L88">
        <v>1111</v>
      </c>
    </row>
    <row r="89" spans="1:12" x14ac:dyDescent="0.3">
      <c r="A89" s="58">
        <v>12</v>
      </c>
      <c r="B89" s="58">
        <v>19010</v>
      </c>
      <c r="C89" s="61">
        <v>14</v>
      </c>
      <c r="D89" s="58">
        <v>19030</v>
      </c>
      <c r="E89" s="61">
        <v>24</v>
      </c>
      <c r="F89" s="58">
        <v>19049</v>
      </c>
      <c r="G89" s="64">
        <v>14</v>
      </c>
      <c r="H89" s="64">
        <v>19101</v>
      </c>
      <c r="I89" s="42"/>
      <c r="J89" s="42"/>
      <c r="K89" s="43">
        <v>0</v>
      </c>
      <c r="L89">
        <v>1121</v>
      </c>
    </row>
    <row r="90" spans="1:12" x14ac:dyDescent="0.3">
      <c r="A90" s="59">
        <v>12</v>
      </c>
      <c r="B90" s="59">
        <v>19221</v>
      </c>
      <c r="C90" s="62">
        <v>14</v>
      </c>
      <c r="D90" s="59">
        <v>19231</v>
      </c>
      <c r="E90" s="62">
        <v>13</v>
      </c>
      <c r="F90" s="59">
        <v>19243</v>
      </c>
      <c r="G90" s="65">
        <v>14</v>
      </c>
      <c r="H90" s="65">
        <v>19268</v>
      </c>
      <c r="I90" s="41"/>
      <c r="J90" s="41"/>
      <c r="K90" s="51">
        <v>0</v>
      </c>
      <c r="L90">
        <v>1111</v>
      </c>
    </row>
    <row r="91" spans="1:12" x14ac:dyDescent="0.3">
      <c r="A91" s="59">
        <v>12</v>
      </c>
      <c r="B91" s="59">
        <v>20905</v>
      </c>
      <c r="C91" s="62">
        <v>14</v>
      </c>
      <c r="D91" s="59">
        <v>20978</v>
      </c>
      <c r="E91" s="62">
        <v>13</v>
      </c>
      <c r="F91" s="59">
        <v>20988</v>
      </c>
      <c r="G91" s="65">
        <v>14</v>
      </c>
      <c r="H91" s="65">
        <v>21000</v>
      </c>
      <c r="I91" s="41"/>
      <c r="J91" s="41"/>
      <c r="K91" s="51">
        <v>0</v>
      </c>
      <c r="L91">
        <v>1111</v>
      </c>
    </row>
    <row r="92" spans="1:12" x14ac:dyDescent="0.3">
      <c r="A92" s="59">
        <v>12</v>
      </c>
      <c r="B92" s="59">
        <v>21259</v>
      </c>
      <c r="C92" s="62">
        <v>14</v>
      </c>
      <c r="D92" s="59">
        <v>21272</v>
      </c>
      <c r="E92" s="62">
        <v>13</v>
      </c>
      <c r="F92" s="59">
        <v>21285</v>
      </c>
      <c r="G92" s="65">
        <v>23</v>
      </c>
      <c r="H92" s="65">
        <v>21300</v>
      </c>
      <c r="I92" s="41"/>
      <c r="J92" s="41"/>
      <c r="K92" s="51">
        <v>0</v>
      </c>
      <c r="L92">
        <v>1112</v>
      </c>
    </row>
    <row r="93" spans="1:12" x14ac:dyDescent="0.3">
      <c r="A93" s="59">
        <v>12</v>
      </c>
      <c r="B93" s="59">
        <v>21432</v>
      </c>
      <c r="C93" s="62">
        <v>23</v>
      </c>
      <c r="D93" s="59">
        <v>21498</v>
      </c>
      <c r="E93" s="62">
        <v>13</v>
      </c>
      <c r="F93" s="59">
        <v>21514</v>
      </c>
      <c r="G93" s="65">
        <v>14</v>
      </c>
      <c r="H93" s="65">
        <v>21534</v>
      </c>
      <c r="I93" s="41"/>
      <c r="J93" s="41"/>
      <c r="K93" s="51">
        <v>0</v>
      </c>
      <c r="L93">
        <v>1211</v>
      </c>
    </row>
    <row r="94" spans="1:12" x14ac:dyDescent="0.3">
      <c r="A94" s="59">
        <v>12</v>
      </c>
      <c r="B94" s="59">
        <v>21674</v>
      </c>
      <c r="C94" s="62">
        <v>14</v>
      </c>
      <c r="D94" s="59">
        <v>21682</v>
      </c>
      <c r="E94" s="62">
        <v>13</v>
      </c>
      <c r="F94" s="59">
        <v>21697</v>
      </c>
      <c r="G94" s="65">
        <v>14</v>
      </c>
      <c r="H94" s="65">
        <v>21708</v>
      </c>
      <c r="I94" s="41"/>
      <c r="J94" s="41"/>
      <c r="K94" s="51">
        <v>0</v>
      </c>
      <c r="L94">
        <v>1111</v>
      </c>
    </row>
    <row r="95" spans="1:12" x14ac:dyDescent="0.3">
      <c r="A95" s="59">
        <v>12</v>
      </c>
      <c r="B95" s="59">
        <v>21815</v>
      </c>
      <c r="C95" s="62">
        <v>14</v>
      </c>
      <c r="D95" s="59">
        <v>21823</v>
      </c>
      <c r="E95" s="62">
        <v>13</v>
      </c>
      <c r="F95" s="59">
        <v>21843</v>
      </c>
      <c r="G95" s="65">
        <v>14</v>
      </c>
      <c r="H95" s="65">
        <v>21862</v>
      </c>
      <c r="I95" s="41"/>
      <c r="J95" s="41"/>
      <c r="K95" s="51">
        <v>0</v>
      </c>
      <c r="L95">
        <v>1111</v>
      </c>
    </row>
    <row r="96" spans="1:12" x14ac:dyDescent="0.3">
      <c r="A96" s="59">
        <v>12</v>
      </c>
      <c r="B96" s="59">
        <v>22001</v>
      </c>
      <c r="C96" s="62">
        <v>14</v>
      </c>
      <c r="D96" s="59">
        <v>22015</v>
      </c>
      <c r="E96" s="62">
        <v>13</v>
      </c>
      <c r="F96" s="59">
        <v>22032</v>
      </c>
      <c r="G96" s="65">
        <v>23</v>
      </c>
      <c r="H96" s="65">
        <v>22045</v>
      </c>
      <c r="I96" s="41"/>
      <c r="J96" s="41"/>
      <c r="K96" s="51">
        <v>0</v>
      </c>
      <c r="L96">
        <v>1112</v>
      </c>
    </row>
    <row r="97" spans="1:12" x14ac:dyDescent="0.3">
      <c r="A97" s="59">
        <v>12</v>
      </c>
      <c r="B97" s="59">
        <v>22176</v>
      </c>
      <c r="C97" s="62">
        <v>14</v>
      </c>
      <c r="D97" s="59">
        <v>22184</v>
      </c>
      <c r="E97" s="62">
        <v>13</v>
      </c>
      <c r="F97" s="59">
        <v>22201</v>
      </c>
      <c r="G97" s="65">
        <v>23</v>
      </c>
      <c r="H97" s="65">
        <v>22214</v>
      </c>
      <c r="I97" s="41"/>
      <c r="J97" s="41"/>
      <c r="K97" s="51">
        <v>0</v>
      </c>
      <c r="L97">
        <v>1112</v>
      </c>
    </row>
    <row r="98" spans="1:12" x14ac:dyDescent="0.3">
      <c r="A98" s="59">
        <v>12</v>
      </c>
      <c r="B98" s="59">
        <v>22364</v>
      </c>
      <c r="C98" s="62">
        <v>14</v>
      </c>
      <c r="D98" s="59">
        <v>22380</v>
      </c>
      <c r="E98" s="62">
        <v>24</v>
      </c>
      <c r="F98" s="59">
        <v>22392</v>
      </c>
      <c r="G98" s="65">
        <v>14</v>
      </c>
      <c r="H98" s="65">
        <v>22406</v>
      </c>
      <c r="I98" s="41"/>
      <c r="J98" s="41"/>
      <c r="K98" s="51">
        <v>0</v>
      </c>
      <c r="L98">
        <v>1121</v>
      </c>
    </row>
    <row r="99" spans="1:12" x14ac:dyDescent="0.3">
      <c r="A99" s="59">
        <v>12</v>
      </c>
      <c r="B99" s="59">
        <v>22533</v>
      </c>
      <c r="C99" s="62">
        <v>14</v>
      </c>
      <c r="D99" s="59">
        <v>22549</v>
      </c>
      <c r="E99" s="62">
        <v>13</v>
      </c>
      <c r="F99" s="59">
        <v>22569</v>
      </c>
      <c r="G99" s="65">
        <v>14</v>
      </c>
      <c r="H99" s="65">
        <v>22589</v>
      </c>
      <c r="I99" s="41"/>
      <c r="J99" s="41"/>
      <c r="K99" s="51">
        <v>0</v>
      </c>
      <c r="L99">
        <v>1111</v>
      </c>
    </row>
    <row r="100" spans="1:12" x14ac:dyDescent="0.3">
      <c r="A100" s="59">
        <v>12</v>
      </c>
      <c r="B100" s="59">
        <v>22748</v>
      </c>
      <c r="C100" s="62">
        <v>14</v>
      </c>
      <c r="D100" s="59">
        <v>22761</v>
      </c>
      <c r="E100" s="62">
        <v>13</v>
      </c>
      <c r="F100" s="59">
        <v>22774</v>
      </c>
      <c r="G100" s="65">
        <v>14</v>
      </c>
      <c r="H100" s="65">
        <v>22793</v>
      </c>
      <c r="I100" s="41"/>
      <c r="J100" s="41"/>
      <c r="K100" s="51">
        <v>0</v>
      </c>
      <c r="L100">
        <v>1111</v>
      </c>
    </row>
    <row r="101" spans="1:12" x14ac:dyDescent="0.3">
      <c r="A101" s="59">
        <v>12</v>
      </c>
      <c r="B101" s="59">
        <v>22944</v>
      </c>
      <c r="C101" s="62">
        <v>14</v>
      </c>
      <c r="D101" s="59">
        <v>22966</v>
      </c>
      <c r="E101" s="62">
        <v>13</v>
      </c>
      <c r="F101" s="59">
        <v>22981</v>
      </c>
      <c r="G101" s="65">
        <v>14</v>
      </c>
      <c r="H101" s="65">
        <v>22998</v>
      </c>
      <c r="I101" s="41"/>
      <c r="J101" s="41"/>
      <c r="K101" s="51">
        <v>0</v>
      </c>
      <c r="L101">
        <v>1111</v>
      </c>
    </row>
    <row r="102" spans="1:12" x14ac:dyDescent="0.3">
      <c r="A102" s="59">
        <v>12</v>
      </c>
      <c r="B102" s="59">
        <v>23121</v>
      </c>
      <c r="C102" s="62">
        <v>14</v>
      </c>
      <c r="D102" s="59">
        <v>23133</v>
      </c>
      <c r="E102" s="62">
        <v>24</v>
      </c>
      <c r="F102" s="59">
        <v>23145</v>
      </c>
      <c r="G102" s="65">
        <v>14</v>
      </c>
      <c r="H102" s="65">
        <v>23160</v>
      </c>
      <c r="I102" s="41"/>
      <c r="J102" s="41"/>
      <c r="K102" s="51">
        <v>0</v>
      </c>
      <c r="L102">
        <v>1121</v>
      </c>
    </row>
    <row r="103" spans="1:12" x14ac:dyDescent="0.3">
      <c r="A103" s="59">
        <v>12</v>
      </c>
      <c r="B103" s="59">
        <v>23325</v>
      </c>
      <c r="C103" s="62">
        <v>14</v>
      </c>
      <c r="D103" s="59">
        <v>23350</v>
      </c>
      <c r="E103" s="62">
        <v>13</v>
      </c>
      <c r="F103" s="59">
        <v>23402</v>
      </c>
      <c r="G103" s="65">
        <v>14</v>
      </c>
      <c r="H103" s="65">
        <v>23415</v>
      </c>
      <c r="I103" s="41"/>
      <c r="J103" s="41"/>
      <c r="K103" s="51">
        <v>0</v>
      </c>
      <c r="L103">
        <v>1111</v>
      </c>
    </row>
    <row r="104" spans="1:12" x14ac:dyDescent="0.3">
      <c r="A104" s="59">
        <v>12</v>
      </c>
      <c r="B104" s="59">
        <v>23617</v>
      </c>
      <c r="C104" s="62">
        <v>14</v>
      </c>
      <c r="D104" s="59">
        <v>23626</v>
      </c>
      <c r="E104" s="62">
        <v>13</v>
      </c>
      <c r="F104" s="59">
        <v>23641</v>
      </c>
      <c r="G104" s="65">
        <v>14</v>
      </c>
      <c r="H104" s="65">
        <v>23655</v>
      </c>
      <c r="I104" s="41"/>
      <c r="J104" s="41"/>
      <c r="K104" s="51">
        <v>0</v>
      </c>
      <c r="L104">
        <v>1111</v>
      </c>
    </row>
    <row r="105" spans="1:12" x14ac:dyDescent="0.3">
      <c r="A105" s="59">
        <v>12</v>
      </c>
      <c r="B105" s="59">
        <v>23883</v>
      </c>
      <c r="C105" s="62">
        <v>14</v>
      </c>
      <c r="D105" s="59">
        <v>23900</v>
      </c>
      <c r="E105" s="62">
        <v>13</v>
      </c>
      <c r="F105" s="59">
        <v>23921</v>
      </c>
      <c r="G105" s="65">
        <v>23</v>
      </c>
      <c r="H105" s="65">
        <v>23934</v>
      </c>
      <c r="I105" s="41"/>
      <c r="J105" s="41"/>
      <c r="K105" s="51"/>
      <c r="L105">
        <v>1112</v>
      </c>
    </row>
    <row r="106" spans="1:12" x14ac:dyDescent="0.3">
      <c r="A106" s="17"/>
      <c r="B106" s="17"/>
      <c r="C106" s="17"/>
      <c r="D106" s="17"/>
      <c r="E106" s="17"/>
      <c r="F106" s="17"/>
      <c r="G106" s="17"/>
      <c r="H10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0</v>
      </c>
      <c r="B2" s="66">
        <v>40735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98</v>
      </c>
      <c r="V3" s="26" t="s">
        <v>118</v>
      </c>
      <c r="W3">
        <f>COUNTA(L7:L22)</f>
        <v>16</v>
      </c>
      <c r="AA3" s="26" t="s">
        <v>118</v>
      </c>
      <c r="AB3">
        <f>COUNTA(L23:L39)</f>
        <v>17</v>
      </c>
      <c r="AF3" s="26" t="s">
        <v>118</v>
      </c>
      <c r="AG3">
        <f>COUNTA(L40:L55)</f>
        <v>16</v>
      </c>
      <c r="AK3" s="26" t="s">
        <v>118</v>
      </c>
      <c r="AL3">
        <f>COUNTA(L56:L71)</f>
        <v>16</v>
      </c>
      <c r="AP3" s="26" t="s">
        <v>118</v>
      </c>
      <c r="AQ3">
        <f>COUNTA(L72:L88)</f>
        <v>17</v>
      </c>
      <c r="AU3" s="26" t="s">
        <v>118</v>
      </c>
      <c r="AV3">
        <f>COUNTA(L89:L104)</f>
        <v>16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98</v>
      </c>
      <c r="V4" s="26" t="s">
        <v>119</v>
      </c>
      <c r="W4">
        <f>SUM(U7:U22)</f>
        <v>16</v>
      </c>
      <c r="AA4" s="26" t="s">
        <v>119</v>
      </c>
      <c r="AB4">
        <f>SUM(Z7:Z22)</f>
        <v>17</v>
      </c>
      <c r="AF4" s="26" t="s">
        <v>119</v>
      </c>
      <c r="AG4">
        <f>SUM(AE7:AE22)</f>
        <v>16</v>
      </c>
      <c r="AK4" s="26" t="s">
        <v>119</v>
      </c>
      <c r="AL4">
        <f>SUM(AJ7:AJ22)</f>
        <v>16</v>
      </c>
      <c r="AP4" s="26" t="s">
        <v>119</v>
      </c>
      <c r="AQ4">
        <f>SUM(AO7:AO22)</f>
        <v>17</v>
      </c>
      <c r="AU4" s="26" t="s">
        <v>119</v>
      </c>
      <c r="AV4">
        <f>SUM(AT7:AT22)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13</v>
      </c>
      <c r="C7" s="60">
        <v>14</v>
      </c>
      <c r="D7" s="57">
        <v>31</v>
      </c>
      <c r="E7" s="60">
        <v>13</v>
      </c>
      <c r="F7" s="57">
        <v>45</v>
      </c>
      <c r="G7" s="63">
        <v>14</v>
      </c>
      <c r="H7" s="63">
        <v>58</v>
      </c>
      <c r="I7" s="42"/>
      <c r="J7" s="42"/>
      <c r="K7" s="43">
        <v>0</v>
      </c>
      <c r="L7">
        <v>1111</v>
      </c>
      <c r="N7" s="36">
        <v>1111</v>
      </c>
      <c r="O7" s="36">
        <f>COUNTIF($L$7:$L$500,N7)</f>
        <v>60</v>
      </c>
      <c r="P7" s="36">
        <f>O7/$Q$4</f>
        <v>0.61224489795918369</v>
      </c>
      <c r="Q7" s="36">
        <f>IF(P7=0,0,(P7*((LOG(P7))/LOG(2))))</f>
        <v>-0.4333587235755243</v>
      </c>
      <c r="T7" s="36">
        <f>N7</f>
        <v>1111</v>
      </c>
      <c r="U7" s="36">
        <f>COUNTIF(L7:L22,T7)</f>
        <v>13</v>
      </c>
      <c r="V7" s="36">
        <f>U7/(W4-U20)</f>
        <v>0.8125</v>
      </c>
      <c r="W7" s="36">
        <f>IF(V7=0,0,(V7*((LOG(V7))/LOG(2))))</f>
        <v>-0.24339272901036266</v>
      </c>
      <c r="Y7" s="36">
        <f>N7</f>
        <v>1111</v>
      </c>
      <c r="Z7" s="36">
        <f>COUNTIF(L23:L39,Y7)</f>
        <v>7</v>
      </c>
      <c r="AA7" s="36">
        <f>Z7/(AB4-Z20)</f>
        <v>0.41176470588235292</v>
      </c>
      <c r="AB7" s="36">
        <f>IF(AA7=0,0,(AA7*((LOG(AA7))/LOG(2))))</f>
        <v>-0.52710326084406744</v>
      </c>
      <c r="AD7" s="36">
        <f>N7</f>
        <v>1111</v>
      </c>
      <c r="AE7" s="36">
        <f>COUNTIF(L40:L55,AD7)</f>
        <v>8</v>
      </c>
      <c r="AF7" s="36">
        <f>AE7/(AG4-AE20)</f>
        <v>0.5</v>
      </c>
      <c r="AG7" s="36">
        <f>IF(AF7=0,0,(AF7*((LOG(AF7))/LOG(2))))</f>
        <v>-0.5</v>
      </c>
      <c r="AI7" s="36">
        <f>N7</f>
        <v>1111</v>
      </c>
      <c r="AJ7" s="36">
        <f>COUNTIF(L56:L71,AI7)</f>
        <v>11</v>
      </c>
      <c r="AK7" s="36">
        <f>AJ7/(AL4-AJ20)</f>
        <v>0.6875</v>
      </c>
      <c r="AL7" s="36">
        <f>IF(AK7=0,0,(AK7*((LOG(AK7))/LOG(2))))</f>
        <v>-0.3716407621868581</v>
      </c>
      <c r="AN7" s="36">
        <f>N7</f>
        <v>1111</v>
      </c>
      <c r="AO7" s="36">
        <f>COUNTIF(L72:L88,AN7)</f>
        <v>12</v>
      </c>
      <c r="AP7" s="36">
        <f>AO7/(AQ4-AO20)</f>
        <v>0.70588235294117652</v>
      </c>
      <c r="AQ7" s="36">
        <f>IF(AP7=0,0,(AP7*((LOG(AP7))/LOG(2))))</f>
        <v>-0.35470612272648222</v>
      </c>
      <c r="AS7" s="36">
        <f>N7</f>
        <v>1111</v>
      </c>
      <c r="AT7" s="36">
        <f>COUNTIF(L89:L104,AS7)</f>
        <v>9</v>
      </c>
      <c r="AU7" s="36">
        <f>AT7/(AV4-AT20)</f>
        <v>0.5625</v>
      </c>
      <c r="AV7" s="36">
        <f>IF(AU7=0,0,(AU7*((LOG(AU7))/LOG(2))))</f>
        <v>-0.4669171866886993</v>
      </c>
    </row>
    <row r="8" spans="1:48" x14ac:dyDescent="0.3">
      <c r="A8" s="58">
        <v>12</v>
      </c>
      <c r="B8" s="58">
        <v>159</v>
      </c>
      <c r="C8" s="61">
        <v>14</v>
      </c>
      <c r="D8" s="58">
        <v>171</v>
      </c>
      <c r="E8" s="61">
        <v>13</v>
      </c>
      <c r="F8" s="58">
        <v>185</v>
      </c>
      <c r="G8" s="64">
        <v>14</v>
      </c>
      <c r="H8" s="64">
        <v>198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20</v>
      </c>
      <c r="P8" s="36">
        <f>O8/$Q$4</f>
        <v>0.20408163265306123</v>
      </c>
      <c r="Q8" s="36">
        <f>IF(P8=0,0,(P8*((LOG(P8))/LOG(2))))</f>
        <v>-0.46791464269956035</v>
      </c>
      <c r="T8" s="36">
        <f>N8</f>
        <v>1112</v>
      </c>
      <c r="U8" s="36">
        <f>COUNTIF(L7:L22,T8)</f>
        <v>2</v>
      </c>
      <c r="V8" s="36">
        <f>U8/(W4-U20)</f>
        <v>0.125</v>
      </c>
      <c r="W8" s="36">
        <f>IF(V8=0,0,(V8*((LOG(V8))/LOG(2))))</f>
        <v>-0.375</v>
      </c>
      <c r="Y8" s="36">
        <f>N8</f>
        <v>1112</v>
      </c>
      <c r="Z8" s="36">
        <f>COUNTIF(L23:L39,Y8)</f>
        <v>4</v>
      </c>
      <c r="AA8" s="36">
        <f>Z8/(AB4-Z20)</f>
        <v>0.23529411764705882</v>
      </c>
      <c r="AB8" s="36">
        <f>IF(AA8=0,0,(AA8*((LOG(AA8))/LOG(2))))</f>
        <v>-0.49116772735302094</v>
      </c>
      <c r="AD8" s="36">
        <f>N8</f>
        <v>1112</v>
      </c>
      <c r="AE8" s="36">
        <f>COUNTIF(L40:L55,AD8)</f>
        <v>3</v>
      </c>
      <c r="AF8" s="36">
        <f>AE8/(AG4-AE20)</f>
        <v>0.1875</v>
      </c>
      <c r="AG8" s="36">
        <f>IF(AF8=0,0,(AF8*((LOG(AF8))/LOG(2))))</f>
        <v>-0.45281953111478312</v>
      </c>
      <c r="AI8" s="36">
        <f>N8</f>
        <v>1112</v>
      </c>
      <c r="AJ8" s="36">
        <f>COUNTIF(L56:L71,AI8)</f>
        <v>3</v>
      </c>
      <c r="AK8" s="36">
        <f>AJ8/(AL4-AJ20)</f>
        <v>0.1875</v>
      </c>
      <c r="AL8" s="36">
        <f>IF(AK8=0,0,(AK8*((LOG(AK8))/LOG(2))))</f>
        <v>-0.45281953111478312</v>
      </c>
      <c r="AN8" s="36">
        <f>N8</f>
        <v>1112</v>
      </c>
      <c r="AO8" s="36">
        <f>COUNTIF(L72:L88,AN8)</f>
        <v>4</v>
      </c>
      <c r="AP8" s="36">
        <f>AO8/(AQ4-AO20)</f>
        <v>0.23529411764705882</v>
      </c>
      <c r="AQ8" s="36">
        <f>IF(AP8=0,0,(AP8*((LOG(AP8))/LOG(2))))</f>
        <v>-0.49116772735302094</v>
      </c>
      <c r="AS8" s="36">
        <f>N8</f>
        <v>1112</v>
      </c>
      <c r="AT8" s="36">
        <f>COUNTIF(L89:L104,AS8)</f>
        <v>4</v>
      </c>
      <c r="AU8" s="36">
        <f>AT8/(AV4-AT20)</f>
        <v>0.25</v>
      </c>
      <c r="AV8" s="36">
        <f>IF(AU8=0,0,(AU8*((LOG(AU8))/LOG(2))))</f>
        <v>-0.5</v>
      </c>
    </row>
    <row r="9" spans="1:48" x14ac:dyDescent="0.3">
      <c r="A9" s="58">
        <v>12</v>
      </c>
      <c r="B9" s="58">
        <v>300</v>
      </c>
      <c r="C9" s="61">
        <v>14</v>
      </c>
      <c r="D9" s="58">
        <v>304</v>
      </c>
      <c r="E9" s="61">
        <v>13</v>
      </c>
      <c r="F9" s="58">
        <v>310</v>
      </c>
      <c r="G9" s="64">
        <v>14</v>
      </c>
      <c r="H9" s="64">
        <v>318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16</v>
      </c>
      <c r="P9" s="36">
        <f>O9/$Q$4</f>
        <v>0.16326530612244897</v>
      </c>
      <c r="Q9" s="36">
        <f>IF(P9=0,0,(P9*((LOG(P9))/LOG(2))))</f>
        <v>-0.42689140312085033</v>
      </c>
      <c r="T9" s="36">
        <f>N9</f>
        <v>1121</v>
      </c>
      <c r="U9" s="36">
        <f>COUNTIF(L7:L22,T9)</f>
        <v>1</v>
      </c>
      <c r="V9" s="36">
        <f>U9/(W4-U20)</f>
        <v>6.25E-2</v>
      </c>
      <c r="W9" s="36">
        <f>IF(V9=0,0,(V9*((LOG(V9))/LOG(2))))</f>
        <v>-0.25</v>
      </c>
      <c r="Y9" s="36">
        <f>N9</f>
        <v>1121</v>
      </c>
      <c r="Z9" s="36">
        <f>COUNTIF(L23:L39,Y9)</f>
        <v>6</v>
      </c>
      <c r="AA9" s="36">
        <f>Z9/(AB4-Z20)</f>
        <v>0.35294117647058826</v>
      </c>
      <c r="AB9" s="36">
        <f>IF(AA9=0,0,(AA9*((LOG(AA9))/LOG(2))))</f>
        <v>-0.53029423783382934</v>
      </c>
      <c r="AD9" s="36">
        <f>N9</f>
        <v>1121</v>
      </c>
      <c r="AE9" s="36">
        <f>COUNTIF(L40:L55,AD9)</f>
        <v>4</v>
      </c>
      <c r="AF9" s="36">
        <f>AE9/(AG4-AE20)</f>
        <v>0.25</v>
      </c>
      <c r="AG9" s="36">
        <f>IF(AF9=0,0,(AF9*((LOG(AF9))/LOG(2))))</f>
        <v>-0.5</v>
      </c>
      <c r="AI9" s="36">
        <f>N9</f>
        <v>1121</v>
      </c>
      <c r="AJ9" s="36">
        <f>COUNTIF(L56:L71,AI9)</f>
        <v>2</v>
      </c>
      <c r="AK9" s="36">
        <f>AJ9/(AL4-AJ20)</f>
        <v>0.125</v>
      </c>
      <c r="AL9" s="36">
        <f>IF(AK9=0,0,(AK9*((LOG(AK9))/LOG(2))))</f>
        <v>-0.375</v>
      </c>
      <c r="AN9" s="36">
        <f>N9</f>
        <v>1121</v>
      </c>
      <c r="AO9" s="36">
        <f>COUNTIF(L72:L88,AN9)</f>
        <v>1</v>
      </c>
      <c r="AP9" s="36">
        <f>AO9/(AQ4-AO20)</f>
        <v>5.8823529411764705E-2</v>
      </c>
      <c r="AQ9" s="36">
        <f>IF(AP9=0,0,(AP9*((LOG(AP9))/LOG(2))))</f>
        <v>-0.24043899066178465</v>
      </c>
      <c r="AS9" s="36">
        <f>N9</f>
        <v>1121</v>
      </c>
      <c r="AT9" s="36">
        <f>COUNTIF(L89:L104,AS9)</f>
        <v>2</v>
      </c>
      <c r="AU9" s="36">
        <f>AT9/(AV4-AT20)</f>
        <v>0.125</v>
      </c>
      <c r="AV9" s="36">
        <f>IF(AU9=0,0,(AU9*((LOG(AU9))/LOG(2))))</f>
        <v>-0.375</v>
      </c>
    </row>
    <row r="10" spans="1:48" x14ac:dyDescent="0.3">
      <c r="A10" s="58">
        <v>12</v>
      </c>
      <c r="B10" s="58">
        <v>417</v>
      </c>
      <c r="C10" s="61">
        <v>14</v>
      </c>
      <c r="D10" s="58">
        <v>422</v>
      </c>
      <c r="E10" s="61">
        <v>13</v>
      </c>
      <c r="F10" s="58">
        <v>434</v>
      </c>
      <c r="G10" s="64">
        <v>14</v>
      </c>
      <c r="H10" s="64">
        <v>454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COUNTIF(L7:L22,T10)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COUNTIF(L23:L39,Y10)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COUNTIF(L40:L55,AD10)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COUNTIF(L56:L71,AI10)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COUNTIF(L72:L88,AN10)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COUNTIF(L89:L104,AS10)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616</v>
      </c>
      <c r="C11" s="61">
        <v>14</v>
      </c>
      <c r="D11" s="58">
        <v>617</v>
      </c>
      <c r="E11" s="61">
        <v>13</v>
      </c>
      <c r="F11" s="58">
        <v>632</v>
      </c>
      <c r="G11" s="64">
        <v>14</v>
      </c>
      <c r="H11" s="64">
        <v>648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2</v>
      </c>
      <c r="P11" s="36">
        <f>O11/$Q$4</f>
        <v>2.0408163265306121E-2</v>
      </c>
      <c r="Q11" s="36">
        <f>IF(P11=0,0,(P11*((LOG(P11))/LOG(2))))</f>
        <v>-0.11458591518602465</v>
      </c>
      <c r="T11" s="36">
        <f>N11</f>
        <v>1211</v>
      </c>
      <c r="U11" s="36">
        <f>COUNTIF(L7:L22,T11)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COUNTIF(L23:L39,Y11)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COUNTIF(L40:L55,AD11)</f>
        <v>1</v>
      </c>
      <c r="AF11" s="36">
        <f>AE11/(AG4-AE20)</f>
        <v>6.25E-2</v>
      </c>
      <c r="AG11" s="36">
        <f>IF(AF11=0,0,(AF11*((LOG(AF11))/LOG(2))))</f>
        <v>-0.25</v>
      </c>
      <c r="AI11" s="36">
        <f>N11</f>
        <v>1211</v>
      </c>
      <c r="AJ11" s="36">
        <f>COUNTIF(L56:L71,AI11)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COUNTIF(L72:L88,AN11)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COUNTIF(L89:L104,AS11)</f>
        <v>1</v>
      </c>
      <c r="AU11" s="36">
        <f>AT11/(AV4-AT20)</f>
        <v>6.25E-2</v>
      </c>
      <c r="AV11" s="36">
        <f>IF(AU11=0,0,(AU11*((LOG(AU11))/LOG(2))))</f>
        <v>-0.25</v>
      </c>
    </row>
    <row r="12" spans="1:48" x14ac:dyDescent="0.3">
      <c r="A12" s="58">
        <v>12</v>
      </c>
      <c r="B12" s="58">
        <v>759</v>
      </c>
      <c r="C12" s="61">
        <v>14</v>
      </c>
      <c r="D12" s="58">
        <v>773</v>
      </c>
      <c r="E12" s="61">
        <v>13</v>
      </c>
      <c r="F12" s="58">
        <v>797</v>
      </c>
      <c r="G12" s="64">
        <v>14</v>
      </c>
      <c r="H12" s="64">
        <v>817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1212</v>
      </c>
      <c r="U12" s="36">
        <f>COUNTIF(L7:L22,T12)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COUNTIF(L23:L39,Y12)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COUNTIF(L40:L55,AD12)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COUNTIF(L56:L71,AI12)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COUNTIF(L72:L88,AN12)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COUNTIF(L89:L104,AS12)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918</v>
      </c>
      <c r="C13" s="61">
        <v>14</v>
      </c>
      <c r="D13" s="58">
        <v>927</v>
      </c>
      <c r="E13" s="61">
        <v>13</v>
      </c>
      <c r="F13" s="58">
        <v>932</v>
      </c>
      <c r="G13" s="64">
        <v>14</v>
      </c>
      <c r="H13" s="64">
        <v>941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COUNTIF(L7:L22,T13)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COUNTIF(L23:L39,Y13)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COUNTIF(L40:L55,AD13)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COUNTIF(L56:L71,AI13)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COUNTIF(L72:L88,AN13)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COUNTIF(L89:L104,AS13)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1043</v>
      </c>
      <c r="C14" s="61">
        <v>14</v>
      </c>
      <c r="D14" s="58">
        <v>1049</v>
      </c>
      <c r="E14" s="61">
        <v>13</v>
      </c>
      <c r="F14" s="58">
        <v>1062</v>
      </c>
      <c r="G14" s="64">
        <v>14</v>
      </c>
      <c r="H14" s="64">
        <v>1076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COUNTIF(L7:L22,T14)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COUNTIF(L23:L39,Y14)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COUNTIF(L40:L55,AD14)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COUNTIF(L56:L71,AI14)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COUNTIF(L72:L88,AN14)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COUNTIF(L89:L104,AS14)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1191</v>
      </c>
      <c r="C15" s="61">
        <v>14</v>
      </c>
      <c r="D15" s="58">
        <v>1202</v>
      </c>
      <c r="E15" s="61">
        <v>13</v>
      </c>
      <c r="F15" s="58">
        <v>1216</v>
      </c>
      <c r="G15" s="64">
        <v>23</v>
      </c>
      <c r="H15" s="64">
        <v>1230</v>
      </c>
      <c r="I15" s="42"/>
      <c r="J15" s="42"/>
      <c r="K15" s="43">
        <v>0</v>
      </c>
      <c r="L15">
        <v>1112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COUNTIF(L7:L22,T15)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COUNTIF(L23:L39,Y15)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COUNTIF(L40:L55,AD15)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COUNTIF(L56:L71,AI15)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COUNTIF(L72:L88,AN15)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COUNTIF(L89:L104,AS15)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1332</v>
      </c>
      <c r="C16" s="61">
        <v>14</v>
      </c>
      <c r="D16" s="58">
        <v>1342</v>
      </c>
      <c r="E16" s="61">
        <v>13</v>
      </c>
      <c r="F16" s="58">
        <v>1357</v>
      </c>
      <c r="G16" s="64">
        <v>14</v>
      </c>
      <c r="H16" s="64">
        <v>1377</v>
      </c>
      <c r="I16" s="42"/>
      <c r="J16" s="42"/>
      <c r="K16" s="43">
        <v>0</v>
      </c>
      <c r="L16">
        <v>1111</v>
      </c>
      <c r="N16" s="36">
        <v>2112</v>
      </c>
      <c r="O16" s="36">
        <f>COUNTIF($L$7:$L$500,N16)</f>
        <v>0</v>
      </c>
      <c r="P16" s="36">
        <f>O16/$Q$4</f>
        <v>0</v>
      </c>
      <c r="Q16" s="36">
        <f>IF(P16=0,0,(P16*((LOG(P16))/LOG(2))))</f>
        <v>0</v>
      </c>
      <c r="T16" s="36">
        <f>N16</f>
        <v>2112</v>
      </c>
      <c r="U16" s="36">
        <f>COUNTIF(L7:L22,T16)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COUNTIF(L23:L39,Y16)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COUNTIF(L40:L55,AD16)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COUNTIF(L56:L71,AI16)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COUNTIF(L72:L88,AN16)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COUNTIF(L89:L104,AS16)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1482</v>
      </c>
      <c r="C17" s="61">
        <v>14</v>
      </c>
      <c r="D17" s="58">
        <v>1489</v>
      </c>
      <c r="E17" s="61">
        <v>13</v>
      </c>
      <c r="F17" s="58">
        <v>1499</v>
      </c>
      <c r="G17" s="64">
        <v>14</v>
      </c>
      <c r="H17" s="64">
        <v>1511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COUNTIF(L7:L22,T17)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COUNTIF(L23:L39,Y17)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COUNTIF(L40:L55,AD17)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COUNTIF(L56:L71,AI17)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COUNTIF(L72:L88,AN17)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COUNTIF(L89:L104,AS17)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1616</v>
      </c>
      <c r="C18" s="61">
        <v>14</v>
      </c>
      <c r="D18" s="58">
        <v>1623</v>
      </c>
      <c r="E18" s="61">
        <v>13</v>
      </c>
      <c r="F18" s="58">
        <v>1636</v>
      </c>
      <c r="G18" s="64">
        <v>14</v>
      </c>
      <c r="H18" s="64">
        <v>1644</v>
      </c>
      <c r="I18" s="42"/>
      <c r="J18" s="42"/>
      <c r="K18" s="43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COUNTIF(L7:L22,T18)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COUNTIF(L23:L39,Y18)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COUNTIF(L40:L55,AD18)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COUNTIF(L56:L71,AI18)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COUNTIF(L72:L88,AN18)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COUNTIF(L89:L104,AS18)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1764</v>
      </c>
      <c r="C19" s="61">
        <v>14</v>
      </c>
      <c r="D19" s="58">
        <v>1784</v>
      </c>
      <c r="E19" s="61">
        <v>13</v>
      </c>
      <c r="F19" s="58">
        <v>1798</v>
      </c>
      <c r="G19" s="64">
        <v>14</v>
      </c>
      <c r="H19" s="64">
        <v>1815</v>
      </c>
      <c r="I19" s="42"/>
      <c r="J19" s="42"/>
      <c r="K19" s="43">
        <v>0</v>
      </c>
      <c r="L19">
        <v>1111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COUNTIF(L7:L22,T19)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COUNTIF(L23:L39,Y19)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COUNTIF(L40:L55,AD19)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COUNTIF(L56:L71,AI19)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COUNTIF(L72:L88,AN19)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COUNTIF(L89:L104,AS19)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1923</v>
      </c>
      <c r="C20" s="61">
        <v>14</v>
      </c>
      <c r="D20" s="58">
        <v>1933</v>
      </c>
      <c r="E20" s="61">
        <v>13</v>
      </c>
      <c r="F20" s="58">
        <v>1942</v>
      </c>
      <c r="G20" s="64">
        <v>23</v>
      </c>
      <c r="H20" s="64">
        <v>1957</v>
      </c>
      <c r="I20" s="42"/>
      <c r="J20" s="42"/>
      <c r="K20" s="43">
        <v>0</v>
      </c>
      <c r="L20">
        <v>1112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COUNTIF(L7:L22,T20)</f>
        <v>0</v>
      </c>
      <c r="V20" s="55"/>
      <c r="W20" s="56"/>
      <c r="Y20" s="36">
        <f>N20</f>
        <v>2212</v>
      </c>
      <c r="Z20" s="36">
        <f>COUNTIF(L23:L39,Y20)</f>
        <v>0</v>
      </c>
      <c r="AA20" s="55"/>
      <c r="AB20" s="56"/>
      <c r="AD20" s="36">
        <f>N20</f>
        <v>2212</v>
      </c>
      <c r="AE20" s="36">
        <f>COUNTIF(L40:L55,AD20)</f>
        <v>0</v>
      </c>
      <c r="AF20" s="55"/>
      <c r="AG20" s="56"/>
      <c r="AI20" s="36">
        <f>N20</f>
        <v>2212</v>
      </c>
      <c r="AJ20" s="36">
        <f>COUNTIF(L56:L71,AI20)</f>
        <v>0</v>
      </c>
      <c r="AK20" s="55"/>
      <c r="AL20" s="56"/>
      <c r="AN20" s="36">
        <f>N20</f>
        <v>2212</v>
      </c>
      <c r="AO20" s="36">
        <f>COUNTIF(L72:L88,AN20)</f>
        <v>0</v>
      </c>
      <c r="AP20" s="55"/>
      <c r="AQ20" s="56"/>
      <c r="AS20" s="36">
        <f>N20</f>
        <v>2212</v>
      </c>
      <c r="AT20" s="36">
        <f>COUNTIF(L89:L104,AS20)</f>
        <v>0</v>
      </c>
      <c r="AU20" s="55"/>
      <c r="AV20" s="56"/>
    </row>
    <row r="21" spans="1:48" x14ac:dyDescent="0.3">
      <c r="A21" s="58">
        <v>12</v>
      </c>
      <c r="B21" s="58">
        <v>2057</v>
      </c>
      <c r="C21" s="61">
        <v>14</v>
      </c>
      <c r="D21" s="58">
        <v>2062</v>
      </c>
      <c r="E21" s="61">
        <v>13</v>
      </c>
      <c r="F21" s="58">
        <v>2074</v>
      </c>
      <c r="G21" s="64">
        <v>14</v>
      </c>
      <c r="H21" s="64">
        <v>2090</v>
      </c>
      <c r="I21" s="42"/>
      <c r="J21" s="42"/>
      <c r="K21" s="43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COUNTIF(L7:L22,T21)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COUNTIF(L23:L39,Y21)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COUNTIF(L40:L55,AD21)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COUNTIF(L56:L71,AI21)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COUNTIF(L72:L88,AN21)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COUNTIF(L89:L104,AS21)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2205</v>
      </c>
      <c r="C22" s="61">
        <v>14</v>
      </c>
      <c r="D22" s="58">
        <v>2215</v>
      </c>
      <c r="E22" s="61">
        <v>24</v>
      </c>
      <c r="F22" s="58">
        <v>2228</v>
      </c>
      <c r="G22" s="64">
        <v>14</v>
      </c>
      <c r="H22" s="64">
        <v>2241</v>
      </c>
      <c r="I22" s="42"/>
      <c r="J22" s="42"/>
      <c r="K22" s="43">
        <v>0</v>
      </c>
      <c r="L22">
        <v>1121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COUNTIF(L7:L22,T22)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COUNTIF(L23:L39,Y22)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COUNTIF(L40:L55,AD22)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COUNTIF(L56:L71,AI22)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COUNTIF(L72:L88,AN22)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COUNTIF(L89:L104,AS22)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2553</v>
      </c>
      <c r="C23" s="62">
        <v>14</v>
      </c>
      <c r="D23" s="59">
        <v>2563</v>
      </c>
      <c r="E23" s="62">
        <v>24</v>
      </c>
      <c r="F23" s="59">
        <v>2577</v>
      </c>
      <c r="G23" s="65">
        <v>14</v>
      </c>
      <c r="H23" s="65">
        <v>2591</v>
      </c>
      <c r="I23" s="41"/>
      <c r="J23" s="41"/>
      <c r="K23" s="51">
        <v>0</v>
      </c>
      <c r="L23">
        <v>1121</v>
      </c>
      <c r="P23" s="28">
        <f>SUM(P7:P22)</f>
        <v>1</v>
      </c>
      <c r="Q23" s="28">
        <f>-SUM(Q7:Q22)</f>
        <v>1.4427506845819598</v>
      </c>
      <c r="V23" s="28">
        <f>SUM(V7:V22)</f>
        <v>1</v>
      </c>
      <c r="W23" s="28">
        <f>-SUM(W7:W22)</f>
        <v>0.86839272901036269</v>
      </c>
      <c r="AA23" s="28">
        <f>SUM(AA7:AA22)</f>
        <v>1</v>
      </c>
      <c r="AB23" s="28">
        <f>-SUM(AB7:AB22)</f>
        <v>1.5485652260309177</v>
      </c>
      <c r="AF23" s="28">
        <f>SUM(AF7:AF22)</f>
        <v>1</v>
      </c>
      <c r="AG23" s="28">
        <f>-SUM(AG7:AG22)</f>
        <v>1.7028195311147831</v>
      </c>
      <c r="AK23" s="28">
        <f>SUM(AK7:AK22)</f>
        <v>1</v>
      </c>
      <c r="AL23" s="28">
        <f>-SUM(AL7:AL22)</f>
        <v>1.1994602933016412</v>
      </c>
      <c r="AP23" s="28">
        <f>SUM(AP7:AP22)</f>
        <v>1</v>
      </c>
      <c r="AQ23" s="28">
        <f>-SUM(AQ7:AQ22)</f>
        <v>1.0863128407412876</v>
      </c>
      <c r="AU23" s="28">
        <f>SUM(AU7:AU22)</f>
        <v>1</v>
      </c>
      <c r="AV23" s="28">
        <f>-SUM(AV7:AV22)</f>
        <v>1.5919171866886992</v>
      </c>
    </row>
    <row r="24" spans="1:48" x14ac:dyDescent="0.3">
      <c r="A24" s="59">
        <v>12</v>
      </c>
      <c r="B24" s="59">
        <v>2710</v>
      </c>
      <c r="C24" s="62">
        <v>14</v>
      </c>
      <c r="D24" s="59">
        <v>2719</v>
      </c>
      <c r="E24" s="62">
        <v>13</v>
      </c>
      <c r="F24" s="59">
        <v>2737</v>
      </c>
      <c r="G24" s="65">
        <v>14</v>
      </c>
      <c r="H24" s="65">
        <v>2756</v>
      </c>
      <c r="I24" s="41"/>
      <c r="J24" s="41"/>
      <c r="K24" s="51">
        <v>0</v>
      </c>
      <c r="L24">
        <v>1111</v>
      </c>
      <c r="P24" s="29" t="s">
        <v>90</v>
      </c>
      <c r="Q24" s="29">
        <f>Q23/(LOG(Q4)/LOG(2))</f>
        <v>0.21811246730126888</v>
      </c>
      <c r="V24" s="29" t="s">
        <v>117</v>
      </c>
      <c r="W24" s="29">
        <f>W23/(LOG(W4)/LOG(2))</f>
        <v>0.21709818225259067</v>
      </c>
      <c r="AA24" s="29" t="s">
        <v>120</v>
      </c>
      <c r="AB24" s="29">
        <f>AB23/(LOG(AB4)/LOG(2))</f>
        <v>0.37885732205389727</v>
      </c>
      <c r="AF24" s="29" t="s">
        <v>121</v>
      </c>
      <c r="AG24" s="29">
        <f>AG23/(LOG(AG4)/LOG(2))</f>
        <v>0.42570488277869578</v>
      </c>
      <c r="AK24" s="29" t="s">
        <v>122</v>
      </c>
      <c r="AL24" s="29">
        <f>AL23/(LOG(AL4)/LOG(2))</f>
        <v>0.29986507332541029</v>
      </c>
      <c r="AP24" s="29" t="s">
        <v>123</v>
      </c>
      <c r="AQ24" s="29">
        <f>AQ23/(LOG(AQ4)/LOG(2))</f>
        <v>0.2657670253973462</v>
      </c>
      <c r="AU24" s="29" t="s">
        <v>124</v>
      </c>
      <c r="AV24" s="29">
        <f>AV23/(LOG(AV4)/LOG(2))</f>
        <v>0.3979792966721748</v>
      </c>
    </row>
    <row r="25" spans="1:48" x14ac:dyDescent="0.3">
      <c r="A25" s="59">
        <v>12</v>
      </c>
      <c r="B25" s="59">
        <v>2872</v>
      </c>
      <c r="C25" s="62">
        <v>14</v>
      </c>
      <c r="D25" s="59">
        <v>2879</v>
      </c>
      <c r="E25" s="62">
        <v>13</v>
      </c>
      <c r="F25" s="59">
        <v>2893</v>
      </c>
      <c r="G25" s="65">
        <v>14</v>
      </c>
      <c r="H25" s="65">
        <v>2912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3025</v>
      </c>
      <c r="C26" s="62">
        <v>14</v>
      </c>
      <c r="D26" s="59">
        <v>3032</v>
      </c>
      <c r="E26" s="62">
        <v>24</v>
      </c>
      <c r="F26" s="59">
        <v>3045</v>
      </c>
      <c r="G26" s="65">
        <v>14</v>
      </c>
      <c r="H26" s="65">
        <v>3060</v>
      </c>
      <c r="I26" s="41"/>
      <c r="J26" s="41"/>
      <c r="K26" s="51">
        <v>0</v>
      </c>
      <c r="L26">
        <v>1121</v>
      </c>
    </row>
    <row r="27" spans="1:48" x14ac:dyDescent="0.3">
      <c r="A27" s="59">
        <v>12</v>
      </c>
      <c r="B27" s="59">
        <v>3170</v>
      </c>
      <c r="C27" s="62">
        <v>14</v>
      </c>
      <c r="D27" s="59">
        <v>3181</v>
      </c>
      <c r="E27" s="62">
        <v>13</v>
      </c>
      <c r="F27" s="59">
        <v>3207</v>
      </c>
      <c r="G27" s="65">
        <v>14</v>
      </c>
      <c r="H27" s="65">
        <v>3223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3335</v>
      </c>
      <c r="C28" s="62">
        <v>14</v>
      </c>
      <c r="D28" s="59">
        <v>3346</v>
      </c>
      <c r="E28" s="62">
        <v>13</v>
      </c>
      <c r="F28" s="59">
        <v>3355</v>
      </c>
      <c r="G28" s="65">
        <v>14</v>
      </c>
      <c r="H28" s="65">
        <v>3370</v>
      </c>
      <c r="I28" s="41"/>
      <c r="J28" s="41"/>
      <c r="K28" s="51">
        <v>0</v>
      </c>
      <c r="L28">
        <v>1111</v>
      </c>
      <c r="N28" s="40">
        <f>COUNTIF(L7:L104,G3)</f>
        <v>0</v>
      </c>
      <c r="O28" s="40"/>
      <c r="P28" s="47">
        <v>16</v>
      </c>
      <c r="Q28" s="47">
        <v>17</v>
      </c>
      <c r="R28" s="47">
        <v>16</v>
      </c>
      <c r="S28" s="47">
        <v>16</v>
      </c>
      <c r="T28" s="47">
        <v>17</v>
      </c>
      <c r="U28" s="47">
        <v>16</v>
      </c>
      <c r="V28" s="46"/>
    </row>
    <row r="29" spans="1:48" x14ac:dyDescent="0.3">
      <c r="A29" s="59">
        <v>12</v>
      </c>
      <c r="B29" s="59">
        <v>3524</v>
      </c>
      <c r="C29" s="62">
        <v>14</v>
      </c>
      <c r="D29" s="59">
        <v>3537</v>
      </c>
      <c r="E29" s="62">
        <v>24</v>
      </c>
      <c r="F29" s="59">
        <v>3549</v>
      </c>
      <c r="G29" s="65">
        <v>14</v>
      </c>
      <c r="H29" s="65">
        <v>3562</v>
      </c>
      <c r="I29" s="41"/>
      <c r="J29" s="41"/>
      <c r="K29" s="51">
        <v>0</v>
      </c>
      <c r="L29">
        <v>1121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3687</v>
      </c>
      <c r="C30" s="62">
        <v>14</v>
      </c>
      <c r="D30" s="59">
        <v>3699</v>
      </c>
      <c r="E30" s="62">
        <v>13</v>
      </c>
      <c r="F30" s="59">
        <v>3711</v>
      </c>
      <c r="G30" s="65">
        <v>23</v>
      </c>
      <c r="H30" s="65">
        <v>3723</v>
      </c>
      <c r="I30" s="41"/>
      <c r="J30" s="41"/>
      <c r="K30" s="51">
        <v>0</v>
      </c>
      <c r="L30">
        <v>1112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3828</v>
      </c>
      <c r="C31" s="62">
        <v>14</v>
      </c>
      <c r="D31" s="59">
        <v>3835</v>
      </c>
      <c r="E31" s="62">
        <v>13</v>
      </c>
      <c r="F31" s="59">
        <v>3844</v>
      </c>
      <c r="G31" s="65">
        <v>14</v>
      </c>
      <c r="H31" s="65">
        <v>3863</v>
      </c>
      <c r="I31" s="41"/>
      <c r="J31" s="41"/>
      <c r="K31" s="51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3985</v>
      </c>
      <c r="C32" s="62">
        <v>14</v>
      </c>
      <c r="D32" s="59">
        <v>3997</v>
      </c>
      <c r="E32" s="62">
        <v>13</v>
      </c>
      <c r="F32" s="59">
        <v>4021</v>
      </c>
      <c r="G32" s="65">
        <v>23</v>
      </c>
      <c r="H32" s="65">
        <v>4032</v>
      </c>
      <c r="I32" s="41"/>
      <c r="J32" s="41"/>
      <c r="K32" s="51">
        <v>0</v>
      </c>
      <c r="L32">
        <v>1112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4170</v>
      </c>
      <c r="C33" s="62">
        <v>14</v>
      </c>
      <c r="D33" s="59">
        <v>4179</v>
      </c>
      <c r="E33" s="62">
        <v>13</v>
      </c>
      <c r="F33" s="59">
        <v>4190</v>
      </c>
      <c r="G33" s="65">
        <v>14</v>
      </c>
      <c r="H33" s="65">
        <v>4209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4348</v>
      </c>
      <c r="C34" s="62">
        <v>14</v>
      </c>
      <c r="D34" s="59">
        <v>4359</v>
      </c>
      <c r="E34" s="62">
        <v>24</v>
      </c>
      <c r="F34" s="59">
        <v>4372</v>
      </c>
      <c r="G34" s="65">
        <v>14</v>
      </c>
      <c r="H34" s="65">
        <v>4388</v>
      </c>
      <c r="I34" s="41"/>
      <c r="J34" s="41"/>
      <c r="K34" s="51">
        <v>0</v>
      </c>
      <c r="L34">
        <v>1121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4508</v>
      </c>
      <c r="C35" s="62">
        <v>14</v>
      </c>
      <c r="D35" s="59">
        <v>4516</v>
      </c>
      <c r="E35" s="62">
        <v>13</v>
      </c>
      <c r="F35" s="59">
        <v>4529</v>
      </c>
      <c r="G35" s="65">
        <v>23</v>
      </c>
      <c r="H35" s="65">
        <v>4542</v>
      </c>
      <c r="I35" s="41"/>
      <c r="J35" s="41"/>
      <c r="K35" s="51">
        <v>0</v>
      </c>
      <c r="L35">
        <v>1112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4694</v>
      </c>
      <c r="C36" s="62">
        <v>14</v>
      </c>
      <c r="D36" s="59">
        <v>4701</v>
      </c>
      <c r="E36" s="62">
        <v>13</v>
      </c>
      <c r="F36" s="59">
        <v>4714</v>
      </c>
      <c r="G36" s="65">
        <v>23</v>
      </c>
      <c r="H36" s="65">
        <v>4726</v>
      </c>
      <c r="I36" s="41"/>
      <c r="J36" s="41"/>
      <c r="K36" s="51">
        <v>0</v>
      </c>
      <c r="L36">
        <v>1112</v>
      </c>
      <c r="N36" s="41"/>
      <c r="O36" s="50" t="s">
        <v>110</v>
      </c>
      <c r="P36">
        <f>H22/P28</f>
        <v>140.0625</v>
      </c>
      <c r="Q36">
        <f>(H39-H22)/Q28</f>
        <v>174.52941176470588</v>
      </c>
      <c r="R36">
        <f>(H55-H39)/R28</f>
        <v>213.25</v>
      </c>
      <c r="S36">
        <f>(H71-H55)/S28</f>
        <v>226.25</v>
      </c>
      <c r="T36">
        <f>(H88-H71)/T28</f>
        <v>229.11764705882354</v>
      </c>
      <c r="U36">
        <f>(H104-H88)/U28</f>
        <v>486.5</v>
      </c>
    </row>
    <row r="37" spans="1:22" x14ac:dyDescent="0.3">
      <c r="A37" s="59">
        <v>12</v>
      </c>
      <c r="B37" s="59">
        <v>4853</v>
      </c>
      <c r="C37" s="62">
        <v>14</v>
      </c>
      <c r="D37" s="59">
        <v>4865</v>
      </c>
      <c r="E37" s="62">
        <v>24</v>
      </c>
      <c r="F37" s="59">
        <v>4880</v>
      </c>
      <c r="G37" s="65">
        <v>14</v>
      </c>
      <c r="H37" s="65">
        <v>4892</v>
      </c>
      <c r="I37" s="41"/>
      <c r="J37" s="41"/>
      <c r="K37" s="51">
        <v>0</v>
      </c>
      <c r="L37">
        <v>1121</v>
      </c>
    </row>
    <row r="38" spans="1:22" x14ac:dyDescent="0.3">
      <c r="A38" s="59">
        <v>12</v>
      </c>
      <c r="B38" s="59">
        <v>5031</v>
      </c>
      <c r="C38" s="62">
        <v>14</v>
      </c>
      <c r="D38" s="59">
        <v>5043</v>
      </c>
      <c r="E38" s="62">
        <v>24</v>
      </c>
      <c r="F38" s="59">
        <v>5055</v>
      </c>
      <c r="G38" s="65">
        <v>14</v>
      </c>
      <c r="H38" s="65">
        <v>5067</v>
      </c>
      <c r="I38" s="41"/>
      <c r="J38" s="41"/>
      <c r="K38" s="51">
        <v>0</v>
      </c>
      <c r="L38">
        <v>1121</v>
      </c>
    </row>
    <row r="39" spans="1:22" x14ac:dyDescent="0.3">
      <c r="A39" s="59">
        <v>12</v>
      </c>
      <c r="B39" s="59">
        <v>5183</v>
      </c>
      <c r="C39" s="62">
        <v>14</v>
      </c>
      <c r="D39" s="59">
        <v>5191</v>
      </c>
      <c r="E39" s="62">
        <v>13</v>
      </c>
      <c r="F39" s="59">
        <v>5199</v>
      </c>
      <c r="G39" s="65">
        <v>14</v>
      </c>
      <c r="H39" s="65">
        <v>5208</v>
      </c>
      <c r="I39" s="41"/>
      <c r="J39" s="41"/>
      <c r="K39" s="51">
        <v>0</v>
      </c>
      <c r="L39">
        <v>1111</v>
      </c>
    </row>
    <row r="40" spans="1:22" x14ac:dyDescent="0.3">
      <c r="A40" s="58">
        <v>12</v>
      </c>
      <c r="B40" s="58">
        <v>5419</v>
      </c>
      <c r="C40" s="61">
        <v>14</v>
      </c>
      <c r="D40" s="58">
        <v>5431</v>
      </c>
      <c r="E40" s="61">
        <v>24</v>
      </c>
      <c r="F40" s="58">
        <v>5453</v>
      </c>
      <c r="G40" s="64">
        <v>14</v>
      </c>
      <c r="H40" s="64">
        <v>5466</v>
      </c>
      <c r="I40" s="42"/>
      <c r="J40" s="42"/>
      <c r="K40" s="43">
        <v>0</v>
      </c>
      <c r="L40">
        <v>1121</v>
      </c>
    </row>
    <row r="41" spans="1:22" x14ac:dyDescent="0.3">
      <c r="A41" s="58">
        <v>12</v>
      </c>
      <c r="B41" s="58">
        <v>5581</v>
      </c>
      <c r="C41" s="61">
        <v>14</v>
      </c>
      <c r="D41" s="58">
        <v>5589</v>
      </c>
      <c r="E41" s="61">
        <v>13</v>
      </c>
      <c r="F41" s="58">
        <v>5605</v>
      </c>
      <c r="G41" s="64">
        <v>14</v>
      </c>
      <c r="H41" s="64">
        <v>5624</v>
      </c>
      <c r="I41" s="42"/>
      <c r="J41" s="42"/>
      <c r="K41" s="43">
        <v>0</v>
      </c>
      <c r="L41">
        <v>1111</v>
      </c>
    </row>
    <row r="42" spans="1:22" x14ac:dyDescent="0.3">
      <c r="A42" s="58">
        <v>12</v>
      </c>
      <c r="B42" s="58">
        <v>5761</v>
      </c>
      <c r="C42" s="61">
        <v>14</v>
      </c>
      <c r="D42" s="58">
        <v>5788</v>
      </c>
      <c r="E42" s="61">
        <v>24</v>
      </c>
      <c r="F42" s="58">
        <v>5802</v>
      </c>
      <c r="G42" s="64">
        <v>14</v>
      </c>
      <c r="H42" s="64">
        <v>5816</v>
      </c>
      <c r="I42" s="42"/>
      <c r="J42" s="42"/>
      <c r="K42" s="43">
        <v>0</v>
      </c>
      <c r="L42">
        <v>1121</v>
      </c>
    </row>
    <row r="43" spans="1:22" x14ac:dyDescent="0.3">
      <c r="A43" s="58">
        <v>12</v>
      </c>
      <c r="B43" s="58">
        <v>5928</v>
      </c>
      <c r="C43" s="61">
        <v>14</v>
      </c>
      <c r="D43" s="58">
        <v>5941</v>
      </c>
      <c r="E43" s="61">
        <v>13</v>
      </c>
      <c r="F43" s="58">
        <v>5962</v>
      </c>
      <c r="G43" s="64">
        <v>14</v>
      </c>
      <c r="H43" s="64">
        <v>5981</v>
      </c>
      <c r="I43" s="42"/>
      <c r="J43" s="42"/>
      <c r="K43" s="43">
        <v>0</v>
      </c>
      <c r="L43">
        <v>1111</v>
      </c>
    </row>
    <row r="44" spans="1:22" x14ac:dyDescent="0.3">
      <c r="A44" s="58">
        <v>12</v>
      </c>
      <c r="B44" s="58">
        <v>6094</v>
      </c>
      <c r="C44" s="61">
        <v>14</v>
      </c>
      <c r="D44" s="58">
        <v>6098</v>
      </c>
      <c r="E44" s="61">
        <v>13</v>
      </c>
      <c r="F44" s="58">
        <v>6107</v>
      </c>
      <c r="G44" s="64">
        <v>14</v>
      </c>
      <c r="H44" s="64">
        <v>6127</v>
      </c>
      <c r="I44" s="42"/>
      <c r="J44" s="42"/>
      <c r="K44" s="43">
        <v>0</v>
      </c>
      <c r="L44">
        <v>1111</v>
      </c>
    </row>
    <row r="45" spans="1:22" x14ac:dyDescent="0.3">
      <c r="A45" s="58">
        <v>12</v>
      </c>
      <c r="B45" s="58">
        <v>6245</v>
      </c>
      <c r="C45" s="61">
        <v>14</v>
      </c>
      <c r="D45" s="58">
        <v>6263</v>
      </c>
      <c r="E45" s="61">
        <v>24</v>
      </c>
      <c r="F45" s="58">
        <v>6276</v>
      </c>
      <c r="G45" s="64">
        <v>14</v>
      </c>
      <c r="H45" s="64">
        <v>6289</v>
      </c>
      <c r="I45" s="42"/>
      <c r="J45" s="42"/>
      <c r="K45" s="43">
        <v>0</v>
      </c>
      <c r="L45">
        <v>1121</v>
      </c>
    </row>
    <row r="46" spans="1:22" x14ac:dyDescent="0.3">
      <c r="A46" s="58">
        <v>12</v>
      </c>
      <c r="B46" s="58">
        <v>6628</v>
      </c>
      <c r="C46" s="61">
        <v>14</v>
      </c>
      <c r="D46" s="58">
        <v>6639</v>
      </c>
      <c r="E46" s="61">
        <v>13</v>
      </c>
      <c r="F46" s="58">
        <v>6661</v>
      </c>
      <c r="G46" s="64">
        <v>23</v>
      </c>
      <c r="H46" s="64">
        <v>6674</v>
      </c>
      <c r="I46" s="42"/>
      <c r="J46" s="42"/>
      <c r="K46" s="43">
        <v>0</v>
      </c>
      <c r="L46">
        <v>1112</v>
      </c>
    </row>
    <row r="47" spans="1:22" x14ac:dyDescent="0.3">
      <c r="A47" s="58">
        <v>12</v>
      </c>
      <c r="B47" s="58">
        <v>6815</v>
      </c>
      <c r="C47" s="61">
        <v>14</v>
      </c>
      <c r="D47" s="58">
        <v>6829</v>
      </c>
      <c r="E47" s="61">
        <v>13</v>
      </c>
      <c r="F47" s="58">
        <v>6841</v>
      </c>
      <c r="G47" s="64">
        <v>14</v>
      </c>
      <c r="H47" s="64">
        <v>6862</v>
      </c>
      <c r="I47" s="42"/>
      <c r="J47" s="42"/>
      <c r="K47" s="43">
        <v>0</v>
      </c>
      <c r="L47">
        <v>1111</v>
      </c>
    </row>
    <row r="48" spans="1:22" x14ac:dyDescent="0.3">
      <c r="A48" s="58">
        <v>12</v>
      </c>
      <c r="B48" s="58">
        <v>7036</v>
      </c>
      <c r="C48" s="61">
        <v>14</v>
      </c>
      <c r="D48" s="58">
        <v>7051</v>
      </c>
      <c r="E48" s="61">
        <v>13</v>
      </c>
      <c r="F48" s="58">
        <v>7062</v>
      </c>
      <c r="G48" s="64">
        <v>14</v>
      </c>
      <c r="H48" s="64">
        <v>7085</v>
      </c>
      <c r="I48" s="42"/>
      <c r="J48" s="42"/>
      <c r="K48" s="43">
        <v>0</v>
      </c>
      <c r="L48">
        <v>1111</v>
      </c>
    </row>
    <row r="49" spans="1:12" x14ac:dyDescent="0.3">
      <c r="A49" s="58">
        <v>12</v>
      </c>
      <c r="B49" s="58">
        <v>7197</v>
      </c>
      <c r="C49" s="61">
        <v>14</v>
      </c>
      <c r="D49" s="58">
        <v>7202</v>
      </c>
      <c r="E49" s="61">
        <v>13</v>
      </c>
      <c r="F49" s="58">
        <v>7210</v>
      </c>
      <c r="G49" s="64">
        <v>14</v>
      </c>
      <c r="H49" s="64">
        <v>7224</v>
      </c>
      <c r="I49" s="42"/>
      <c r="J49" s="42"/>
      <c r="K49" s="43">
        <v>0</v>
      </c>
      <c r="L49">
        <v>1111</v>
      </c>
    </row>
    <row r="50" spans="1:12" x14ac:dyDescent="0.3">
      <c r="A50" s="58">
        <v>12</v>
      </c>
      <c r="B50" s="58">
        <v>7429</v>
      </c>
      <c r="C50" s="61">
        <v>14</v>
      </c>
      <c r="D50" s="58">
        <v>7445</v>
      </c>
      <c r="E50" s="61">
        <v>13</v>
      </c>
      <c r="F50" s="58">
        <v>7464</v>
      </c>
      <c r="G50" s="64">
        <v>23</v>
      </c>
      <c r="H50" s="64">
        <v>7475</v>
      </c>
      <c r="I50" s="42"/>
      <c r="J50" s="42"/>
      <c r="K50" s="43">
        <v>0</v>
      </c>
      <c r="L50">
        <v>1112</v>
      </c>
    </row>
    <row r="51" spans="1:12" x14ac:dyDescent="0.3">
      <c r="A51" s="58">
        <v>12</v>
      </c>
      <c r="B51" s="58">
        <v>7673</v>
      </c>
      <c r="C51" s="61">
        <v>14</v>
      </c>
      <c r="D51" s="58">
        <v>7687</v>
      </c>
      <c r="E51" s="61">
        <v>24</v>
      </c>
      <c r="F51" s="58">
        <v>7704</v>
      </c>
      <c r="G51" s="64">
        <v>14</v>
      </c>
      <c r="H51" s="64">
        <v>7717</v>
      </c>
      <c r="I51" s="42"/>
      <c r="J51" s="42"/>
      <c r="K51" s="43">
        <v>0</v>
      </c>
      <c r="L51">
        <v>1121</v>
      </c>
    </row>
    <row r="52" spans="1:12" x14ac:dyDescent="0.3">
      <c r="A52" s="58">
        <v>12</v>
      </c>
      <c r="B52" s="58">
        <v>7903</v>
      </c>
      <c r="C52" s="61">
        <v>14</v>
      </c>
      <c r="D52" s="58">
        <v>7917</v>
      </c>
      <c r="E52" s="61">
        <v>13</v>
      </c>
      <c r="F52" s="58">
        <v>7933</v>
      </c>
      <c r="G52" s="64">
        <v>14</v>
      </c>
      <c r="H52" s="64">
        <v>7956</v>
      </c>
      <c r="I52" s="42"/>
      <c r="J52" s="42"/>
      <c r="K52" s="43">
        <v>0</v>
      </c>
      <c r="L52">
        <v>1111</v>
      </c>
    </row>
    <row r="53" spans="1:12" x14ac:dyDescent="0.3">
      <c r="A53" s="58">
        <v>12</v>
      </c>
      <c r="B53" s="58">
        <v>8133</v>
      </c>
      <c r="C53" s="61">
        <v>14</v>
      </c>
      <c r="D53" s="58">
        <v>8161</v>
      </c>
      <c r="E53" s="61">
        <v>13</v>
      </c>
      <c r="F53" s="58">
        <v>8179</v>
      </c>
      <c r="G53" s="64">
        <v>23</v>
      </c>
      <c r="H53" s="64">
        <v>8192</v>
      </c>
      <c r="I53" s="42"/>
      <c r="J53" s="42"/>
      <c r="K53" s="43">
        <v>0</v>
      </c>
      <c r="L53">
        <v>1112</v>
      </c>
    </row>
    <row r="54" spans="1:12" x14ac:dyDescent="0.3">
      <c r="A54" s="58">
        <v>12</v>
      </c>
      <c r="B54" s="58">
        <v>8362</v>
      </c>
      <c r="C54" s="61">
        <v>14</v>
      </c>
      <c r="D54" s="58">
        <v>8371</v>
      </c>
      <c r="E54" s="61">
        <v>13</v>
      </c>
      <c r="F54" s="58">
        <v>8391</v>
      </c>
      <c r="G54" s="64">
        <v>14</v>
      </c>
      <c r="H54" s="64">
        <v>8412</v>
      </c>
      <c r="I54" s="42"/>
      <c r="J54" s="42"/>
      <c r="K54" s="43">
        <v>0</v>
      </c>
      <c r="L54">
        <v>1111</v>
      </c>
    </row>
    <row r="55" spans="1:12" x14ac:dyDescent="0.3">
      <c r="A55" s="58">
        <v>12</v>
      </c>
      <c r="B55" s="58">
        <v>8572</v>
      </c>
      <c r="C55" s="61">
        <v>23</v>
      </c>
      <c r="D55" s="58">
        <v>8585</v>
      </c>
      <c r="E55" s="61">
        <v>13</v>
      </c>
      <c r="F55" s="58">
        <v>8596</v>
      </c>
      <c r="G55" s="64">
        <v>14</v>
      </c>
      <c r="H55" s="64">
        <v>8620</v>
      </c>
      <c r="I55" s="42"/>
      <c r="J55" s="42"/>
      <c r="K55" s="43">
        <v>0</v>
      </c>
      <c r="L55">
        <v>1211</v>
      </c>
    </row>
    <row r="56" spans="1:12" x14ac:dyDescent="0.3">
      <c r="A56" s="59">
        <v>12</v>
      </c>
      <c r="B56" s="59">
        <v>8744</v>
      </c>
      <c r="C56" s="62">
        <v>14</v>
      </c>
      <c r="D56" s="59">
        <v>8752</v>
      </c>
      <c r="E56" s="62">
        <v>13</v>
      </c>
      <c r="F56" s="59">
        <v>8768</v>
      </c>
      <c r="G56" s="65">
        <v>14</v>
      </c>
      <c r="H56" s="65">
        <v>8787</v>
      </c>
      <c r="I56" s="41"/>
      <c r="J56" s="41"/>
      <c r="K56" s="51">
        <v>0</v>
      </c>
      <c r="L56">
        <v>1111</v>
      </c>
    </row>
    <row r="57" spans="1:12" x14ac:dyDescent="0.3">
      <c r="A57" s="59">
        <v>12</v>
      </c>
      <c r="B57" s="59">
        <v>8907</v>
      </c>
      <c r="C57" s="62">
        <v>14</v>
      </c>
      <c r="D57" s="59">
        <v>8915</v>
      </c>
      <c r="E57" s="62">
        <v>13</v>
      </c>
      <c r="F57" s="59">
        <v>8936</v>
      </c>
      <c r="G57" s="65">
        <v>23</v>
      </c>
      <c r="H57" s="65">
        <v>8946</v>
      </c>
      <c r="I57" s="41"/>
      <c r="J57" s="41"/>
      <c r="K57" s="51">
        <v>0</v>
      </c>
      <c r="L57">
        <v>1112</v>
      </c>
    </row>
    <row r="58" spans="1:12" x14ac:dyDescent="0.3">
      <c r="A58" s="59">
        <v>12</v>
      </c>
      <c r="B58" s="59">
        <v>9055</v>
      </c>
      <c r="C58" s="62">
        <v>14</v>
      </c>
      <c r="D58" s="59">
        <v>9063</v>
      </c>
      <c r="E58" s="62">
        <v>13</v>
      </c>
      <c r="F58" s="59">
        <v>9083</v>
      </c>
      <c r="G58" s="65">
        <v>14</v>
      </c>
      <c r="H58" s="65">
        <v>9099</v>
      </c>
      <c r="I58" s="41"/>
      <c r="J58" s="41"/>
      <c r="K58" s="51">
        <v>0</v>
      </c>
      <c r="L58">
        <v>1111</v>
      </c>
    </row>
    <row r="59" spans="1:12" x14ac:dyDescent="0.3">
      <c r="A59" s="59">
        <v>12</v>
      </c>
      <c r="B59" s="59">
        <v>9204</v>
      </c>
      <c r="C59" s="62">
        <v>14</v>
      </c>
      <c r="D59" s="59">
        <v>9208</v>
      </c>
      <c r="E59" s="62">
        <v>13</v>
      </c>
      <c r="F59" s="59">
        <v>9216</v>
      </c>
      <c r="G59" s="65">
        <v>14</v>
      </c>
      <c r="H59" s="65">
        <v>9228</v>
      </c>
      <c r="I59" s="41"/>
      <c r="J59" s="41"/>
      <c r="K59" s="51">
        <v>0</v>
      </c>
      <c r="L59">
        <v>1111</v>
      </c>
    </row>
    <row r="60" spans="1:12" x14ac:dyDescent="0.3">
      <c r="A60" s="59">
        <v>12</v>
      </c>
      <c r="B60" s="59">
        <v>9451</v>
      </c>
      <c r="C60" s="62">
        <v>14</v>
      </c>
      <c r="D60" s="59">
        <v>9476</v>
      </c>
      <c r="E60" s="62">
        <v>24</v>
      </c>
      <c r="F60" s="59">
        <v>9489</v>
      </c>
      <c r="G60" s="65">
        <v>14</v>
      </c>
      <c r="H60" s="65">
        <v>9520</v>
      </c>
      <c r="I60" s="41"/>
      <c r="J60" s="41"/>
      <c r="K60" s="51">
        <v>0</v>
      </c>
      <c r="L60">
        <v>1121</v>
      </c>
    </row>
    <row r="61" spans="1:12" x14ac:dyDescent="0.3">
      <c r="A61" s="59">
        <v>12</v>
      </c>
      <c r="B61" s="59">
        <v>9631</v>
      </c>
      <c r="C61" s="62">
        <v>14</v>
      </c>
      <c r="D61" s="59">
        <v>9636</v>
      </c>
      <c r="E61" s="62">
        <v>13</v>
      </c>
      <c r="F61" s="59">
        <v>9647</v>
      </c>
      <c r="G61" s="65">
        <v>14</v>
      </c>
      <c r="H61" s="65">
        <v>9666</v>
      </c>
      <c r="I61" s="41"/>
      <c r="J61" s="41"/>
      <c r="K61" s="51">
        <v>0</v>
      </c>
      <c r="L61">
        <v>1111</v>
      </c>
    </row>
    <row r="62" spans="1:12" x14ac:dyDescent="0.3">
      <c r="A62" s="59">
        <v>12</v>
      </c>
      <c r="B62" s="59">
        <v>9815</v>
      </c>
      <c r="C62" s="62">
        <v>14</v>
      </c>
      <c r="D62" s="59">
        <v>9822</v>
      </c>
      <c r="E62" s="62">
        <v>13</v>
      </c>
      <c r="F62" s="59">
        <v>9846</v>
      </c>
      <c r="G62" s="65">
        <v>14</v>
      </c>
      <c r="H62" s="65">
        <v>9853</v>
      </c>
      <c r="I62" s="41"/>
      <c r="J62" s="41"/>
      <c r="K62" s="51">
        <v>0</v>
      </c>
      <c r="L62">
        <v>1111</v>
      </c>
    </row>
    <row r="63" spans="1:12" x14ac:dyDescent="0.3">
      <c r="A63" s="59">
        <v>12</v>
      </c>
      <c r="B63" s="59">
        <v>9976</v>
      </c>
      <c r="C63" s="62">
        <v>14</v>
      </c>
      <c r="D63" s="59">
        <v>9987</v>
      </c>
      <c r="E63" s="62">
        <v>13</v>
      </c>
      <c r="F63" s="59">
        <v>10006</v>
      </c>
      <c r="G63" s="65">
        <v>14</v>
      </c>
      <c r="H63" s="65">
        <v>10025</v>
      </c>
      <c r="I63" s="41"/>
      <c r="J63" s="41"/>
      <c r="K63" s="51">
        <v>0</v>
      </c>
      <c r="L63">
        <v>1111</v>
      </c>
    </row>
    <row r="64" spans="1:12" x14ac:dyDescent="0.3">
      <c r="A64" s="59">
        <v>12</v>
      </c>
      <c r="B64" s="59">
        <v>10135</v>
      </c>
      <c r="C64" s="62">
        <v>14</v>
      </c>
      <c r="D64" s="59">
        <v>10143</v>
      </c>
      <c r="E64" s="62">
        <v>13</v>
      </c>
      <c r="F64" s="59">
        <v>10155</v>
      </c>
      <c r="G64" s="65">
        <v>14</v>
      </c>
      <c r="H64" s="65">
        <v>10176</v>
      </c>
      <c r="I64" s="41"/>
      <c r="J64" s="41"/>
      <c r="K64" s="51">
        <v>0</v>
      </c>
      <c r="L64">
        <v>1111</v>
      </c>
    </row>
    <row r="65" spans="1:12" x14ac:dyDescent="0.3">
      <c r="A65" s="59">
        <v>12</v>
      </c>
      <c r="B65" s="59">
        <v>10284</v>
      </c>
      <c r="C65" s="62">
        <v>14</v>
      </c>
      <c r="D65" s="59">
        <v>10292</v>
      </c>
      <c r="E65" s="62">
        <v>13</v>
      </c>
      <c r="F65" s="59">
        <v>10310</v>
      </c>
      <c r="G65" s="65">
        <v>14</v>
      </c>
      <c r="H65" s="65">
        <v>10329</v>
      </c>
      <c r="I65" s="41"/>
      <c r="J65" s="41"/>
      <c r="K65" s="51">
        <v>0</v>
      </c>
      <c r="L65">
        <v>1111</v>
      </c>
    </row>
    <row r="66" spans="1:12" x14ac:dyDescent="0.3">
      <c r="A66" s="59">
        <v>12</v>
      </c>
      <c r="B66" s="59">
        <v>10435</v>
      </c>
      <c r="C66" s="62">
        <v>14</v>
      </c>
      <c r="D66" s="59">
        <v>10444</v>
      </c>
      <c r="E66" s="62">
        <v>13</v>
      </c>
      <c r="F66" s="59">
        <v>10453</v>
      </c>
      <c r="G66" s="65">
        <v>14</v>
      </c>
      <c r="H66" s="65">
        <v>10477</v>
      </c>
      <c r="I66" s="41"/>
      <c r="J66" s="41"/>
      <c r="K66" s="51">
        <v>0</v>
      </c>
      <c r="L66">
        <v>1111</v>
      </c>
    </row>
    <row r="67" spans="1:12" x14ac:dyDescent="0.3">
      <c r="A67" s="59">
        <v>12</v>
      </c>
      <c r="B67" s="59">
        <v>10604</v>
      </c>
      <c r="C67" s="62">
        <v>14</v>
      </c>
      <c r="D67" s="59">
        <v>10613</v>
      </c>
      <c r="E67" s="62">
        <v>13</v>
      </c>
      <c r="F67" s="59">
        <v>10634</v>
      </c>
      <c r="G67" s="65">
        <v>23</v>
      </c>
      <c r="H67" s="65">
        <v>10646</v>
      </c>
      <c r="I67" s="41"/>
      <c r="J67" s="41"/>
      <c r="K67" s="51">
        <v>0</v>
      </c>
      <c r="L67">
        <v>1112</v>
      </c>
    </row>
    <row r="68" spans="1:12" x14ac:dyDescent="0.3">
      <c r="A68" s="59">
        <v>12</v>
      </c>
      <c r="B68" s="59">
        <v>11606</v>
      </c>
      <c r="C68" s="62">
        <v>14</v>
      </c>
      <c r="D68" s="59">
        <v>11629</v>
      </c>
      <c r="E68" s="62">
        <v>13</v>
      </c>
      <c r="F68" s="59">
        <v>11650</v>
      </c>
      <c r="G68" s="65">
        <v>14</v>
      </c>
      <c r="H68" s="65">
        <v>11672</v>
      </c>
      <c r="I68" s="41"/>
      <c r="J68" s="41"/>
      <c r="K68" s="51">
        <v>0</v>
      </c>
      <c r="L68">
        <v>1111</v>
      </c>
    </row>
    <row r="69" spans="1:12" x14ac:dyDescent="0.3">
      <c r="A69" s="59">
        <v>12</v>
      </c>
      <c r="B69" s="59">
        <v>11810</v>
      </c>
      <c r="C69" s="62">
        <v>14</v>
      </c>
      <c r="D69" s="59">
        <v>11828</v>
      </c>
      <c r="E69" s="62">
        <v>13</v>
      </c>
      <c r="F69" s="59">
        <v>11841</v>
      </c>
      <c r="G69" s="65">
        <v>23</v>
      </c>
      <c r="H69" s="65">
        <v>11854</v>
      </c>
      <c r="I69" s="41"/>
      <c r="J69" s="41"/>
      <c r="K69" s="51">
        <v>0</v>
      </c>
      <c r="L69">
        <v>1112</v>
      </c>
    </row>
    <row r="70" spans="1:12" x14ac:dyDescent="0.3">
      <c r="A70" s="59">
        <v>12</v>
      </c>
      <c r="B70" s="59">
        <v>12025</v>
      </c>
      <c r="C70" s="62">
        <v>14</v>
      </c>
      <c r="D70" s="59">
        <v>12047</v>
      </c>
      <c r="E70" s="62">
        <v>24</v>
      </c>
      <c r="F70" s="59">
        <v>12058</v>
      </c>
      <c r="G70" s="65">
        <v>14</v>
      </c>
      <c r="H70" s="65">
        <v>12072</v>
      </c>
      <c r="I70" s="41"/>
      <c r="J70" s="41"/>
      <c r="K70" s="51">
        <v>0</v>
      </c>
      <c r="L70">
        <v>1121</v>
      </c>
    </row>
    <row r="71" spans="1:12" x14ac:dyDescent="0.3">
      <c r="A71" s="59">
        <v>12</v>
      </c>
      <c r="B71" s="59">
        <v>12187</v>
      </c>
      <c r="C71" s="62">
        <v>14</v>
      </c>
      <c r="D71" s="59">
        <v>12206</v>
      </c>
      <c r="E71" s="62">
        <v>13</v>
      </c>
      <c r="F71" s="59">
        <v>12220</v>
      </c>
      <c r="G71" s="65">
        <v>14</v>
      </c>
      <c r="H71" s="65">
        <v>12240</v>
      </c>
      <c r="I71" s="41"/>
      <c r="J71" s="41"/>
      <c r="K71" s="51">
        <v>0</v>
      </c>
      <c r="L71">
        <v>1111</v>
      </c>
    </row>
    <row r="72" spans="1:12" x14ac:dyDescent="0.3">
      <c r="A72" s="58">
        <v>12</v>
      </c>
      <c r="B72" s="58">
        <v>12367</v>
      </c>
      <c r="C72" s="61">
        <v>14</v>
      </c>
      <c r="D72" s="58">
        <v>12389</v>
      </c>
      <c r="E72" s="61">
        <v>13</v>
      </c>
      <c r="F72" s="58">
        <v>12408</v>
      </c>
      <c r="G72" s="64">
        <v>14</v>
      </c>
      <c r="H72" s="64">
        <v>12424</v>
      </c>
      <c r="I72" s="42"/>
      <c r="J72" s="42"/>
      <c r="K72" s="43">
        <v>0</v>
      </c>
      <c r="L72">
        <v>1111</v>
      </c>
    </row>
    <row r="73" spans="1:12" x14ac:dyDescent="0.3">
      <c r="A73" s="58">
        <v>12</v>
      </c>
      <c r="B73" s="58">
        <v>12547</v>
      </c>
      <c r="C73" s="61">
        <v>14</v>
      </c>
      <c r="D73" s="58">
        <v>12559</v>
      </c>
      <c r="E73" s="61">
        <v>13</v>
      </c>
      <c r="F73" s="58">
        <v>12572</v>
      </c>
      <c r="G73" s="64">
        <v>14</v>
      </c>
      <c r="H73" s="64">
        <v>12591</v>
      </c>
      <c r="I73" s="42"/>
      <c r="J73" s="42"/>
      <c r="K73" s="43">
        <v>0</v>
      </c>
      <c r="L73">
        <v>1111</v>
      </c>
    </row>
    <row r="74" spans="1:12" x14ac:dyDescent="0.3">
      <c r="A74" s="58">
        <v>12</v>
      </c>
      <c r="B74" s="58">
        <v>12721</v>
      </c>
      <c r="C74" s="61">
        <v>14</v>
      </c>
      <c r="D74" s="58">
        <v>12746</v>
      </c>
      <c r="E74" s="61">
        <v>13</v>
      </c>
      <c r="F74" s="58">
        <v>12759</v>
      </c>
      <c r="G74" s="64">
        <v>23</v>
      </c>
      <c r="H74" s="64">
        <v>12776</v>
      </c>
      <c r="I74" s="42"/>
      <c r="J74" s="42"/>
      <c r="K74" s="43">
        <v>0</v>
      </c>
      <c r="L74">
        <v>1112</v>
      </c>
    </row>
    <row r="75" spans="1:12" x14ac:dyDescent="0.3">
      <c r="A75" s="58">
        <v>12</v>
      </c>
      <c r="B75" s="58">
        <v>12911</v>
      </c>
      <c r="C75" s="61">
        <v>14</v>
      </c>
      <c r="D75" s="58">
        <v>12923</v>
      </c>
      <c r="E75" s="61">
        <v>13</v>
      </c>
      <c r="F75" s="58">
        <v>12934</v>
      </c>
      <c r="G75" s="64">
        <v>14</v>
      </c>
      <c r="H75" s="64">
        <v>12946</v>
      </c>
      <c r="I75" s="42"/>
      <c r="J75" s="42"/>
      <c r="K75" s="43">
        <v>0</v>
      </c>
      <c r="L75">
        <v>1111</v>
      </c>
    </row>
    <row r="76" spans="1:12" x14ac:dyDescent="0.3">
      <c r="A76" s="58">
        <v>12</v>
      </c>
      <c r="B76" s="58">
        <v>13070</v>
      </c>
      <c r="C76" s="61">
        <v>14</v>
      </c>
      <c r="D76" s="58">
        <v>13081</v>
      </c>
      <c r="E76" s="61">
        <v>13</v>
      </c>
      <c r="F76" s="58">
        <v>13091</v>
      </c>
      <c r="G76" s="64">
        <v>14</v>
      </c>
      <c r="H76" s="64">
        <v>13108</v>
      </c>
      <c r="I76" s="42"/>
      <c r="J76" s="42"/>
      <c r="K76" s="43">
        <v>0</v>
      </c>
      <c r="L76">
        <v>1111</v>
      </c>
    </row>
    <row r="77" spans="1:12" x14ac:dyDescent="0.3">
      <c r="A77" s="58">
        <v>12</v>
      </c>
      <c r="B77" s="58">
        <v>13232</v>
      </c>
      <c r="C77" s="61">
        <v>14</v>
      </c>
      <c r="D77" s="58">
        <v>13242</v>
      </c>
      <c r="E77" s="61">
        <v>13</v>
      </c>
      <c r="F77" s="58">
        <v>13265</v>
      </c>
      <c r="G77" s="64">
        <v>14</v>
      </c>
      <c r="H77" s="64">
        <v>13298</v>
      </c>
      <c r="I77" s="42"/>
      <c r="J77" s="42"/>
      <c r="K77" s="43">
        <v>0</v>
      </c>
      <c r="L77">
        <v>1111</v>
      </c>
    </row>
    <row r="78" spans="1:12" x14ac:dyDescent="0.3">
      <c r="A78" s="58">
        <v>12</v>
      </c>
      <c r="B78" s="58">
        <v>13458</v>
      </c>
      <c r="C78" s="61">
        <v>14</v>
      </c>
      <c r="D78" s="58">
        <v>13467</v>
      </c>
      <c r="E78" s="61">
        <v>13</v>
      </c>
      <c r="F78" s="58">
        <v>13487</v>
      </c>
      <c r="G78" s="64">
        <v>23</v>
      </c>
      <c r="H78" s="64">
        <v>13501</v>
      </c>
      <c r="I78" s="42"/>
      <c r="J78" s="42"/>
      <c r="K78" s="43">
        <v>0</v>
      </c>
      <c r="L78">
        <v>1112</v>
      </c>
    </row>
    <row r="79" spans="1:12" x14ac:dyDescent="0.3">
      <c r="A79" s="58">
        <v>12</v>
      </c>
      <c r="B79" s="58">
        <v>13617</v>
      </c>
      <c r="C79" s="61">
        <v>14</v>
      </c>
      <c r="D79" s="58">
        <v>13627</v>
      </c>
      <c r="E79" s="61">
        <v>13</v>
      </c>
      <c r="F79" s="58">
        <v>13640</v>
      </c>
      <c r="G79" s="64">
        <v>14</v>
      </c>
      <c r="H79" s="64">
        <v>13657</v>
      </c>
      <c r="I79" s="42"/>
      <c r="J79" s="42"/>
      <c r="K79" s="43">
        <v>0</v>
      </c>
      <c r="L79">
        <v>1111</v>
      </c>
    </row>
    <row r="80" spans="1:12" x14ac:dyDescent="0.3">
      <c r="A80" s="58">
        <v>12</v>
      </c>
      <c r="B80" s="58">
        <v>13796</v>
      </c>
      <c r="C80" s="61">
        <v>14</v>
      </c>
      <c r="D80" s="58">
        <v>13807</v>
      </c>
      <c r="E80" s="61">
        <v>13</v>
      </c>
      <c r="F80" s="58">
        <v>13823</v>
      </c>
      <c r="G80" s="64">
        <v>23</v>
      </c>
      <c r="H80" s="64">
        <v>13835</v>
      </c>
      <c r="I80" s="42"/>
      <c r="J80" s="42"/>
      <c r="K80" s="43">
        <v>0</v>
      </c>
      <c r="L80">
        <v>1112</v>
      </c>
    </row>
    <row r="81" spans="1:12" x14ac:dyDescent="0.3">
      <c r="A81" s="58">
        <v>12</v>
      </c>
      <c r="B81" s="58">
        <v>13941</v>
      </c>
      <c r="C81" s="61">
        <v>14</v>
      </c>
      <c r="D81" s="58">
        <v>13949</v>
      </c>
      <c r="E81" s="61">
        <v>13</v>
      </c>
      <c r="F81" s="58">
        <v>13958</v>
      </c>
      <c r="G81" s="64">
        <v>14</v>
      </c>
      <c r="H81" s="64">
        <v>13975</v>
      </c>
      <c r="I81" s="42"/>
      <c r="J81" s="42"/>
      <c r="K81" s="43">
        <v>0</v>
      </c>
      <c r="L81">
        <v>1111</v>
      </c>
    </row>
    <row r="82" spans="1:12" x14ac:dyDescent="0.3">
      <c r="A82" s="58">
        <v>12</v>
      </c>
      <c r="B82" s="58">
        <v>14134</v>
      </c>
      <c r="C82" s="61">
        <v>14</v>
      </c>
      <c r="D82" s="58">
        <v>14145</v>
      </c>
      <c r="E82" s="61">
        <v>13</v>
      </c>
      <c r="F82" s="58">
        <v>14162</v>
      </c>
      <c r="G82" s="64">
        <v>14</v>
      </c>
      <c r="H82" s="64">
        <v>14180</v>
      </c>
      <c r="I82" s="42"/>
      <c r="J82" s="42"/>
      <c r="K82" s="43">
        <v>0</v>
      </c>
      <c r="L82">
        <v>1111</v>
      </c>
    </row>
    <row r="83" spans="1:12" x14ac:dyDescent="0.3">
      <c r="A83" s="58">
        <v>12</v>
      </c>
      <c r="B83" s="58">
        <v>14329</v>
      </c>
      <c r="C83" s="61">
        <v>14</v>
      </c>
      <c r="D83" s="58">
        <v>14342</v>
      </c>
      <c r="E83" s="61">
        <v>13</v>
      </c>
      <c r="F83" s="58">
        <v>14355</v>
      </c>
      <c r="G83" s="64">
        <v>14</v>
      </c>
      <c r="H83" s="64">
        <v>14371</v>
      </c>
      <c r="I83" s="42"/>
      <c r="J83" s="42"/>
      <c r="K83" s="43">
        <v>0</v>
      </c>
      <c r="L83">
        <v>1111</v>
      </c>
    </row>
    <row r="84" spans="1:12" x14ac:dyDescent="0.3">
      <c r="A84" s="58">
        <v>12</v>
      </c>
      <c r="B84" s="58">
        <v>14544</v>
      </c>
      <c r="C84" s="61">
        <v>14</v>
      </c>
      <c r="D84" s="58">
        <v>14553</v>
      </c>
      <c r="E84" s="61">
        <v>13</v>
      </c>
      <c r="F84" s="58">
        <v>14566</v>
      </c>
      <c r="G84" s="64">
        <v>14</v>
      </c>
      <c r="H84" s="64">
        <v>14580</v>
      </c>
      <c r="I84" s="42"/>
      <c r="J84" s="42"/>
      <c r="K84" s="43">
        <v>0</v>
      </c>
      <c r="L84">
        <v>1111</v>
      </c>
    </row>
    <row r="85" spans="1:12" x14ac:dyDescent="0.3">
      <c r="A85" s="58">
        <v>12</v>
      </c>
      <c r="B85" s="58">
        <v>15220</v>
      </c>
      <c r="C85" s="61">
        <v>14</v>
      </c>
      <c r="D85" s="58">
        <v>15236</v>
      </c>
      <c r="E85" s="61">
        <v>13</v>
      </c>
      <c r="F85" s="58">
        <v>15256</v>
      </c>
      <c r="G85" s="64">
        <v>14</v>
      </c>
      <c r="H85" s="64">
        <v>15268</v>
      </c>
      <c r="I85" s="42"/>
      <c r="J85" s="42"/>
      <c r="K85" s="43">
        <v>0</v>
      </c>
      <c r="L85">
        <v>1111</v>
      </c>
    </row>
    <row r="86" spans="1:12" x14ac:dyDescent="0.3">
      <c r="A86" s="58">
        <v>12</v>
      </c>
      <c r="B86" s="58">
        <v>15408</v>
      </c>
      <c r="C86" s="61">
        <v>14</v>
      </c>
      <c r="D86" s="58">
        <v>15424</v>
      </c>
      <c r="E86" s="61">
        <v>24</v>
      </c>
      <c r="F86" s="58">
        <v>15439</v>
      </c>
      <c r="G86" s="64">
        <v>14</v>
      </c>
      <c r="H86" s="64">
        <v>15452</v>
      </c>
      <c r="I86" s="42"/>
      <c r="J86" s="42"/>
      <c r="K86" s="43">
        <v>0</v>
      </c>
      <c r="L86">
        <v>1121</v>
      </c>
    </row>
    <row r="87" spans="1:12" x14ac:dyDescent="0.3">
      <c r="A87" s="58">
        <v>12</v>
      </c>
      <c r="B87" s="58">
        <v>15588</v>
      </c>
      <c r="C87" s="61">
        <v>14</v>
      </c>
      <c r="D87" s="58">
        <v>15615</v>
      </c>
      <c r="E87" s="61">
        <v>13</v>
      </c>
      <c r="F87" s="58">
        <v>15635</v>
      </c>
      <c r="G87" s="64">
        <v>23</v>
      </c>
      <c r="H87" s="64">
        <v>15647</v>
      </c>
      <c r="I87" s="42"/>
      <c r="J87" s="42"/>
      <c r="K87" s="43">
        <v>0</v>
      </c>
      <c r="L87">
        <v>1112</v>
      </c>
    </row>
    <row r="88" spans="1:12" x14ac:dyDescent="0.3">
      <c r="A88" s="58">
        <v>12</v>
      </c>
      <c r="B88" s="58">
        <v>16082</v>
      </c>
      <c r="C88" s="61">
        <v>14</v>
      </c>
      <c r="D88" s="58">
        <v>16097</v>
      </c>
      <c r="E88" s="61">
        <v>13</v>
      </c>
      <c r="F88" s="58">
        <v>16114</v>
      </c>
      <c r="G88" s="64">
        <v>14</v>
      </c>
      <c r="H88" s="64">
        <v>16135</v>
      </c>
      <c r="I88" s="42"/>
      <c r="J88" s="42"/>
      <c r="K88" s="43">
        <v>0</v>
      </c>
      <c r="L88">
        <v>1111</v>
      </c>
    </row>
    <row r="89" spans="1:12" x14ac:dyDescent="0.3">
      <c r="A89" s="59">
        <v>12</v>
      </c>
      <c r="B89" s="59">
        <v>16278</v>
      </c>
      <c r="C89" s="62">
        <v>14</v>
      </c>
      <c r="D89" s="59">
        <v>16296</v>
      </c>
      <c r="E89" s="62">
        <v>13</v>
      </c>
      <c r="F89" s="59">
        <v>16307</v>
      </c>
      <c r="G89" s="65">
        <v>14</v>
      </c>
      <c r="H89" s="65">
        <v>16326</v>
      </c>
      <c r="I89" s="41"/>
      <c r="J89" s="41"/>
      <c r="K89" s="51">
        <v>0</v>
      </c>
      <c r="L89">
        <v>1111</v>
      </c>
    </row>
    <row r="90" spans="1:12" x14ac:dyDescent="0.3">
      <c r="A90" s="59">
        <v>12</v>
      </c>
      <c r="B90" s="59">
        <v>16435</v>
      </c>
      <c r="C90" s="62">
        <v>14</v>
      </c>
      <c r="D90" s="59">
        <v>16445</v>
      </c>
      <c r="E90" s="62">
        <v>13</v>
      </c>
      <c r="F90" s="59">
        <v>16459</v>
      </c>
      <c r="G90" s="65">
        <v>14</v>
      </c>
      <c r="H90" s="65">
        <v>16483</v>
      </c>
      <c r="I90" s="41"/>
      <c r="J90" s="41"/>
      <c r="K90" s="51">
        <v>0</v>
      </c>
      <c r="L90">
        <v>1111</v>
      </c>
    </row>
    <row r="91" spans="1:12" x14ac:dyDescent="0.3">
      <c r="A91" s="59">
        <v>12</v>
      </c>
      <c r="B91" s="59">
        <v>16609</v>
      </c>
      <c r="C91" s="62">
        <v>14</v>
      </c>
      <c r="D91" s="59">
        <v>16623</v>
      </c>
      <c r="E91" s="62">
        <v>13</v>
      </c>
      <c r="F91" s="59">
        <v>16634</v>
      </c>
      <c r="G91" s="65">
        <v>14</v>
      </c>
      <c r="H91" s="65">
        <v>16659</v>
      </c>
      <c r="I91" s="41"/>
      <c r="J91" s="41"/>
      <c r="K91" s="51">
        <v>0</v>
      </c>
      <c r="L91">
        <v>1111</v>
      </c>
    </row>
    <row r="92" spans="1:12" x14ac:dyDescent="0.3">
      <c r="A92" s="59">
        <v>12</v>
      </c>
      <c r="B92" s="59">
        <v>16783</v>
      </c>
      <c r="C92" s="62">
        <v>14</v>
      </c>
      <c r="D92" s="59">
        <v>16814</v>
      </c>
      <c r="E92" s="62">
        <v>13</v>
      </c>
      <c r="F92" s="59">
        <v>16846</v>
      </c>
      <c r="G92" s="65">
        <v>14</v>
      </c>
      <c r="H92" s="65">
        <v>16865</v>
      </c>
      <c r="I92" s="41"/>
      <c r="J92" s="41"/>
      <c r="K92" s="51">
        <v>0</v>
      </c>
      <c r="L92">
        <v>1111</v>
      </c>
    </row>
    <row r="93" spans="1:12" x14ac:dyDescent="0.3">
      <c r="A93" s="59">
        <v>12</v>
      </c>
      <c r="B93" s="59">
        <v>16991</v>
      </c>
      <c r="C93" s="62">
        <v>14</v>
      </c>
      <c r="D93" s="59">
        <v>17005</v>
      </c>
      <c r="E93" s="62">
        <v>13</v>
      </c>
      <c r="F93" s="59">
        <v>17025</v>
      </c>
      <c r="G93" s="65">
        <v>14</v>
      </c>
      <c r="H93" s="65">
        <v>17044</v>
      </c>
      <c r="I93" s="41"/>
      <c r="J93" s="41"/>
      <c r="K93" s="51">
        <v>0</v>
      </c>
      <c r="L93">
        <v>1111</v>
      </c>
    </row>
    <row r="94" spans="1:12" x14ac:dyDescent="0.3">
      <c r="A94" s="59">
        <v>12</v>
      </c>
      <c r="B94" s="59">
        <v>17181</v>
      </c>
      <c r="C94" s="62">
        <v>14</v>
      </c>
      <c r="D94" s="59">
        <v>17190</v>
      </c>
      <c r="E94" s="62">
        <v>13</v>
      </c>
      <c r="F94" s="59">
        <v>17199</v>
      </c>
      <c r="G94" s="65">
        <v>23</v>
      </c>
      <c r="H94" s="65">
        <v>17216</v>
      </c>
      <c r="I94" s="41"/>
      <c r="J94" s="41"/>
      <c r="K94" s="51">
        <v>0</v>
      </c>
      <c r="L94">
        <v>1112</v>
      </c>
    </row>
    <row r="95" spans="1:12" x14ac:dyDescent="0.3">
      <c r="A95" s="59">
        <v>12</v>
      </c>
      <c r="B95" s="59">
        <v>17396</v>
      </c>
      <c r="C95" s="62">
        <v>14</v>
      </c>
      <c r="D95" s="59">
        <v>17408</v>
      </c>
      <c r="E95" s="62">
        <v>13</v>
      </c>
      <c r="F95" s="59">
        <v>17421</v>
      </c>
      <c r="G95" s="65">
        <v>14</v>
      </c>
      <c r="H95" s="65">
        <v>17442</v>
      </c>
      <c r="I95" s="41"/>
      <c r="J95" s="41"/>
      <c r="K95" s="51">
        <v>0</v>
      </c>
      <c r="L95">
        <v>1111</v>
      </c>
    </row>
    <row r="96" spans="1:12" x14ac:dyDescent="0.3">
      <c r="A96" s="59">
        <v>12</v>
      </c>
      <c r="B96" s="59">
        <v>17831</v>
      </c>
      <c r="C96" s="62">
        <v>14</v>
      </c>
      <c r="D96" s="59">
        <v>17843</v>
      </c>
      <c r="E96" s="62">
        <v>13</v>
      </c>
      <c r="F96" s="59">
        <v>17866</v>
      </c>
      <c r="G96" s="65">
        <v>23</v>
      </c>
      <c r="H96" s="65">
        <v>17881</v>
      </c>
      <c r="I96" s="41"/>
      <c r="J96" s="41"/>
      <c r="K96" s="51">
        <v>0</v>
      </c>
      <c r="L96">
        <v>1112</v>
      </c>
    </row>
    <row r="97" spans="1:12" x14ac:dyDescent="0.3">
      <c r="A97" s="59">
        <v>12</v>
      </c>
      <c r="B97" s="59">
        <v>18019</v>
      </c>
      <c r="C97" s="62">
        <v>23</v>
      </c>
      <c r="D97" s="59">
        <v>18042</v>
      </c>
      <c r="E97" s="62">
        <v>13</v>
      </c>
      <c r="F97" s="59">
        <v>18056</v>
      </c>
      <c r="G97" s="65">
        <v>14</v>
      </c>
      <c r="H97" s="65">
        <v>18083</v>
      </c>
      <c r="I97" s="41"/>
      <c r="J97" s="41"/>
      <c r="K97" s="51">
        <v>0</v>
      </c>
      <c r="L97">
        <v>1211</v>
      </c>
    </row>
    <row r="98" spans="1:12" x14ac:dyDescent="0.3">
      <c r="A98" s="59">
        <v>12</v>
      </c>
      <c r="B98" s="59">
        <v>18341</v>
      </c>
      <c r="C98" s="62">
        <v>14</v>
      </c>
      <c r="D98" s="59">
        <v>18360</v>
      </c>
      <c r="E98" s="62">
        <v>13</v>
      </c>
      <c r="F98" s="59">
        <v>18379</v>
      </c>
      <c r="G98" s="65">
        <v>23</v>
      </c>
      <c r="H98" s="65">
        <v>18392</v>
      </c>
      <c r="I98" s="41"/>
      <c r="J98" s="41"/>
      <c r="K98" s="51">
        <v>0</v>
      </c>
      <c r="L98">
        <v>1112</v>
      </c>
    </row>
    <row r="99" spans="1:12" x14ac:dyDescent="0.3">
      <c r="A99" s="59">
        <v>12</v>
      </c>
      <c r="B99" s="59">
        <v>18558</v>
      </c>
      <c r="C99" s="62">
        <v>14</v>
      </c>
      <c r="D99" s="59">
        <v>18574</v>
      </c>
      <c r="E99" s="62">
        <v>24</v>
      </c>
      <c r="F99" s="59">
        <v>18588</v>
      </c>
      <c r="G99" s="65">
        <v>14</v>
      </c>
      <c r="H99" s="65">
        <v>18602</v>
      </c>
      <c r="I99" s="41"/>
      <c r="J99" s="41"/>
      <c r="K99" s="51">
        <v>0</v>
      </c>
      <c r="L99">
        <v>1121</v>
      </c>
    </row>
    <row r="100" spans="1:12" x14ac:dyDescent="0.3">
      <c r="A100" s="59">
        <v>12</v>
      </c>
      <c r="B100" s="59">
        <v>18833</v>
      </c>
      <c r="C100" s="62">
        <v>14</v>
      </c>
      <c r="D100" s="59">
        <v>18851</v>
      </c>
      <c r="E100" s="62">
        <v>24</v>
      </c>
      <c r="F100" s="59">
        <v>18869</v>
      </c>
      <c r="G100" s="65">
        <v>14</v>
      </c>
      <c r="H100" s="65">
        <v>18881</v>
      </c>
      <c r="I100" s="41"/>
      <c r="J100" s="41"/>
      <c r="K100" s="51">
        <v>0</v>
      </c>
      <c r="L100">
        <v>1121</v>
      </c>
    </row>
    <row r="101" spans="1:12" x14ac:dyDescent="0.3">
      <c r="A101" s="59">
        <v>12</v>
      </c>
      <c r="B101" s="59">
        <v>19012</v>
      </c>
      <c r="C101" s="62">
        <v>14</v>
      </c>
      <c r="D101" s="59">
        <v>19064</v>
      </c>
      <c r="E101" s="62">
        <v>13</v>
      </c>
      <c r="F101" s="59">
        <v>19084</v>
      </c>
      <c r="G101" s="65">
        <v>14</v>
      </c>
      <c r="H101" s="65">
        <v>19130</v>
      </c>
      <c r="I101" s="41"/>
      <c r="J101" s="41"/>
      <c r="K101" s="51">
        <v>0</v>
      </c>
      <c r="L101">
        <v>1111</v>
      </c>
    </row>
    <row r="102" spans="1:12" x14ac:dyDescent="0.3">
      <c r="A102" s="59">
        <v>12</v>
      </c>
      <c r="B102" s="59">
        <v>20600</v>
      </c>
      <c r="C102" s="62">
        <v>14</v>
      </c>
      <c r="D102" s="59">
        <v>20613</v>
      </c>
      <c r="E102" s="62">
        <v>13</v>
      </c>
      <c r="F102" s="59">
        <v>20636</v>
      </c>
      <c r="G102" s="65">
        <v>23</v>
      </c>
      <c r="H102" s="65">
        <v>20649</v>
      </c>
      <c r="I102" s="41"/>
      <c r="J102" s="41"/>
      <c r="K102" s="51">
        <v>0</v>
      </c>
      <c r="L102">
        <v>1112</v>
      </c>
    </row>
    <row r="103" spans="1:12" x14ac:dyDescent="0.3">
      <c r="A103" s="59">
        <v>12</v>
      </c>
      <c r="B103" s="59">
        <v>21337</v>
      </c>
      <c r="C103" s="62">
        <v>14</v>
      </c>
      <c r="D103" s="59">
        <v>21511</v>
      </c>
      <c r="E103" s="62">
        <v>13</v>
      </c>
      <c r="F103" s="59">
        <v>21524</v>
      </c>
      <c r="G103" s="65">
        <v>14</v>
      </c>
      <c r="H103" s="65">
        <v>21574</v>
      </c>
      <c r="I103" s="41"/>
      <c r="J103" s="41"/>
      <c r="K103" s="51">
        <v>0</v>
      </c>
      <c r="L103">
        <v>1111</v>
      </c>
    </row>
    <row r="104" spans="1:12" x14ac:dyDescent="0.3">
      <c r="A104" s="59">
        <v>12</v>
      </c>
      <c r="B104" s="59">
        <v>23855</v>
      </c>
      <c r="C104" s="62">
        <v>14</v>
      </c>
      <c r="D104" s="59">
        <v>23880</v>
      </c>
      <c r="E104" s="62">
        <v>13</v>
      </c>
      <c r="F104" s="59">
        <v>23902</v>
      </c>
      <c r="G104" s="65">
        <v>14</v>
      </c>
      <c r="H104" s="65">
        <v>23919</v>
      </c>
      <c r="I104" s="41"/>
      <c r="J104" s="41"/>
      <c r="K104" s="51"/>
      <c r="L104">
        <v>1111</v>
      </c>
    </row>
    <row r="105" spans="1:12" x14ac:dyDescent="0.3">
      <c r="A105" s="17"/>
      <c r="B105" s="17"/>
      <c r="C105" s="17"/>
      <c r="D105" s="17"/>
      <c r="E105" s="17"/>
      <c r="F105" s="17"/>
      <c r="G105" s="17"/>
      <c r="H10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0</v>
      </c>
      <c r="B2" s="66">
        <v>40736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115</v>
      </c>
      <c r="V3" s="26" t="s">
        <v>118</v>
      </c>
      <c r="W3">
        <f>COUNTA(L7:L25)</f>
        <v>19</v>
      </c>
      <c r="AA3" s="26" t="s">
        <v>118</v>
      </c>
      <c r="AB3">
        <f>COUNTA(L26:L44)</f>
        <v>19</v>
      </c>
      <c r="AF3" s="26" t="s">
        <v>118</v>
      </c>
      <c r="AG3">
        <f>COUNTA(L45:L64)</f>
        <v>20</v>
      </c>
      <c r="AK3" s="26" t="s">
        <v>118</v>
      </c>
      <c r="AL3">
        <f>COUNTA(L65:L83)</f>
        <v>19</v>
      </c>
      <c r="AP3" s="26" t="s">
        <v>118</v>
      </c>
      <c r="AQ3">
        <f>COUNTA(L84:L102)</f>
        <v>19</v>
      </c>
      <c r="AU3" s="26" t="s">
        <v>118</v>
      </c>
      <c r="AV3">
        <f>COUNTA(L103:L121)</f>
        <v>19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115</v>
      </c>
      <c r="V4" s="26" t="s">
        <v>119</v>
      </c>
      <c r="W4">
        <f>SUM(U7:U22)</f>
        <v>19</v>
      </c>
      <c r="AA4" s="26" t="s">
        <v>119</v>
      </c>
      <c r="AB4">
        <f>SUM(Z7:Z22)</f>
        <v>19</v>
      </c>
      <c r="AF4" s="26" t="s">
        <v>119</v>
      </c>
      <c r="AG4">
        <f>SUM(AE7:AE22)</f>
        <v>20</v>
      </c>
      <c r="AK4" s="26" t="s">
        <v>119</v>
      </c>
      <c r="AL4">
        <f>SUM(AJ7:AJ22)</f>
        <v>19</v>
      </c>
      <c r="AP4" s="26" t="s">
        <v>119</v>
      </c>
      <c r="AQ4">
        <f>SUM(AO7:AO22)</f>
        <v>19</v>
      </c>
      <c r="AU4" s="26" t="s">
        <v>119</v>
      </c>
      <c r="AV4">
        <f>SUM(AT7:AT22)</f>
        <v>19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26</v>
      </c>
      <c r="C7" s="60">
        <v>14</v>
      </c>
      <c r="D7" s="57">
        <v>42</v>
      </c>
      <c r="E7" s="60">
        <v>24</v>
      </c>
      <c r="F7" s="57">
        <v>54</v>
      </c>
      <c r="G7" s="63">
        <v>14</v>
      </c>
      <c r="H7" s="63">
        <v>68</v>
      </c>
      <c r="I7" s="42"/>
      <c r="J7" s="42"/>
      <c r="K7" s="43">
        <v>0</v>
      </c>
      <c r="L7">
        <v>1121</v>
      </c>
      <c r="N7" s="36">
        <v>1111</v>
      </c>
      <c r="O7" s="36">
        <f>COUNTIF($L$7:$L$500,N7)</f>
        <v>73</v>
      </c>
      <c r="P7" s="36">
        <f>O7/$Q$4</f>
        <v>0.63478260869565217</v>
      </c>
      <c r="Q7" s="36">
        <f>IF(P7=0,0,(P7*((LOG(P7))/LOG(2))))</f>
        <v>-0.41620505148433157</v>
      </c>
      <c r="T7" s="36">
        <f>N7</f>
        <v>1111</v>
      </c>
      <c r="U7" s="36">
        <f>COUNTIF(L7:L25,T7)</f>
        <v>15</v>
      </c>
      <c r="V7" s="36">
        <f>U7/(W4-U20)</f>
        <v>0.78947368421052633</v>
      </c>
      <c r="W7" s="36">
        <f>IF(V7=0,0,(V7*((LOG(V7))/LOG(2))))</f>
        <v>-0.26923967197505283</v>
      </c>
      <c r="Y7" s="36">
        <f>N7</f>
        <v>1111</v>
      </c>
      <c r="Z7" s="36">
        <f>COUNTIF(L26:L44,Y7)</f>
        <v>15</v>
      </c>
      <c r="AA7" s="36">
        <f>Z7/(AB4-Z20)</f>
        <v>0.78947368421052633</v>
      </c>
      <c r="AB7" s="36">
        <f>IF(AA7=0,0,(AA7*((LOG(AA7))/LOG(2))))</f>
        <v>-0.26923967197505283</v>
      </c>
      <c r="AD7" s="36">
        <f>N7</f>
        <v>1111</v>
      </c>
      <c r="AE7" s="36">
        <f>COUNTIF(L45:L64,AD7)</f>
        <v>14</v>
      </c>
      <c r="AF7" s="36">
        <f>AE7/(AG4-AE20)</f>
        <v>0.7</v>
      </c>
      <c r="AG7" s="36">
        <f>IF(AF7=0,0,(AF7*((LOG(AF7))/LOG(2))))</f>
        <v>-0.36020122098083079</v>
      </c>
      <c r="AI7" s="36">
        <f>N7</f>
        <v>1111</v>
      </c>
      <c r="AJ7" s="36">
        <f>COUNTIF(L65:L83,AI7)</f>
        <v>7</v>
      </c>
      <c r="AK7" s="36">
        <f>AJ7/(AL4-AJ20)</f>
        <v>0.36842105263157893</v>
      </c>
      <c r="AL7" s="36">
        <f>IF(AK7=0,0,(AK7*((LOG(AK7))/LOG(2))))</f>
        <v>-0.53073727051062469</v>
      </c>
      <c r="AN7" s="36">
        <f>N7</f>
        <v>1111</v>
      </c>
      <c r="AO7" s="36">
        <f>COUNTIF(L84:L102,AN7)</f>
        <v>9</v>
      </c>
      <c r="AP7" s="36">
        <f>AO7/(AQ4-AO20)</f>
        <v>0.47368421052631576</v>
      </c>
      <c r="AQ7" s="36">
        <f>IF(AP7=0,0,(AP7*((LOG(AP7))/LOG(2))))</f>
        <v>-0.51063276884270825</v>
      </c>
      <c r="AS7" s="36">
        <f>N7</f>
        <v>1111</v>
      </c>
      <c r="AT7" s="36">
        <f>COUNTIF(L103:L121,AS7)</f>
        <v>13</v>
      </c>
      <c r="AU7" s="36">
        <f>AT7/(AV4-AT20)</f>
        <v>0.68421052631578949</v>
      </c>
      <c r="AV7" s="36">
        <f>IF(AU7=0,0,(AU7*((LOG(AU7))/LOG(2))))</f>
        <v>-0.37459691257539013</v>
      </c>
    </row>
    <row r="8" spans="1:48" x14ac:dyDescent="0.3">
      <c r="A8" s="58">
        <v>12</v>
      </c>
      <c r="B8" s="58">
        <v>193</v>
      </c>
      <c r="C8" s="61">
        <v>14</v>
      </c>
      <c r="D8" s="58">
        <v>197</v>
      </c>
      <c r="E8" s="61">
        <v>13</v>
      </c>
      <c r="F8" s="58">
        <v>209</v>
      </c>
      <c r="G8" s="64">
        <v>14</v>
      </c>
      <c r="H8" s="64">
        <v>221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23</v>
      </c>
      <c r="P8" s="36">
        <f>O8/$Q$4</f>
        <v>0.2</v>
      </c>
      <c r="Q8" s="36">
        <f>IF(P8=0,0,(P8*((LOG(P8))/LOG(2))))</f>
        <v>-0.46438561897747244</v>
      </c>
      <c r="T8" s="36">
        <f>N8</f>
        <v>1112</v>
      </c>
      <c r="U8" s="36">
        <f>COUNTIF(L7:L25,T8)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COUNTIF(L26:L44,Y8)</f>
        <v>1</v>
      </c>
      <c r="AA8" s="36">
        <f>Z8/(AB4-Z20)</f>
        <v>5.2631578947368418E-2</v>
      </c>
      <c r="AB8" s="36">
        <f>IF(AA8=0,0,(AA8*((LOG(AA8))/LOG(2))))</f>
        <v>-0.22357513228650452</v>
      </c>
      <c r="AD8" s="36">
        <f>N8</f>
        <v>1112</v>
      </c>
      <c r="AE8" s="36">
        <f>COUNTIF(L45:L64,AD8)</f>
        <v>5</v>
      </c>
      <c r="AF8" s="36">
        <f>AE8/(AG4-AE20)</f>
        <v>0.25</v>
      </c>
      <c r="AG8" s="36">
        <f>IF(AF8=0,0,(AF8*((LOG(AF8))/LOG(2))))</f>
        <v>-0.5</v>
      </c>
      <c r="AI8" s="36">
        <f>N8</f>
        <v>1112</v>
      </c>
      <c r="AJ8" s="36">
        <f>COUNTIF(L65:L83,AI8)</f>
        <v>6</v>
      </c>
      <c r="AK8" s="36">
        <f>AJ8/(AL4-AJ20)</f>
        <v>0.31578947368421051</v>
      </c>
      <c r="AL8" s="36">
        <f>IF(AK8=0,0,(AK8*((LOG(AK8))/LOG(2))))</f>
        <v>-0.52514684612287243</v>
      </c>
      <c r="AN8" s="36">
        <f>N8</f>
        <v>1112</v>
      </c>
      <c r="AO8" s="36">
        <f>COUNTIF(L84:L102,AN8)</f>
        <v>7</v>
      </c>
      <c r="AP8" s="36">
        <f>AO8/(AQ4-AO20)</f>
        <v>0.36842105263157893</v>
      </c>
      <c r="AQ8" s="36">
        <f>IF(AP8=0,0,(AP8*((LOG(AP8))/LOG(2))))</f>
        <v>-0.53073727051062469</v>
      </c>
      <c r="AS8" s="36">
        <f>N8</f>
        <v>1112</v>
      </c>
      <c r="AT8" s="36">
        <f>COUNTIF(L103:L121,AS8)</f>
        <v>4</v>
      </c>
      <c r="AU8" s="36">
        <f>AT8/(AV4-AT20)</f>
        <v>0.21052631578947367</v>
      </c>
      <c r="AV8" s="36">
        <f>IF(AU8=0,0,(AU8*((LOG(AU8))/LOG(2))))</f>
        <v>-0.47324789756707064</v>
      </c>
    </row>
    <row r="9" spans="1:48" x14ac:dyDescent="0.3">
      <c r="A9" s="58">
        <v>12</v>
      </c>
      <c r="B9" s="58">
        <v>335</v>
      </c>
      <c r="C9" s="61">
        <v>14</v>
      </c>
      <c r="D9" s="58">
        <v>346</v>
      </c>
      <c r="E9" s="61">
        <v>24</v>
      </c>
      <c r="F9" s="58">
        <v>359</v>
      </c>
      <c r="G9" s="64">
        <v>14</v>
      </c>
      <c r="H9" s="64">
        <v>371</v>
      </c>
      <c r="I9" s="42"/>
      <c r="J9" s="42"/>
      <c r="K9" s="43">
        <v>0</v>
      </c>
      <c r="L9">
        <v>1121</v>
      </c>
      <c r="N9" s="36">
        <v>1121</v>
      </c>
      <c r="O9" s="36">
        <f>COUNTIF($L$7:$L$500,N9)</f>
        <v>15</v>
      </c>
      <c r="P9" s="36">
        <f>O9/$Q$4</f>
        <v>0.13043478260869565</v>
      </c>
      <c r="Q9" s="36">
        <f>IF(P9=0,0,(P9*((LOG(P9))/LOG(2))))</f>
        <v>-0.3832955811307639</v>
      </c>
      <c r="T9" s="36">
        <f>N9</f>
        <v>1121</v>
      </c>
      <c r="U9" s="36">
        <f>COUNTIF(L7:L25,T9)</f>
        <v>3</v>
      </c>
      <c r="V9" s="36">
        <f>U9/(W4-U20)</f>
        <v>0.15789473684210525</v>
      </c>
      <c r="W9" s="36">
        <f>IF(V9=0,0,(V9*((LOG(V9))/LOG(2))))</f>
        <v>-0.42046815990354147</v>
      </c>
      <c r="Y9" s="36">
        <f>N9</f>
        <v>1121</v>
      </c>
      <c r="Z9" s="36">
        <f>COUNTIF(L26:L44,Y9)</f>
        <v>3</v>
      </c>
      <c r="AA9" s="36">
        <f>Z9/(AB4-Z20)</f>
        <v>0.15789473684210525</v>
      </c>
      <c r="AB9" s="36">
        <f>IF(AA9=0,0,(AA9*((LOG(AA9))/LOG(2))))</f>
        <v>-0.42046815990354147</v>
      </c>
      <c r="AD9" s="36">
        <f>N9</f>
        <v>1121</v>
      </c>
      <c r="AE9" s="36">
        <f>COUNTIF(L45:L64,AD9)</f>
        <v>1</v>
      </c>
      <c r="AF9" s="36">
        <f>AE9/(AG4-AE20)</f>
        <v>0.05</v>
      </c>
      <c r="AG9" s="36">
        <f>IF(AF9=0,0,(AF9*((LOG(AF9))/LOG(2))))</f>
        <v>-0.21609640474436814</v>
      </c>
      <c r="AI9" s="36">
        <f>N9</f>
        <v>1121</v>
      </c>
      <c r="AJ9" s="36">
        <f>COUNTIF(L65:L83,AI9)</f>
        <v>5</v>
      </c>
      <c r="AK9" s="36">
        <f>AJ9/(AL4-AJ20)</f>
        <v>0.26315789473684209</v>
      </c>
      <c r="AL9" s="36">
        <f>IF(AK9=0,0,(AK9*((LOG(AK9))/LOG(2))))</f>
        <v>-0.50684195225163764</v>
      </c>
      <c r="AN9" s="36">
        <f>N9</f>
        <v>1121</v>
      </c>
      <c r="AO9" s="36">
        <f>COUNTIF(L84:L102,AN9)</f>
        <v>2</v>
      </c>
      <c r="AP9" s="36">
        <f>AO9/(AQ4-AO20)</f>
        <v>0.10526315789473684</v>
      </c>
      <c r="AQ9" s="36">
        <f>IF(AP9=0,0,(AP9*((LOG(AP9))/LOG(2))))</f>
        <v>-0.34188710667827216</v>
      </c>
      <c r="AS9" s="36">
        <f>N9</f>
        <v>1121</v>
      </c>
      <c r="AT9" s="36">
        <f>COUNTIF(L103:L121,AS9)</f>
        <v>1</v>
      </c>
      <c r="AU9" s="36">
        <f>AT9/(AV4-AT20)</f>
        <v>5.2631578947368418E-2</v>
      </c>
      <c r="AV9" s="36">
        <f>IF(AU9=0,0,(AU9*((LOG(AU9))/LOG(2))))</f>
        <v>-0.22357513228650452</v>
      </c>
    </row>
    <row r="10" spans="1:48" x14ac:dyDescent="0.3">
      <c r="A10" s="58">
        <v>12</v>
      </c>
      <c r="B10" s="58">
        <v>475</v>
      </c>
      <c r="C10" s="61">
        <v>14</v>
      </c>
      <c r="D10" s="58">
        <v>480</v>
      </c>
      <c r="E10" s="61">
        <v>13</v>
      </c>
      <c r="F10" s="58">
        <v>486</v>
      </c>
      <c r="G10" s="64">
        <v>14</v>
      </c>
      <c r="H10" s="64">
        <v>498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COUNTIF(L7:L25,T10)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COUNTIF(L26:L44,Y10)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COUNTIF(L45:L64,AD10)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COUNTIF(L65:L83,AI10)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COUNTIF(L84:L102,AN10)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COUNTIF(L103:L121,AS10)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627</v>
      </c>
      <c r="C11" s="61">
        <v>14</v>
      </c>
      <c r="D11" s="58">
        <v>639</v>
      </c>
      <c r="E11" s="61">
        <v>13</v>
      </c>
      <c r="F11" s="58">
        <v>658</v>
      </c>
      <c r="G11" s="64">
        <v>14</v>
      </c>
      <c r="H11" s="64">
        <v>666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2</v>
      </c>
      <c r="P11" s="36">
        <f>O11/$Q$4</f>
        <v>1.7391304347826087E-2</v>
      </c>
      <c r="Q11" s="36">
        <f>IF(P11=0,0,(P11*((LOG(P11))/LOG(2))))</f>
        <v>-0.10166069653816305</v>
      </c>
      <c r="T11" s="36">
        <f>N11</f>
        <v>1211</v>
      </c>
      <c r="U11" s="36">
        <f>COUNTIF(L7:L25,T11)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COUNTIF(L26:L44,Y11)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COUNTIF(L45:L64,AD11)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COUNTIF(L65:L83,AI11)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COUNTIF(L84:L102,AN11)</f>
        <v>1</v>
      </c>
      <c r="AP11" s="36">
        <f>AO11/(AQ4-AO20)</f>
        <v>5.2631578947368418E-2</v>
      </c>
      <c r="AQ11" s="36">
        <f>IF(AP11=0,0,(AP11*((LOG(AP11))/LOG(2))))</f>
        <v>-0.22357513228650452</v>
      </c>
      <c r="AS11" s="36">
        <f>N11</f>
        <v>1211</v>
      </c>
      <c r="AT11" s="36">
        <f>COUNTIF(L103:L121,AS11)</f>
        <v>1</v>
      </c>
      <c r="AU11" s="36">
        <f>AT11/(AV4-AT20)</f>
        <v>5.2631578947368418E-2</v>
      </c>
      <c r="AV11" s="36">
        <f>IF(AU11=0,0,(AU11*((LOG(AU11))/LOG(2))))</f>
        <v>-0.22357513228650452</v>
      </c>
    </row>
    <row r="12" spans="1:48" x14ac:dyDescent="0.3">
      <c r="A12" s="58">
        <v>12</v>
      </c>
      <c r="B12" s="58">
        <v>840</v>
      </c>
      <c r="C12" s="61">
        <v>14</v>
      </c>
      <c r="D12" s="58">
        <v>853</v>
      </c>
      <c r="E12" s="61">
        <v>13</v>
      </c>
      <c r="F12" s="58">
        <v>873</v>
      </c>
      <c r="G12" s="64">
        <v>14</v>
      </c>
      <c r="H12" s="64">
        <v>890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2</v>
      </c>
      <c r="P12" s="36">
        <f>O12/$Q$4</f>
        <v>1.7391304347826087E-2</v>
      </c>
      <c r="Q12" s="36">
        <f>IF(P12=0,0,(P12*((LOG(P12))/LOG(2))))</f>
        <v>-0.10166069653816305</v>
      </c>
      <c r="T12" s="36">
        <f>N12</f>
        <v>1212</v>
      </c>
      <c r="U12" s="36">
        <f>COUNTIF(L7:L25,T12)</f>
        <v>1</v>
      </c>
      <c r="V12" s="36">
        <f>U12/(W4-U20)</f>
        <v>5.2631578947368418E-2</v>
      </c>
      <c r="W12" s="36">
        <f>IF(V12=0,0,(V12*((LOG(V12))/LOG(2))))</f>
        <v>-0.22357513228650452</v>
      </c>
      <c r="Y12" s="36">
        <f>N12</f>
        <v>1212</v>
      </c>
      <c r="Z12" s="36">
        <f>COUNTIF(L26:L44,Y12)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COUNTIF(L45:L64,AD12)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COUNTIF(L65:L83,AI12)</f>
        <v>1</v>
      </c>
      <c r="AK12" s="36">
        <f>AJ12/(AL4-AJ20)</f>
        <v>5.2631578947368418E-2</v>
      </c>
      <c r="AL12" s="36">
        <f>IF(AK12=0,0,(AK12*((LOG(AK12))/LOG(2))))</f>
        <v>-0.22357513228650452</v>
      </c>
      <c r="AN12" s="36">
        <f>N12</f>
        <v>1212</v>
      </c>
      <c r="AO12" s="36">
        <f>COUNTIF(L84:L102,AN12)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COUNTIF(L103:L121,AS12)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1005</v>
      </c>
      <c r="C13" s="61">
        <v>14</v>
      </c>
      <c r="D13" s="58">
        <v>1017</v>
      </c>
      <c r="E13" s="61">
        <v>13</v>
      </c>
      <c r="F13" s="58">
        <v>1033</v>
      </c>
      <c r="G13" s="64">
        <v>14</v>
      </c>
      <c r="H13" s="64">
        <v>1054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COUNTIF(L7:L25,T13)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COUNTIF(L26:L44,Y13)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COUNTIF(L45:L64,AD13)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COUNTIF(L65:L83,AI13)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COUNTIF(L84:L102,AN13)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COUNTIF(L103:L121,AS13)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1158</v>
      </c>
      <c r="C14" s="61">
        <v>14</v>
      </c>
      <c r="D14" s="58">
        <v>1170</v>
      </c>
      <c r="E14" s="61">
        <v>13</v>
      </c>
      <c r="F14" s="58">
        <v>1185</v>
      </c>
      <c r="G14" s="64">
        <v>14</v>
      </c>
      <c r="H14" s="64">
        <v>1199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COUNTIF(L7:L25,T14)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COUNTIF(L26:L44,Y14)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COUNTIF(L45:L64,AD14)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COUNTIF(L65:L83,AI14)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COUNTIF(L84:L102,AN14)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COUNTIF(L103:L121,AS14)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1309</v>
      </c>
      <c r="C15" s="61">
        <v>14</v>
      </c>
      <c r="D15" s="58">
        <v>1314</v>
      </c>
      <c r="E15" s="61">
        <v>13</v>
      </c>
      <c r="F15" s="58">
        <v>1327</v>
      </c>
      <c r="G15" s="64">
        <v>14</v>
      </c>
      <c r="H15" s="64">
        <v>1338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COUNTIF(L7:L25,T15)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COUNTIF(L26:L44,Y15)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COUNTIF(L45:L64,AD15)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COUNTIF(L65:L83,AI15)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COUNTIF(L84:L102,AN15)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COUNTIF(L103:L121,AS15)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1461</v>
      </c>
      <c r="C16" s="61">
        <v>14</v>
      </c>
      <c r="D16" s="58">
        <v>1470</v>
      </c>
      <c r="E16" s="61">
        <v>13</v>
      </c>
      <c r="F16" s="58">
        <v>1479</v>
      </c>
      <c r="G16" s="64">
        <v>14</v>
      </c>
      <c r="H16" s="64">
        <v>1491</v>
      </c>
      <c r="I16" s="42"/>
      <c r="J16" s="42"/>
      <c r="K16" s="43">
        <v>0</v>
      </c>
      <c r="L16">
        <v>1111</v>
      </c>
      <c r="N16" s="36">
        <v>2112</v>
      </c>
      <c r="O16" s="36">
        <f>COUNTIF($L$7:$L$500,N16)</f>
        <v>0</v>
      </c>
      <c r="P16" s="36">
        <f>O16/$Q$4</f>
        <v>0</v>
      </c>
      <c r="Q16" s="36">
        <f>IF(P16=0,0,(P16*((LOG(P16))/LOG(2))))</f>
        <v>0</v>
      </c>
      <c r="T16" s="36">
        <f>N16</f>
        <v>2112</v>
      </c>
      <c r="U16" s="36">
        <f>COUNTIF(L7:L25,T16)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COUNTIF(L26:L44,Y16)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COUNTIF(L45:L64,AD16)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COUNTIF(L65:L83,AI16)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COUNTIF(L84:L102,AN16)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COUNTIF(L103:L121,AS16)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1608</v>
      </c>
      <c r="C17" s="61">
        <v>14</v>
      </c>
      <c r="D17" s="58">
        <v>1619</v>
      </c>
      <c r="E17" s="61">
        <v>13</v>
      </c>
      <c r="F17" s="58">
        <v>1636</v>
      </c>
      <c r="G17" s="64">
        <v>14</v>
      </c>
      <c r="H17" s="64">
        <v>1651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COUNTIF(L7:L25,T17)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COUNTIF(L26:L44,Y17)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COUNTIF(L45:L64,AD17)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COUNTIF(L65:L83,AI17)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COUNTIF(L84:L102,AN17)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COUNTIF(L103:L121,AS17)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1776</v>
      </c>
      <c r="C18" s="61">
        <v>14</v>
      </c>
      <c r="D18" s="58">
        <v>1785</v>
      </c>
      <c r="E18" s="61">
        <v>13</v>
      </c>
      <c r="F18" s="58">
        <v>1793</v>
      </c>
      <c r="G18" s="64">
        <v>14</v>
      </c>
      <c r="H18" s="64">
        <v>1811</v>
      </c>
      <c r="I18" s="42"/>
      <c r="J18" s="42"/>
      <c r="K18" s="43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COUNTIF(L7:L25,T18)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COUNTIF(L26:L44,Y18)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COUNTIF(L45:L64,AD18)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COUNTIF(L65:L83,AI18)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COUNTIF(L84:L102,AN18)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COUNTIF(L103:L121,AS18)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1925</v>
      </c>
      <c r="C19" s="61">
        <v>14</v>
      </c>
      <c r="D19" s="58">
        <v>1936</v>
      </c>
      <c r="E19" s="61">
        <v>24</v>
      </c>
      <c r="F19" s="58">
        <v>1952</v>
      </c>
      <c r="G19" s="64">
        <v>14</v>
      </c>
      <c r="H19" s="64">
        <v>1966</v>
      </c>
      <c r="I19" s="42"/>
      <c r="J19" s="42"/>
      <c r="K19" s="43">
        <v>0</v>
      </c>
      <c r="L19">
        <v>1121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COUNTIF(L7:L25,T19)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COUNTIF(L26:L44,Y19)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COUNTIF(L45:L64,AD19)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COUNTIF(L65:L83,AI19)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COUNTIF(L84:L102,AN19)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COUNTIF(L103:L121,AS19)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2078</v>
      </c>
      <c r="C20" s="61">
        <v>14</v>
      </c>
      <c r="D20" s="58">
        <v>2085</v>
      </c>
      <c r="E20" s="61">
        <v>13</v>
      </c>
      <c r="F20" s="58">
        <v>2097</v>
      </c>
      <c r="G20" s="64">
        <v>14</v>
      </c>
      <c r="H20" s="64">
        <v>2120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COUNTIF(L7:L25,T20)</f>
        <v>0</v>
      </c>
      <c r="V20" s="55"/>
      <c r="W20" s="56"/>
      <c r="Y20" s="36">
        <f>N20</f>
        <v>2212</v>
      </c>
      <c r="Z20" s="36">
        <f>COUNTIF(L26:L44,Y20)</f>
        <v>0</v>
      </c>
      <c r="AA20" s="55"/>
      <c r="AB20" s="56"/>
      <c r="AD20" s="36">
        <f>N20</f>
        <v>2212</v>
      </c>
      <c r="AE20" s="36">
        <f>COUNTIF(L45:L64,AD20)</f>
        <v>0</v>
      </c>
      <c r="AF20" s="55"/>
      <c r="AG20" s="56"/>
      <c r="AI20" s="36">
        <f>N20</f>
        <v>2212</v>
      </c>
      <c r="AJ20" s="36">
        <f>COUNTIF(L65:L83,AI20)</f>
        <v>0</v>
      </c>
      <c r="AK20" s="55"/>
      <c r="AL20" s="56"/>
      <c r="AN20" s="36">
        <f>N20</f>
        <v>2212</v>
      </c>
      <c r="AO20" s="36">
        <f>COUNTIF(L84:L102,AN20)</f>
        <v>0</v>
      </c>
      <c r="AP20" s="55"/>
      <c r="AQ20" s="56"/>
      <c r="AS20" s="36">
        <f>N20</f>
        <v>2212</v>
      </c>
      <c r="AT20" s="36">
        <f>COUNTIF(L103:L121,AS20)</f>
        <v>0</v>
      </c>
      <c r="AU20" s="55"/>
      <c r="AV20" s="56"/>
    </row>
    <row r="21" spans="1:48" x14ac:dyDescent="0.3">
      <c r="A21" s="58">
        <v>12</v>
      </c>
      <c r="B21" s="58">
        <v>2227</v>
      </c>
      <c r="C21" s="61">
        <v>14</v>
      </c>
      <c r="D21" s="58">
        <v>2235</v>
      </c>
      <c r="E21" s="61">
        <v>13</v>
      </c>
      <c r="F21" s="58">
        <v>2243</v>
      </c>
      <c r="G21" s="64">
        <v>14</v>
      </c>
      <c r="H21" s="64">
        <v>2255</v>
      </c>
      <c r="I21" s="42"/>
      <c r="J21" s="42"/>
      <c r="K21" s="43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COUNTIF(L7:L25,T21)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COUNTIF(L26:L44,Y21)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COUNTIF(L45:L64,AD21)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COUNTIF(L65:L83,AI21)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COUNTIF(L84:L102,AN21)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COUNTIF(L103:L121,AS21)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2386</v>
      </c>
      <c r="C22" s="61">
        <v>14</v>
      </c>
      <c r="D22" s="58">
        <v>2396</v>
      </c>
      <c r="E22" s="61">
        <v>13</v>
      </c>
      <c r="F22" s="58">
        <v>2407</v>
      </c>
      <c r="G22" s="64">
        <v>14</v>
      </c>
      <c r="H22" s="64">
        <v>2425</v>
      </c>
      <c r="I22" s="42"/>
      <c r="J22" s="42"/>
      <c r="K22" s="43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COUNTIF(L7:L25,T22)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COUNTIF(L26:L44,Y22)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COUNTIF(L45:L64,AD22)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COUNTIF(L65:L83,AI22)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COUNTIF(L84:L102,AN22)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COUNTIF(L103:L121,AS22)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2549</v>
      </c>
      <c r="C23" s="61">
        <v>23</v>
      </c>
      <c r="D23" s="58">
        <v>2564</v>
      </c>
      <c r="E23" s="61">
        <v>13</v>
      </c>
      <c r="F23" s="58">
        <v>2573</v>
      </c>
      <c r="G23" s="64">
        <v>23</v>
      </c>
      <c r="H23" s="64">
        <v>2586</v>
      </c>
      <c r="I23" s="42"/>
      <c r="J23" s="42"/>
      <c r="K23" s="43">
        <v>0</v>
      </c>
      <c r="L23">
        <v>1212</v>
      </c>
      <c r="P23" s="28">
        <f>SUM(P7:P22)</f>
        <v>1</v>
      </c>
      <c r="Q23" s="28">
        <f>-SUM(Q7:Q22)</f>
        <v>1.467207644668894</v>
      </c>
      <c r="V23" s="28">
        <f>SUM(V7:V22)</f>
        <v>1</v>
      </c>
      <c r="W23" s="28">
        <f>-SUM(W7:W22)</f>
        <v>0.9132829641650988</v>
      </c>
      <c r="AA23" s="28">
        <f>SUM(AA7:AA22)</f>
        <v>1</v>
      </c>
      <c r="AB23" s="28">
        <f>-SUM(AB7:AB22)</f>
        <v>0.9132829641650988</v>
      </c>
      <c r="AF23" s="28">
        <f>SUM(AF7:AF22)</f>
        <v>1</v>
      </c>
      <c r="AG23" s="28">
        <f>-SUM(AG7:AG22)</f>
        <v>1.0762976257251988</v>
      </c>
      <c r="AK23" s="28">
        <f>SUM(AK7:AK22)</f>
        <v>0.99999999999999978</v>
      </c>
      <c r="AL23" s="28">
        <f>-SUM(AL7:AL22)</f>
        <v>1.7863012011716393</v>
      </c>
      <c r="AP23" s="28">
        <f>SUM(AP7:AP22)</f>
        <v>1</v>
      </c>
      <c r="AQ23" s="28">
        <f>-SUM(AQ7:AQ22)</f>
        <v>1.6068322783181095</v>
      </c>
      <c r="AU23" s="28">
        <f>SUM(AU7:AU22)</f>
        <v>1</v>
      </c>
      <c r="AV23" s="28">
        <f>-SUM(AV7:AV22)</f>
        <v>1.2949950747154697</v>
      </c>
    </row>
    <row r="24" spans="1:48" x14ac:dyDescent="0.3">
      <c r="A24" s="58">
        <v>12</v>
      </c>
      <c r="B24" s="58">
        <v>2688</v>
      </c>
      <c r="C24" s="61">
        <v>14</v>
      </c>
      <c r="D24" s="58">
        <v>2693</v>
      </c>
      <c r="E24" s="61">
        <v>13</v>
      </c>
      <c r="F24" s="58">
        <v>2706</v>
      </c>
      <c r="G24" s="64">
        <v>14</v>
      </c>
      <c r="H24" s="64">
        <v>2718</v>
      </c>
      <c r="I24" s="42"/>
      <c r="J24" s="42"/>
      <c r="K24" s="43">
        <v>0</v>
      </c>
      <c r="L24">
        <v>1111</v>
      </c>
      <c r="P24" s="29" t="s">
        <v>90</v>
      </c>
      <c r="Q24" s="29">
        <f>Q23/(LOG(Q4)/LOG(2))</f>
        <v>0.21433201038200092</v>
      </c>
      <c r="V24" s="29" t="s">
        <v>117</v>
      </c>
      <c r="W24" s="29">
        <f>W23/(LOG(W4)/LOG(2))</f>
        <v>0.21499495019036832</v>
      </c>
      <c r="AA24" s="29" t="s">
        <v>120</v>
      </c>
      <c r="AB24" s="29">
        <f>AB23/(LOG(AB4)/LOG(2))</f>
        <v>0.21499495019036832</v>
      </c>
      <c r="AF24" s="29" t="s">
        <v>121</v>
      </c>
      <c r="AG24" s="29">
        <f>AG23/(LOG(AG4)/LOG(2))</f>
        <v>0.24903182146838773</v>
      </c>
      <c r="AK24" s="29" t="s">
        <v>122</v>
      </c>
      <c r="AL24" s="29">
        <f>AL23/(LOG(AL4)/LOG(2))</f>
        <v>0.4205112247133363</v>
      </c>
      <c r="AP24" s="29" t="s">
        <v>123</v>
      </c>
      <c r="AQ24" s="29">
        <f>AQ23/(LOG(AQ4)/LOG(2))</f>
        <v>0.37826264060130582</v>
      </c>
      <c r="AU24" s="29" t="s">
        <v>124</v>
      </c>
      <c r="AV24" s="29">
        <f>AV23/(LOG(AV4)/LOG(2))</f>
        <v>0.30485338335391726</v>
      </c>
    </row>
    <row r="25" spans="1:48" x14ac:dyDescent="0.3">
      <c r="A25" s="58">
        <v>12</v>
      </c>
      <c r="B25" s="58">
        <v>2833</v>
      </c>
      <c r="C25" s="61">
        <v>14</v>
      </c>
      <c r="D25" s="58">
        <v>2845</v>
      </c>
      <c r="E25" s="61">
        <v>13</v>
      </c>
      <c r="F25" s="58">
        <v>2857</v>
      </c>
      <c r="G25" s="64">
        <v>14</v>
      </c>
      <c r="H25" s="64">
        <v>2880</v>
      </c>
      <c r="I25" s="42"/>
      <c r="J25" s="42"/>
      <c r="K25" s="43">
        <v>0</v>
      </c>
      <c r="L25">
        <v>1111</v>
      </c>
    </row>
    <row r="26" spans="1:48" x14ac:dyDescent="0.3">
      <c r="A26" s="59">
        <v>12</v>
      </c>
      <c r="B26" s="59">
        <v>2990</v>
      </c>
      <c r="C26" s="62">
        <v>14</v>
      </c>
      <c r="D26" s="59">
        <v>2998</v>
      </c>
      <c r="E26" s="62">
        <v>13</v>
      </c>
      <c r="F26" s="59">
        <v>3006</v>
      </c>
      <c r="G26" s="65">
        <v>14</v>
      </c>
      <c r="H26" s="65">
        <v>3015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3137</v>
      </c>
      <c r="C27" s="62">
        <v>14</v>
      </c>
      <c r="D27" s="59">
        <v>3147</v>
      </c>
      <c r="E27" s="62">
        <v>13</v>
      </c>
      <c r="F27" s="59">
        <v>3154</v>
      </c>
      <c r="G27" s="65">
        <v>14</v>
      </c>
      <c r="H27" s="65">
        <v>3168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3277</v>
      </c>
      <c r="C28" s="62">
        <v>14</v>
      </c>
      <c r="D28" s="59">
        <v>3287</v>
      </c>
      <c r="E28" s="62">
        <v>13</v>
      </c>
      <c r="F28" s="59">
        <v>3305</v>
      </c>
      <c r="G28" s="65">
        <v>14</v>
      </c>
      <c r="H28" s="65">
        <v>3319</v>
      </c>
      <c r="I28" s="41"/>
      <c r="J28" s="41"/>
      <c r="K28" s="51">
        <v>0</v>
      </c>
      <c r="L28">
        <v>1111</v>
      </c>
      <c r="N28" s="40">
        <f>COUNTIF(L7:L121,G3)</f>
        <v>0</v>
      </c>
      <c r="O28" s="40"/>
      <c r="P28" s="47">
        <v>19</v>
      </c>
      <c r="Q28" s="47">
        <v>19</v>
      </c>
      <c r="R28" s="47">
        <v>20</v>
      </c>
      <c r="S28" s="47">
        <v>19</v>
      </c>
      <c r="T28" s="47">
        <v>19</v>
      </c>
      <c r="U28" s="47">
        <v>19</v>
      </c>
      <c r="V28" s="46"/>
    </row>
    <row r="29" spans="1:48" x14ac:dyDescent="0.3">
      <c r="A29" s="59">
        <v>12</v>
      </c>
      <c r="B29" s="59">
        <v>3464</v>
      </c>
      <c r="C29" s="62">
        <v>14</v>
      </c>
      <c r="D29" s="59">
        <v>3476</v>
      </c>
      <c r="E29" s="62">
        <v>13</v>
      </c>
      <c r="F29" s="59">
        <v>3484</v>
      </c>
      <c r="G29" s="65">
        <v>14</v>
      </c>
      <c r="H29" s="65">
        <v>3503</v>
      </c>
      <c r="I29" s="41"/>
      <c r="J29" s="41"/>
      <c r="K29" s="51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3645</v>
      </c>
      <c r="C30" s="62">
        <v>14</v>
      </c>
      <c r="D30" s="59">
        <v>3657</v>
      </c>
      <c r="E30" s="62">
        <v>13</v>
      </c>
      <c r="F30" s="59">
        <v>3676</v>
      </c>
      <c r="G30" s="65">
        <v>23</v>
      </c>
      <c r="H30" s="65">
        <v>3689</v>
      </c>
      <c r="I30" s="41"/>
      <c r="J30" s="41"/>
      <c r="K30" s="51">
        <v>0</v>
      </c>
      <c r="L30">
        <v>1112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3806</v>
      </c>
      <c r="C31" s="62">
        <v>14</v>
      </c>
      <c r="D31" s="59">
        <v>3815</v>
      </c>
      <c r="E31" s="62">
        <v>13</v>
      </c>
      <c r="F31" s="59">
        <v>3827</v>
      </c>
      <c r="G31" s="65">
        <v>14</v>
      </c>
      <c r="H31" s="65">
        <v>3840</v>
      </c>
      <c r="I31" s="41"/>
      <c r="J31" s="41"/>
      <c r="K31" s="51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3940</v>
      </c>
      <c r="C32" s="62">
        <v>14</v>
      </c>
      <c r="D32" s="59">
        <v>3954</v>
      </c>
      <c r="E32" s="62">
        <v>13</v>
      </c>
      <c r="F32" s="59">
        <v>3963</v>
      </c>
      <c r="G32" s="65">
        <v>14</v>
      </c>
      <c r="H32" s="65">
        <v>3975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4081</v>
      </c>
      <c r="C33" s="62">
        <v>14</v>
      </c>
      <c r="D33" s="59">
        <v>4090</v>
      </c>
      <c r="E33" s="62">
        <v>13</v>
      </c>
      <c r="F33" s="59">
        <v>4103</v>
      </c>
      <c r="G33" s="65">
        <v>14</v>
      </c>
      <c r="H33" s="65">
        <v>4122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4234</v>
      </c>
      <c r="C34" s="62">
        <v>14</v>
      </c>
      <c r="D34" s="59">
        <v>4255</v>
      </c>
      <c r="E34" s="62">
        <v>24</v>
      </c>
      <c r="F34" s="59">
        <v>4267</v>
      </c>
      <c r="G34" s="65">
        <v>14</v>
      </c>
      <c r="H34" s="65">
        <v>4280</v>
      </c>
      <c r="I34" s="41"/>
      <c r="J34" s="41"/>
      <c r="K34" s="51">
        <v>0</v>
      </c>
      <c r="L34">
        <v>1121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4403</v>
      </c>
      <c r="C35" s="62">
        <v>14</v>
      </c>
      <c r="D35" s="59">
        <v>4414</v>
      </c>
      <c r="E35" s="62">
        <v>13</v>
      </c>
      <c r="F35" s="59">
        <v>4427</v>
      </c>
      <c r="G35" s="65">
        <v>14</v>
      </c>
      <c r="H35" s="65">
        <v>4446</v>
      </c>
      <c r="I35" s="41"/>
      <c r="J35" s="41"/>
      <c r="K35" s="51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4553</v>
      </c>
      <c r="C36" s="62">
        <v>14</v>
      </c>
      <c r="D36" s="59">
        <v>4569</v>
      </c>
      <c r="E36" s="62">
        <v>13</v>
      </c>
      <c r="F36" s="59">
        <v>4583</v>
      </c>
      <c r="G36" s="65">
        <v>14</v>
      </c>
      <c r="H36" s="65">
        <v>4603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H25/P28</f>
        <v>151.57894736842104</v>
      </c>
      <c r="Q36">
        <f>(H44-H25)/Q28</f>
        <v>158.26315789473685</v>
      </c>
      <c r="R36">
        <f>(H64-H44)/R28</f>
        <v>171.05</v>
      </c>
      <c r="S36">
        <f>(H83-H64)/S28</f>
        <v>231.15789473684211</v>
      </c>
      <c r="T36">
        <f>(H102-H83)/T28</f>
        <v>209.21052631578948</v>
      </c>
      <c r="U36">
        <f>(H121-H102)/U28</f>
        <v>331.26315789473682</v>
      </c>
    </row>
    <row r="37" spans="1:22" x14ac:dyDescent="0.3">
      <c r="A37" s="59">
        <v>12</v>
      </c>
      <c r="B37" s="59">
        <v>4716</v>
      </c>
      <c r="C37" s="62">
        <v>14</v>
      </c>
      <c r="D37" s="59">
        <v>4723</v>
      </c>
      <c r="E37" s="62">
        <v>13</v>
      </c>
      <c r="F37" s="59">
        <v>4730</v>
      </c>
      <c r="G37" s="65">
        <v>14</v>
      </c>
      <c r="H37" s="65">
        <v>4745</v>
      </c>
      <c r="I37" s="41"/>
      <c r="J37" s="41"/>
      <c r="K37" s="51">
        <v>0</v>
      </c>
      <c r="L37">
        <v>1111</v>
      </c>
    </row>
    <row r="38" spans="1:22" x14ac:dyDescent="0.3">
      <c r="A38" s="59">
        <v>12</v>
      </c>
      <c r="B38" s="59">
        <v>4871</v>
      </c>
      <c r="C38" s="62">
        <v>14</v>
      </c>
      <c r="D38" s="59">
        <v>4888</v>
      </c>
      <c r="E38" s="62">
        <v>13</v>
      </c>
      <c r="F38" s="59">
        <v>4899</v>
      </c>
      <c r="G38" s="65">
        <v>14</v>
      </c>
      <c r="H38" s="65">
        <v>4906</v>
      </c>
      <c r="I38" s="41"/>
      <c r="J38" s="41"/>
      <c r="K38" s="51">
        <v>0</v>
      </c>
      <c r="L38">
        <v>1111</v>
      </c>
    </row>
    <row r="39" spans="1:22" x14ac:dyDescent="0.3">
      <c r="A39" s="59">
        <v>12</v>
      </c>
      <c r="B39" s="59">
        <v>5024</v>
      </c>
      <c r="C39" s="62">
        <v>14</v>
      </c>
      <c r="D39" s="59">
        <v>5036</v>
      </c>
      <c r="E39" s="62">
        <v>13</v>
      </c>
      <c r="F39" s="59">
        <v>5047</v>
      </c>
      <c r="G39" s="65">
        <v>14</v>
      </c>
      <c r="H39" s="65">
        <v>5062</v>
      </c>
      <c r="I39" s="41"/>
      <c r="J39" s="41"/>
      <c r="K39" s="51">
        <v>0</v>
      </c>
      <c r="L39">
        <v>1111</v>
      </c>
    </row>
    <row r="40" spans="1:22" x14ac:dyDescent="0.3">
      <c r="A40" s="59">
        <v>12</v>
      </c>
      <c r="B40" s="59">
        <v>5178</v>
      </c>
      <c r="C40" s="62">
        <v>14</v>
      </c>
      <c r="D40" s="59">
        <v>5196</v>
      </c>
      <c r="E40" s="62">
        <v>13</v>
      </c>
      <c r="F40" s="59">
        <v>5218</v>
      </c>
      <c r="G40" s="65">
        <v>14</v>
      </c>
      <c r="H40" s="65">
        <v>5239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5352</v>
      </c>
      <c r="C41" s="62">
        <v>14</v>
      </c>
      <c r="D41" s="59">
        <v>5363</v>
      </c>
      <c r="E41" s="62">
        <v>13</v>
      </c>
      <c r="F41" s="59">
        <v>5370</v>
      </c>
      <c r="G41" s="65">
        <v>14</v>
      </c>
      <c r="H41" s="65">
        <v>5380</v>
      </c>
      <c r="I41" s="41"/>
      <c r="J41" s="41"/>
      <c r="K41" s="51">
        <v>0</v>
      </c>
      <c r="L41">
        <v>1111</v>
      </c>
    </row>
    <row r="42" spans="1:22" x14ac:dyDescent="0.3">
      <c r="A42" s="59">
        <v>12</v>
      </c>
      <c r="B42" s="59">
        <v>5520</v>
      </c>
      <c r="C42" s="62">
        <v>14</v>
      </c>
      <c r="D42" s="59">
        <v>5532</v>
      </c>
      <c r="E42" s="62">
        <v>13</v>
      </c>
      <c r="F42" s="59">
        <v>5546</v>
      </c>
      <c r="G42" s="65">
        <v>14</v>
      </c>
      <c r="H42" s="65">
        <v>5568</v>
      </c>
      <c r="I42" s="41"/>
      <c r="J42" s="41"/>
      <c r="K42" s="51">
        <v>0</v>
      </c>
      <c r="L42">
        <v>1111</v>
      </c>
    </row>
    <row r="43" spans="1:22" x14ac:dyDescent="0.3">
      <c r="A43" s="59">
        <v>12</v>
      </c>
      <c r="B43" s="59">
        <v>5679</v>
      </c>
      <c r="C43" s="62">
        <v>14</v>
      </c>
      <c r="D43" s="59">
        <v>5696</v>
      </c>
      <c r="E43" s="62">
        <v>24</v>
      </c>
      <c r="F43" s="59">
        <v>5712</v>
      </c>
      <c r="G43" s="65">
        <v>14</v>
      </c>
      <c r="H43" s="65">
        <v>5724</v>
      </c>
      <c r="I43" s="41"/>
      <c r="J43" s="41"/>
      <c r="K43" s="51">
        <v>0</v>
      </c>
      <c r="L43">
        <v>1121</v>
      </c>
    </row>
    <row r="44" spans="1:22" x14ac:dyDescent="0.3">
      <c r="A44" s="59">
        <v>12</v>
      </c>
      <c r="B44" s="59">
        <v>5843</v>
      </c>
      <c r="C44" s="62">
        <v>14</v>
      </c>
      <c r="D44" s="59">
        <v>5864</v>
      </c>
      <c r="E44" s="62">
        <v>24</v>
      </c>
      <c r="F44" s="59">
        <v>5878</v>
      </c>
      <c r="G44" s="65">
        <v>14</v>
      </c>
      <c r="H44" s="65">
        <v>5887</v>
      </c>
      <c r="I44" s="41"/>
      <c r="J44" s="41"/>
      <c r="K44" s="51">
        <v>0</v>
      </c>
      <c r="L44">
        <v>1121</v>
      </c>
    </row>
    <row r="45" spans="1:22" x14ac:dyDescent="0.3">
      <c r="A45" s="58">
        <v>12</v>
      </c>
      <c r="B45" s="58">
        <v>6010</v>
      </c>
      <c r="C45" s="61">
        <v>14</v>
      </c>
      <c r="D45" s="58">
        <v>6022</v>
      </c>
      <c r="E45" s="61">
        <v>13</v>
      </c>
      <c r="F45" s="58">
        <v>6034</v>
      </c>
      <c r="G45" s="64">
        <v>14</v>
      </c>
      <c r="H45" s="64">
        <v>6052</v>
      </c>
      <c r="I45" s="42"/>
      <c r="J45" s="42"/>
      <c r="K45" s="43">
        <v>0</v>
      </c>
      <c r="L45">
        <v>1111</v>
      </c>
    </row>
    <row r="46" spans="1:22" x14ac:dyDescent="0.3">
      <c r="A46" s="58">
        <v>12</v>
      </c>
      <c r="B46" s="58">
        <v>6154</v>
      </c>
      <c r="C46" s="61">
        <v>14</v>
      </c>
      <c r="D46" s="58">
        <v>6163</v>
      </c>
      <c r="E46" s="61">
        <v>13</v>
      </c>
      <c r="F46" s="58">
        <v>6176</v>
      </c>
      <c r="G46" s="64">
        <v>14</v>
      </c>
      <c r="H46" s="64">
        <v>6192</v>
      </c>
      <c r="I46" s="42"/>
      <c r="J46" s="42"/>
      <c r="K46" s="43">
        <v>0</v>
      </c>
      <c r="L46">
        <v>1111</v>
      </c>
    </row>
    <row r="47" spans="1:22" x14ac:dyDescent="0.3">
      <c r="A47" s="58">
        <v>12</v>
      </c>
      <c r="B47" s="58">
        <v>6316</v>
      </c>
      <c r="C47" s="61">
        <v>14</v>
      </c>
      <c r="D47" s="58">
        <v>6330</v>
      </c>
      <c r="E47" s="61">
        <v>13</v>
      </c>
      <c r="F47" s="58">
        <v>6342</v>
      </c>
      <c r="G47" s="64">
        <v>23</v>
      </c>
      <c r="H47" s="64">
        <v>6359</v>
      </c>
      <c r="I47" s="42"/>
      <c r="J47" s="42"/>
      <c r="K47" s="43">
        <v>0</v>
      </c>
      <c r="L47">
        <v>1112</v>
      </c>
    </row>
    <row r="48" spans="1:22" x14ac:dyDescent="0.3">
      <c r="A48" s="58">
        <v>12</v>
      </c>
      <c r="B48" s="58">
        <v>6479</v>
      </c>
      <c r="C48" s="61">
        <v>14</v>
      </c>
      <c r="D48" s="58">
        <v>6490</v>
      </c>
      <c r="E48" s="61">
        <v>13</v>
      </c>
      <c r="F48" s="58">
        <v>6506</v>
      </c>
      <c r="G48" s="64">
        <v>23</v>
      </c>
      <c r="H48" s="64">
        <v>6519</v>
      </c>
      <c r="I48" s="42"/>
      <c r="J48" s="42"/>
      <c r="K48" s="43">
        <v>0</v>
      </c>
      <c r="L48">
        <v>1112</v>
      </c>
    </row>
    <row r="49" spans="1:12" x14ac:dyDescent="0.3">
      <c r="A49" s="58">
        <v>12</v>
      </c>
      <c r="B49" s="58">
        <v>6636</v>
      </c>
      <c r="C49" s="61">
        <v>14</v>
      </c>
      <c r="D49" s="58">
        <v>6656</v>
      </c>
      <c r="E49" s="61">
        <v>13</v>
      </c>
      <c r="F49" s="58">
        <v>6670</v>
      </c>
      <c r="G49" s="64">
        <v>14</v>
      </c>
      <c r="H49" s="64">
        <v>6688</v>
      </c>
      <c r="I49" s="42"/>
      <c r="J49" s="42"/>
      <c r="K49" s="43">
        <v>0</v>
      </c>
      <c r="L49">
        <v>1111</v>
      </c>
    </row>
    <row r="50" spans="1:12" x14ac:dyDescent="0.3">
      <c r="A50" s="58">
        <v>12</v>
      </c>
      <c r="B50" s="58">
        <v>6813</v>
      </c>
      <c r="C50" s="61">
        <v>14</v>
      </c>
      <c r="D50" s="58">
        <v>6826</v>
      </c>
      <c r="E50" s="61">
        <v>13</v>
      </c>
      <c r="F50" s="58">
        <v>6836</v>
      </c>
      <c r="G50" s="64">
        <v>14</v>
      </c>
      <c r="H50" s="64">
        <v>6848</v>
      </c>
      <c r="I50" s="42"/>
      <c r="J50" s="42"/>
      <c r="K50" s="43">
        <v>0</v>
      </c>
      <c r="L50">
        <v>1111</v>
      </c>
    </row>
    <row r="51" spans="1:12" x14ac:dyDescent="0.3">
      <c r="A51" s="58">
        <v>12</v>
      </c>
      <c r="B51" s="58">
        <v>6992</v>
      </c>
      <c r="C51" s="61">
        <v>14</v>
      </c>
      <c r="D51" s="58">
        <v>7004</v>
      </c>
      <c r="E51" s="61">
        <v>13</v>
      </c>
      <c r="F51" s="58">
        <v>7018</v>
      </c>
      <c r="G51" s="64">
        <v>14</v>
      </c>
      <c r="H51" s="64">
        <v>7038</v>
      </c>
      <c r="I51" s="42"/>
      <c r="J51" s="42"/>
      <c r="K51" s="43">
        <v>0</v>
      </c>
      <c r="L51">
        <v>1111</v>
      </c>
    </row>
    <row r="52" spans="1:12" x14ac:dyDescent="0.3">
      <c r="A52" s="58">
        <v>12</v>
      </c>
      <c r="B52" s="58">
        <v>7147</v>
      </c>
      <c r="C52" s="61">
        <v>14</v>
      </c>
      <c r="D52" s="58">
        <v>7159</v>
      </c>
      <c r="E52" s="61">
        <v>13</v>
      </c>
      <c r="F52" s="58">
        <v>7172</v>
      </c>
      <c r="G52" s="64">
        <v>14</v>
      </c>
      <c r="H52" s="64">
        <v>7184</v>
      </c>
      <c r="I52" s="42"/>
      <c r="J52" s="42"/>
      <c r="K52" s="43">
        <v>0</v>
      </c>
      <c r="L52">
        <v>1111</v>
      </c>
    </row>
    <row r="53" spans="1:12" x14ac:dyDescent="0.3">
      <c r="A53" s="58">
        <v>12</v>
      </c>
      <c r="B53" s="58">
        <v>7319</v>
      </c>
      <c r="C53" s="61">
        <v>14</v>
      </c>
      <c r="D53" s="58">
        <v>7333</v>
      </c>
      <c r="E53" s="61">
        <v>13</v>
      </c>
      <c r="F53" s="58">
        <v>7349</v>
      </c>
      <c r="G53" s="64">
        <v>23</v>
      </c>
      <c r="H53" s="64">
        <v>7362</v>
      </c>
      <c r="I53" s="42"/>
      <c r="J53" s="42"/>
      <c r="K53" s="43">
        <v>0</v>
      </c>
      <c r="L53">
        <v>1112</v>
      </c>
    </row>
    <row r="54" spans="1:12" x14ac:dyDescent="0.3">
      <c r="A54" s="58">
        <v>12</v>
      </c>
      <c r="B54" s="58">
        <v>7538</v>
      </c>
      <c r="C54" s="61">
        <v>14</v>
      </c>
      <c r="D54" s="58">
        <v>7596</v>
      </c>
      <c r="E54" s="61">
        <v>13</v>
      </c>
      <c r="F54" s="58">
        <v>7612</v>
      </c>
      <c r="G54" s="64">
        <v>14</v>
      </c>
      <c r="H54" s="64">
        <v>7635</v>
      </c>
      <c r="I54" s="42"/>
      <c r="J54" s="42"/>
      <c r="K54" s="43">
        <v>0</v>
      </c>
      <c r="L54">
        <v>1111</v>
      </c>
    </row>
    <row r="55" spans="1:12" x14ac:dyDescent="0.3">
      <c r="A55" s="58">
        <v>12</v>
      </c>
      <c r="B55" s="58">
        <v>7741</v>
      </c>
      <c r="C55" s="61">
        <v>14</v>
      </c>
      <c r="D55" s="58">
        <v>7754</v>
      </c>
      <c r="E55" s="61">
        <v>13</v>
      </c>
      <c r="F55" s="58">
        <v>7767</v>
      </c>
      <c r="G55" s="64">
        <v>23</v>
      </c>
      <c r="H55" s="64">
        <v>7783</v>
      </c>
      <c r="I55" s="42"/>
      <c r="J55" s="42"/>
      <c r="K55" s="43">
        <v>0</v>
      </c>
      <c r="L55">
        <v>1112</v>
      </c>
    </row>
    <row r="56" spans="1:12" x14ac:dyDescent="0.3">
      <c r="A56" s="58">
        <v>12</v>
      </c>
      <c r="B56" s="58">
        <v>7888</v>
      </c>
      <c r="C56" s="61">
        <v>14</v>
      </c>
      <c r="D56" s="58">
        <v>7900</v>
      </c>
      <c r="E56" s="61">
        <v>13</v>
      </c>
      <c r="F56" s="58">
        <v>7912</v>
      </c>
      <c r="G56" s="64">
        <v>14</v>
      </c>
      <c r="H56" s="64">
        <v>7926</v>
      </c>
      <c r="I56" s="42"/>
      <c r="J56" s="42"/>
      <c r="K56" s="43">
        <v>0</v>
      </c>
      <c r="L56">
        <v>1111</v>
      </c>
    </row>
    <row r="57" spans="1:12" x14ac:dyDescent="0.3">
      <c r="A57" s="58">
        <v>12</v>
      </c>
      <c r="B57" s="58">
        <v>8047</v>
      </c>
      <c r="C57" s="61">
        <v>14</v>
      </c>
      <c r="D57" s="58">
        <v>8058</v>
      </c>
      <c r="E57" s="61">
        <v>13</v>
      </c>
      <c r="F57" s="58">
        <v>8078</v>
      </c>
      <c r="G57" s="64">
        <v>23</v>
      </c>
      <c r="H57" s="64">
        <v>8090</v>
      </c>
      <c r="I57" s="42"/>
      <c r="J57" s="42"/>
      <c r="K57" s="43">
        <v>0</v>
      </c>
      <c r="L57">
        <v>1112</v>
      </c>
    </row>
    <row r="58" spans="1:12" x14ac:dyDescent="0.3">
      <c r="A58" s="58">
        <v>12</v>
      </c>
      <c r="B58" s="58">
        <v>8207</v>
      </c>
      <c r="C58" s="61">
        <v>14</v>
      </c>
      <c r="D58" s="58">
        <v>8233</v>
      </c>
      <c r="E58" s="61">
        <v>13</v>
      </c>
      <c r="F58" s="58">
        <v>8244</v>
      </c>
      <c r="G58" s="64">
        <v>14</v>
      </c>
      <c r="H58" s="64">
        <v>8257</v>
      </c>
      <c r="I58" s="42"/>
      <c r="J58" s="42"/>
      <c r="K58" s="43">
        <v>0</v>
      </c>
      <c r="L58">
        <v>1111</v>
      </c>
    </row>
    <row r="59" spans="1:12" x14ac:dyDescent="0.3">
      <c r="A59" s="58">
        <v>12</v>
      </c>
      <c r="B59" s="58">
        <v>8381</v>
      </c>
      <c r="C59" s="61">
        <v>14</v>
      </c>
      <c r="D59" s="58">
        <v>8389</v>
      </c>
      <c r="E59" s="61">
        <v>13</v>
      </c>
      <c r="F59" s="58">
        <v>8400</v>
      </c>
      <c r="G59" s="64">
        <v>14</v>
      </c>
      <c r="H59" s="64">
        <v>8422</v>
      </c>
      <c r="I59" s="42"/>
      <c r="J59" s="42"/>
      <c r="K59" s="43">
        <v>0</v>
      </c>
      <c r="L59">
        <v>1111</v>
      </c>
    </row>
    <row r="60" spans="1:12" x14ac:dyDescent="0.3">
      <c r="A60" s="58">
        <v>12</v>
      </c>
      <c r="B60" s="58">
        <v>8539</v>
      </c>
      <c r="C60" s="61">
        <v>14</v>
      </c>
      <c r="D60" s="58">
        <v>8549</v>
      </c>
      <c r="E60" s="61">
        <v>13</v>
      </c>
      <c r="F60" s="58">
        <v>8563</v>
      </c>
      <c r="G60" s="64">
        <v>14</v>
      </c>
      <c r="H60" s="64">
        <v>8581</v>
      </c>
      <c r="I60" s="42"/>
      <c r="J60" s="42"/>
      <c r="K60" s="43">
        <v>0</v>
      </c>
      <c r="L60">
        <v>1111</v>
      </c>
    </row>
    <row r="61" spans="1:12" x14ac:dyDescent="0.3">
      <c r="A61" s="58">
        <v>12</v>
      </c>
      <c r="B61" s="58">
        <v>8682</v>
      </c>
      <c r="C61" s="61">
        <v>14</v>
      </c>
      <c r="D61" s="58">
        <v>8696</v>
      </c>
      <c r="E61" s="61">
        <v>13</v>
      </c>
      <c r="F61" s="58">
        <v>8714</v>
      </c>
      <c r="G61" s="64">
        <v>14</v>
      </c>
      <c r="H61" s="64">
        <v>8724</v>
      </c>
      <c r="I61" s="42"/>
      <c r="J61" s="42"/>
      <c r="K61" s="43">
        <v>0</v>
      </c>
      <c r="L61">
        <v>1111</v>
      </c>
    </row>
    <row r="62" spans="1:12" x14ac:dyDescent="0.3">
      <c r="A62" s="58">
        <v>12</v>
      </c>
      <c r="B62" s="58">
        <v>8850</v>
      </c>
      <c r="C62" s="61">
        <v>14</v>
      </c>
      <c r="D62" s="58">
        <v>8859</v>
      </c>
      <c r="E62" s="61">
        <v>13</v>
      </c>
      <c r="F62" s="58">
        <v>8871</v>
      </c>
      <c r="G62" s="64">
        <v>14</v>
      </c>
      <c r="H62" s="64">
        <v>8886</v>
      </c>
      <c r="I62" s="42"/>
      <c r="J62" s="42"/>
      <c r="K62" s="43">
        <v>0</v>
      </c>
      <c r="L62">
        <v>1111</v>
      </c>
    </row>
    <row r="63" spans="1:12" x14ac:dyDescent="0.3">
      <c r="A63" s="58">
        <v>12</v>
      </c>
      <c r="B63" s="58">
        <v>9097</v>
      </c>
      <c r="C63" s="61">
        <v>14</v>
      </c>
      <c r="D63" s="58">
        <v>9124</v>
      </c>
      <c r="E63" s="61">
        <v>24</v>
      </c>
      <c r="F63" s="58">
        <v>9139</v>
      </c>
      <c r="G63" s="64">
        <v>14</v>
      </c>
      <c r="H63" s="64">
        <v>9151</v>
      </c>
      <c r="I63" s="42"/>
      <c r="J63" s="42"/>
      <c r="K63" s="43">
        <v>0</v>
      </c>
      <c r="L63">
        <v>1121</v>
      </c>
    </row>
    <row r="64" spans="1:12" x14ac:dyDescent="0.3">
      <c r="A64" s="58">
        <v>12</v>
      </c>
      <c r="B64" s="58">
        <v>9268</v>
      </c>
      <c r="C64" s="61">
        <v>14</v>
      </c>
      <c r="D64" s="58">
        <v>9283</v>
      </c>
      <c r="E64" s="61">
        <v>13</v>
      </c>
      <c r="F64" s="58">
        <v>9295</v>
      </c>
      <c r="G64" s="64">
        <v>14</v>
      </c>
      <c r="H64" s="64">
        <v>9308</v>
      </c>
      <c r="I64" s="42"/>
      <c r="J64" s="42"/>
      <c r="K64" s="43">
        <v>0</v>
      </c>
      <c r="L64">
        <v>1111</v>
      </c>
    </row>
    <row r="65" spans="1:12" x14ac:dyDescent="0.3">
      <c r="A65" s="59">
        <v>12</v>
      </c>
      <c r="B65" s="59">
        <v>9451</v>
      </c>
      <c r="C65" s="62">
        <v>14</v>
      </c>
      <c r="D65" s="59">
        <v>9469</v>
      </c>
      <c r="E65" s="62">
        <v>13</v>
      </c>
      <c r="F65" s="59">
        <v>9495</v>
      </c>
      <c r="G65" s="65">
        <v>23</v>
      </c>
      <c r="H65" s="65">
        <v>9508</v>
      </c>
      <c r="I65" s="41"/>
      <c r="J65" s="41"/>
      <c r="K65" s="51">
        <v>0</v>
      </c>
      <c r="L65">
        <v>1112</v>
      </c>
    </row>
    <row r="66" spans="1:12" x14ac:dyDescent="0.3">
      <c r="A66" s="59">
        <v>12</v>
      </c>
      <c r="B66" s="59">
        <v>9623</v>
      </c>
      <c r="C66" s="62">
        <v>14</v>
      </c>
      <c r="D66" s="59">
        <v>9636</v>
      </c>
      <c r="E66" s="62">
        <v>24</v>
      </c>
      <c r="F66" s="59">
        <v>9650</v>
      </c>
      <c r="G66" s="65">
        <v>14</v>
      </c>
      <c r="H66" s="65">
        <v>9659</v>
      </c>
      <c r="I66" s="41"/>
      <c r="J66" s="41"/>
      <c r="K66" s="51">
        <v>0</v>
      </c>
      <c r="L66">
        <v>1121</v>
      </c>
    </row>
    <row r="67" spans="1:12" x14ac:dyDescent="0.3">
      <c r="A67" s="59">
        <v>12</v>
      </c>
      <c r="B67" s="59">
        <v>9795</v>
      </c>
      <c r="C67" s="62">
        <v>14</v>
      </c>
      <c r="D67" s="59">
        <v>9808</v>
      </c>
      <c r="E67" s="62">
        <v>13</v>
      </c>
      <c r="F67" s="59">
        <v>9829</v>
      </c>
      <c r="G67" s="65">
        <v>14</v>
      </c>
      <c r="H67" s="65">
        <v>9855</v>
      </c>
      <c r="I67" s="41"/>
      <c r="J67" s="41"/>
      <c r="K67" s="51">
        <v>0</v>
      </c>
      <c r="L67">
        <v>1111</v>
      </c>
    </row>
    <row r="68" spans="1:12" x14ac:dyDescent="0.3">
      <c r="A68" s="59">
        <v>12</v>
      </c>
      <c r="B68" s="59">
        <v>9992</v>
      </c>
      <c r="C68" s="62">
        <v>14</v>
      </c>
      <c r="D68" s="59">
        <v>10006</v>
      </c>
      <c r="E68" s="62">
        <v>13</v>
      </c>
      <c r="F68" s="59">
        <v>10022</v>
      </c>
      <c r="G68" s="65">
        <v>14</v>
      </c>
      <c r="H68" s="65">
        <v>10038</v>
      </c>
      <c r="I68" s="41"/>
      <c r="J68" s="41"/>
      <c r="K68" s="51">
        <v>0</v>
      </c>
      <c r="L68">
        <v>1111</v>
      </c>
    </row>
    <row r="69" spans="1:12" x14ac:dyDescent="0.3">
      <c r="A69" s="59">
        <v>12</v>
      </c>
      <c r="B69" s="59">
        <v>10173</v>
      </c>
      <c r="C69" s="62">
        <v>14</v>
      </c>
      <c r="D69" s="59">
        <v>10185</v>
      </c>
      <c r="E69" s="62">
        <v>13</v>
      </c>
      <c r="F69" s="59">
        <v>10197</v>
      </c>
      <c r="G69" s="65">
        <v>14</v>
      </c>
      <c r="H69" s="65">
        <v>10222</v>
      </c>
      <c r="I69" s="41"/>
      <c r="J69" s="41"/>
      <c r="K69" s="51">
        <v>0</v>
      </c>
      <c r="L69">
        <v>1111</v>
      </c>
    </row>
    <row r="70" spans="1:12" x14ac:dyDescent="0.3">
      <c r="A70" s="59">
        <v>12</v>
      </c>
      <c r="B70" s="59">
        <v>10349</v>
      </c>
      <c r="C70" s="62">
        <v>14</v>
      </c>
      <c r="D70" s="59">
        <v>10367</v>
      </c>
      <c r="E70" s="62">
        <v>13</v>
      </c>
      <c r="F70" s="59">
        <v>10390</v>
      </c>
      <c r="G70" s="65">
        <v>14</v>
      </c>
      <c r="H70" s="65">
        <v>10405</v>
      </c>
      <c r="I70" s="41"/>
      <c r="J70" s="41"/>
      <c r="K70" s="51">
        <v>0</v>
      </c>
      <c r="L70">
        <v>1111</v>
      </c>
    </row>
    <row r="71" spans="1:12" x14ac:dyDescent="0.3">
      <c r="A71" s="59">
        <v>12</v>
      </c>
      <c r="B71" s="59">
        <v>10565</v>
      </c>
      <c r="C71" s="62">
        <v>14</v>
      </c>
      <c r="D71" s="59">
        <v>10578</v>
      </c>
      <c r="E71" s="62">
        <v>24</v>
      </c>
      <c r="F71" s="59">
        <v>10591</v>
      </c>
      <c r="G71" s="65">
        <v>14</v>
      </c>
      <c r="H71" s="65">
        <v>10601</v>
      </c>
      <c r="I71" s="41"/>
      <c r="J71" s="41"/>
      <c r="K71" s="51">
        <v>0</v>
      </c>
      <c r="L71">
        <v>1121</v>
      </c>
    </row>
    <row r="72" spans="1:12" x14ac:dyDescent="0.3">
      <c r="A72" s="59">
        <v>12</v>
      </c>
      <c r="B72" s="59">
        <v>10770</v>
      </c>
      <c r="C72" s="62">
        <v>14</v>
      </c>
      <c r="D72" s="59">
        <v>10786</v>
      </c>
      <c r="E72" s="62">
        <v>13</v>
      </c>
      <c r="F72" s="59">
        <v>10801</v>
      </c>
      <c r="G72" s="65">
        <v>23</v>
      </c>
      <c r="H72" s="65">
        <v>10814</v>
      </c>
      <c r="I72" s="41"/>
      <c r="J72" s="41"/>
      <c r="K72" s="51">
        <v>0</v>
      </c>
      <c r="L72">
        <v>1112</v>
      </c>
    </row>
    <row r="73" spans="1:12" x14ac:dyDescent="0.3">
      <c r="A73" s="59">
        <v>12</v>
      </c>
      <c r="B73" s="59">
        <v>10954</v>
      </c>
      <c r="C73" s="62">
        <v>14</v>
      </c>
      <c r="D73" s="59">
        <v>10972</v>
      </c>
      <c r="E73" s="62">
        <v>13</v>
      </c>
      <c r="F73" s="59">
        <v>10986</v>
      </c>
      <c r="G73" s="65">
        <v>14</v>
      </c>
      <c r="H73" s="65">
        <v>11007</v>
      </c>
      <c r="I73" s="41"/>
      <c r="J73" s="41"/>
      <c r="K73" s="51">
        <v>0</v>
      </c>
      <c r="L73">
        <v>1111</v>
      </c>
    </row>
    <row r="74" spans="1:12" x14ac:dyDescent="0.3">
      <c r="A74" s="59">
        <v>12</v>
      </c>
      <c r="B74" s="59">
        <v>11144</v>
      </c>
      <c r="C74" s="62">
        <v>14</v>
      </c>
      <c r="D74" s="59">
        <v>11172</v>
      </c>
      <c r="E74" s="62">
        <v>13</v>
      </c>
      <c r="F74" s="59">
        <v>11193</v>
      </c>
      <c r="G74" s="65">
        <v>23</v>
      </c>
      <c r="H74" s="65">
        <v>11205</v>
      </c>
      <c r="I74" s="41"/>
      <c r="J74" s="41"/>
      <c r="K74" s="51">
        <v>0</v>
      </c>
      <c r="L74">
        <v>1112</v>
      </c>
    </row>
    <row r="75" spans="1:12" x14ac:dyDescent="0.3">
      <c r="A75" s="59">
        <v>12</v>
      </c>
      <c r="B75" s="59">
        <v>11349</v>
      </c>
      <c r="C75" s="62">
        <v>14</v>
      </c>
      <c r="D75" s="59">
        <v>11368</v>
      </c>
      <c r="E75" s="62">
        <v>24</v>
      </c>
      <c r="F75" s="59">
        <v>11380</v>
      </c>
      <c r="G75" s="65">
        <v>14</v>
      </c>
      <c r="H75" s="65">
        <v>11392</v>
      </c>
      <c r="I75" s="41"/>
      <c r="J75" s="41"/>
      <c r="K75" s="51">
        <v>0</v>
      </c>
      <c r="L75">
        <v>1121</v>
      </c>
    </row>
    <row r="76" spans="1:12" x14ac:dyDescent="0.3">
      <c r="A76" s="59">
        <v>12</v>
      </c>
      <c r="B76" s="59">
        <v>11557</v>
      </c>
      <c r="C76" s="62">
        <v>14</v>
      </c>
      <c r="D76" s="59">
        <v>11573</v>
      </c>
      <c r="E76" s="62">
        <v>13</v>
      </c>
      <c r="F76" s="59">
        <v>11591</v>
      </c>
      <c r="G76" s="65">
        <v>14</v>
      </c>
      <c r="H76" s="65">
        <v>11605</v>
      </c>
      <c r="I76" s="41"/>
      <c r="J76" s="41"/>
      <c r="K76" s="51">
        <v>0</v>
      </c>
      <c r="L76">
        <v>1111</v>
      </c>
    </row>
    <row r="77" spans="1:12" x14ac:dyDescent="0.3">
      <c r="A77" s="59">
        <v>12</v>
      </c>
      <c r="B77" s="59">
        <v>11753</v>
      </c>
      <c r="C77" s="62">
        <v>14</v>
      </c>
      <c r="D77" s="59">
        <v>11775</v>
      </c>
      <c r="E77" s="62">
        <v>24</v>
      </c>
      <c r="F77" s="59">
        <v>11787</v>
      </c>
      <c r="G77" s="65">
        <v>14</v>
      </c>
      <c r="H77" s="65">
        <v>11800</v>
      </c>
      <c r="I77" s="41"/>
      <c r="J77" s="41"/>
      <c r="K77" s="51">
        <v>0</v>
      </c>
      <c r="L77">
        <v>1121</v>
      </c>
    </row>
    <row r="78" spans="1:12" x14ac:dyDescent="0.3">
      <c r="A78" s="59">
        <v>12</v>
      </c>
      <c r="B78" s="59">
        <v>11942</v>
      </c>
      <c r="C78" s="62">
        <v>14</v>
      </c>
      <c r="D78" s="59">
        <v>11960</v>
      </c>
      <c r="E78" s="62">
        <v>13</v>
      </c>
      <c r="F78" s="59">
        <v>11981</v>
      </c>
      <c r="G78" s="65">
        <v>23</v>
      </c>
      <c r="H78" s="65">
        <v>11991</v>
      </c>
      <c r="I78" s="41"/>
      <c r="J78" s="41"/>
      <c r="K78" s="51">
        <v>0</v>
      </c>
      <c r="L78">
        <v>1112</v>
      </c>
    </row>
    <row r="79" spans="1:12" x14ac:dyDescent="0.3">
      <c r="A79" s="59">
        <v>12</v>
      </c>
      <c r="B79" s="59">
        <v>12600</v>
      </c>
      <c r="C79" s="62">
        <v>14</v>
      </c>
      <c r="D79" s="59">
        <v>12614</v>
      </c>
      <c r="E79" s="62">
        <v>13</v>
      </c>
      <c r="F79" s="59">
        <v>12641</v>
      </c>
      <c r="G79" s="65">
        <v>23</v>
      </c>
      <c r="H79" s="65">
        <v>12658</v>
      </c>
      <c r="I79" s="41"/>
      <c r="J79" s="41"/>
      <c r="K79" s="51">
        <v>0</v>
      </c>
      <c r="L79">
        <v>1112</v>
      </c>
    </row>
    <row r="80" spans="1:12" x14ac:dyDescent="0.3">
      <c r="A80" s="59">
        <v>12</v>
      </c>
      <c r="B80" s="59">
        <v>12859</v>
      </c>
      <c r="C80" s="62">
        <v>14</v>
      </c>
      <c r="D80" s="59">
        <v>12881</v>
      </c>
      <c r="E80" s="62">
        <v>13</v>
      </c>
      <c r="F80" s="59">
        <v>12902</v>
      </c>
      <c r="G80" s="65">
        <v>23</v>
      </c>
      <c r="H80" s="65">
        <v>12916</v>
      </c>
      <c r="I80" s="41"/>
      <c r="J80" s="41"/>
      <c r="K80" s="51">
        <v>0</v>
      </c>
      <c r="L80">
        <v>1112</v>
      </c>
    </row>
    <row r="81" spans="1:12" x14ac:dyDescent="0.3">
      <c r="A81" s="59">
        <v>12</v>
      </c>
      <c r="B81" s="59">
        <v>13049</v>
      </c>
      <c r="C81" s="62">
        <v>14</v>
      </c>
      <c r="D81" s="59">
        <v>13076</v>
      </c>
      <c r="E81" s="62">
        <v>24</v>
      </c>
      <c r="F81" s="59">
        <v>13091</v>
      </c>
      <c r="G81" s="65">
        <v>14</v>
      </c>
      <c r="H81" s="65">
        <v>13109</v>
      </c>
      <c r="I81" s="41"/>
      <c r="J81" s="41"/>
      <c r="K81" s="51">
        <v>0</v>
      </c>
      <c r="L81">
        <v>1121</v>
      </c>
    </row>
    <row r="82" spans="1:12" x14ac:dyDescent="0.3">
      <c r="A82" s="59">
        <v>12</v>
      </c>
      <c r="B82" s="59">
        <v>13251</v>
      </c>
      <c r="C82" s="62">
        <v>23</v>
      </c>
      <c r="D82" s="59">
        <v>13266</v>
      </c>
      <c r="E82" s="62">
        <v>13</v>
      </c>
      <c r="F82" s="59">
        <v>13278</v>
      </c>
      <c r="G82" s="65">
        <v>23</v>
      </c>
      <c r="H82" s="65">
        <v>13292</v>
      </c>
      <c r="I82" s="41"/>
      <c r="J82" s="41"/>
      <c r="K82" s="51">
        <v>0</v>
      </c>
      <c r="L82">
        <v>1212</v>
      </c>
    </row>
    <row r="83" spans="1:12" x14ac:dyDescent="0.3">
      <c r="A83" s="59">
        <v>12</v>
      </c>
      <c r="B83" s="59">
        <v>13627</v>
      </c>
      <c r="C83" s="62">
        <v>14</v>
      </c>
      <c r="D83" s="59">
        <v>13646</v>
      </c>
      <c r="E83" s="62">
        <v>13</v>
      </c>
      <c r="F83" s="59">
        <v>13673</v>
      </c>
      <c r="G83" s="65">
        <v>14</v>
      </c>
      <c r="H83" s="65">
        <v>13700</v>
      </c>
      <c r="I83" s="41"/>
      <c r="J83" s="41"/>
      <c r="K83" s="51">
        <v>0</v>
      </c>
      <c r="L83">
        <v>1111</v>
      </c>
    </row>
    <row r="84" spans="1:12" x14ac:dyDescent="0.3">
      <c r="A84" s="58">
        <v>12</v>
      </c>
      <c r="B84" s="58">
        <v>13942</v>
      </c>
      <c r="C84" s="61">
        <v>14</v>
      </c>
      <c r="D84" s="58">
        <v>13962</v>
      </c>
      <c r="E84" s="61">
        <v>13</v>
      </c>
      <c r="F84" s="58">
        <v>13980</v>
      </c>
      <c r="G84" s="64">
        <v>23</v>
      </c>
      <c r="H84" s="64">
        <v>13990</v>
      </c>
      <c r="I84" s="42"/>
      <c r="J84" s="42"/>
      <c r="K84" s="43">
        <v>0</v>
      </c>
      <c r="L84">
        <v>1112</v>
      </c>
    </row>
    <row r="85" spans="1:12" x14ac:dyDescent="0.3">
      <c r="A85" s="58">
        <v>12</v>
      </c>
      <c r="B85" s="58">
        <v>14176</v>
      </c>
      <c r="C85" s="61">
        <v>23</v>
      </c>
      <c r="D85" s="58">
        <v>14197</v>
      </c>
      <c r="E85" s="61">
        <v>13</v>
      </c>
      <c r="F85" s="58">
        <v>14213</v>
      </c>
      <c r="G85" s="64">
        <v>14</v>
      </c>
      <c r="H85" s="64">
        <v>14235</v>
      </c>
      <c r="I85" s="42"/>
      <c r="J85" s="42"/>
      <c r="K85" s="43">
        <v>0</v>
      </c>
      <c r="L85">
        <v>1211</v>
      </c>
    </row>
    <row r="86" spans="1:12" x14ac:dyDescent="0.3">
      <c r="A86" s="58">
        <v>12</v>
      </c>
      <c r="B86" s="58">
        <v>14473</v>
      </c>
      <c r="C86" s="61">
        <v>14</v>
      </c>
      <c r="D86" s="58">
        <v>14485</v>
      </c>
      <c r="E86" s="61">
        <v>24</v>
      </c>
      <c r="F86" s="58">
        <v>14499</v>
      </c>
      <c r="G86" s="64">
        <v>14</v>
      </c>
      <c r="H86" s="64">
        <v>14522</v>
      </c>
      <c r="I86" s="42"/>
      <c r="J86" s="42"/>
      <c r="K86" s="43">
        <v>0</v>
      </c>
      <c r="L86">
        <v>1121</v>
      </c>
    </row>
    <row r="87" spans="1:12" x14ac:dyDescent="0.3">
      <c r="A87" s="58">
        <v>12</v>
      </c>
      <c r="B87" s="58">
        <v>14627</v>
      </c>
      <c r="C87" s="61">
        <v>14</v>
      </c>
      <c r="D87" s="58">
        <v>14640</v>
      </c>
      <c r="E87" s="61">
        <v>13</v>
      </c>
      <c r="F87" s="58">
        <v>14659</v>
      </c>
      <c r="G87" s="64">
        <v>14</v>
      </c>
      <c r="H87" s="64">
        <v>14678</v>
      </c>
      <c r="I87" s="42"/>
      <c r="J87" s="42"/>
      <c r="K87" s="43">
        <v>0</v>
      </c>
      <c r="L87">
        <v>1111</v>
      </c>
    </row>
    <row r="88" spans="1:12" x14ac:dyDescent="0.3">
      <c r="A88" s="58">
        <v>12</v>
      </c>
      <c r="B88" s="58">
        <v>14827</v>
      </c>
      <c r="C88" s="61">
        <v>14</v>
      </c>
      <c r="D88" s="58">
        <v>14839</v>
      </c>
      <c r="E88" s="61">
        <v>13</v>
      </c>
      <c r="F88" s="58">
        <v>14858</v>
      </c>
      <c r="G88" s="64">
        <v>14</v>
      </c>
      <c r="H88" s="64">
        <v>14878</v>
      </c>
      <c r="I88" s="42"/>
      <c r="J88" s="42"/>
      <c r="K88" s="43">
        <v>0</v>
      </c>
      <c r="L88">
        <v>1111</v>
      </c>
    </row>
    <row r="89" spans="1:12" x14ac:dyDescent="0.3">
      <c r="A89" s="58">
        <v>12</v>
      </c>
      <c r="B89" s="58">
        <v>15046</v>
      </c>
      <c r="C89" s="61">
        <v>14</v>
      </c>
      <c r="D89" s="58">
        <v>15056</v>
      </c>
      <c r="E89" s="61">
        <v>13</v>
      </c>
      <c r="F89" s="58">
        <v>15068</v>
      </c>
      <c r="G89" s="64">
        <v>14</v>
      </c>
      <c r="H89" s="64">
        <v>15087</v>
      </c>
      <c r="I89" s="42"/>
      <c r="J89" s="42"/>
      <c r="K89" s="43">
        <v>0</v>
      </c>
      <c r="L89">
        <v>1111</v>
      </c>
    </row>
    <row r="90" spans="1:12" x14ac:dyDescent="0.3">
      <c r="A90" s="58">
        <v>12</v>
      </c>
      <c r="B90" s="58">
        <v>15223</v>
      </c>
      <c r="C90" s="61">
        <v>14</v>
      </c>
      <c r="D90" s="58">
        <v>15237</v>
      </c>
      <c r="E90" s="61">
        <v>13</v>
      </c>
      <c r="F90" s="58">
        <v>15257</v>
      </c>
      <c r="G90" s="64">
        <v>14</v>
      </c>
      <c r="H90" s="64">
        <v>15278</v>
      </c>
      <c r="I90" s="42"/>
      <c r="J90" s="42"/>
      <c r="K90" s="43">
        <v>0</v>
      </c>
      <c r="L90">
        <v>1111</v>
      </c>
    </row>
    <row r="91" spans="1:12" x14ac:dyDescent="0.3">
      <c r="A91" s="58">
        <v>12</v>
      </c>
      <c r="B91" s="58">
        <v>15377</v>
      </c>
      <c r="C91" s="61">
        <v>14</v>
      </c>
      <c r="D91" s="58">
        <v>15395</v>
      </c>
      <c r="E91" s="61">
        <v>13</v>
      </c>
      <c r="F91" s="58">
        <v>15404</v>
      </c>
      <c r="G91" s="64">
        <v>14</v>
      </c>
      <c r="H91" s="64">
        <v>15416</v>
      </c>
      <c r="I91" s="42"/>
      <c r="J91" s="42"/>
      <c r="K91" s="43">
        <v>0</v>
      </c>
      <c r="L91">
        <v>1111</v>
      </c>
    </row>
    <row r="92" spans="1:12" x14ac:dyDescent="0.3">
      <c r="A92" s="58">
        <v>12</v>
      </c>
      <c r="B92" s="58">
        <v>15588</v>
      </c>
      <c r="C92" s="61">
        <v>14</v>
      </c>
      <c r="D92" s="58">
        <v>15600</v>
      </c>
      <c r="E92" s="61">
        <v>13</v>
      </c>
      <c r="F92" s="58">
        <v>15614</v>
      </c>
      <c r="G92" s="64">
        <v>14</v>
      </c>
      <c r="H92" s="64">
        <v>15632</v>
      </c>
      <c r="I92" s="42"/>
      <c r="J92" s="42"/>
      <c r="K92" s="43">
        <v>0</v>
      </c>
      <c r="L92">
        <v>1111</v>
      </c>
    </row>
    <row r="93" spans="1:12" x14ac:dyDescent="0.3">
      <c r="A93" s="58">
        <v>12</v>
      </c>
      <c r="B93" s="58">
        <v>15843</v>
      </c>
      <c r="C93" s="61">
        <v>14</v>
      </c>
      <c r="D93" s="58">
        <v>15869</v>
      </c>
      <c r="E93" s="61">
        <v>13</v>
      </c>
      <c r="F93" s="58">
        <v>15889</v>
      </c>
      <c r="G93" s="64">
        <v>23</v>
      </c>
      <c r="H93" s="64">
        <v>15907</v>
      </c>
      <c r="I93" s="42"/>
      <c r="J93" s="42"/>
      <c r="K93" s="43">
        <v>0</v>
      </c>
      <c r="L93">
        <v>1112</v>
      </c>
    </row>
    <row r="94" spans="1:12" x14ac:dyDescent="0.3">
      <c r="A94" s="58">
        <v>12</v>
      </c>
      <c r="B94" s="58">
        <v>16061</v>
      </c>
      <c r="C94" s="61">
        <v>14</v>
      </c>
      <c r="D94" s="58">
        <v>16072</v>
      </c>
      <c r="E94" s="61">
        <v>13</v>
      </c>
      <c r="F94" s="58">
        <v>16085</v>
      </c>
      <c r="G94" s="64">
        <v>23</v>
      </c>
      <c r="H94" s="64">
        <v>16101</v>
      </c>
      <c r="I94" s="42"/>
      <c r="J94" s="42"/>
      <c r="K94" s="43">
        <v>0</v>
      </c>
      <c r="L94">
        <v>1112</v>
      </c>
    </row>
    <row r="95" spans="1:12" x14ac:dyDescent="0.3">
      <c r="A95" s="58">
        <v>12</v>
      </c>
      <c r="B95" s="58">
        <v>16224</v>
      </c>
      <c r="C95" s="61">
        <v>14</v>
      </c>
      <c r="D95" s="58">
        <v>16233</v>
      </c>
      <c r="E95" s="61">
        <v>13</v>
      </c>
      <c r="F95" s="58">
        <v>16253</v>
      </c>
      <c r="G95" s="64">
        <v>14</v>
      </c>
      <c r="H95" s="64">
        <v>16272</v>
      </c>
      <c r="I95" s="42"/>
      <c r="J95" s="42"/>
      <c r="K95" s="43">
        <v>0</v>
      </c>
      <c r="L95">
        <v>1111</v>
      </c>
    </row>
    <row r="96" spans="1:12" x14ac:dyDescent="0.3">
      <c r="A96" s="58">
        <v>12</v>
      </c>
      <c r="B96" s="58">
        <v>16396</v>
      </c>
      <c r="C96" s="61">
        <v>14</v>
      </c>
      <c r="D96" s="58">
        <v>16406</v>
      </c>
      <c r="E96" s="61">
        <v>13</v>
      </c>
      <c r="F96" s="58">
        <v>16419</v>
      </c>
      <c r="G96" s="64">
        <v>23</v>
      </c>
      <c r="H96" s="64">
        <v>16433</v>
      </c>
      <c r="I96" s="42"/>
      <c r="J96" s="42"/>
      <c r="K96" s="43">
        <v>0</v>
      </c>
      <c r="L96">
        <v>1112</v>
      </c>
    </row>
    <row r="97" spans="1:12" x14ac:dyDescent="0.3">
      <c r="A97" s="58">
        <v>12</v>
      </c>
      <c r="B97" s="58">
        <v>16657</v>
      </c>
      <c r="C97" s="61">
        <v>14</v>
      </c>
      <c r="D97" s="58">
        <v>16672</v>
      </c>
      <c r="E97" s="61">
        <v>13</v>
      </c>
      <c r="F97" s="58">
        <v>16688</v>
      </c>
      <c r="G97" s="64">
        <v>23</v>
      </c>
      <c r="H97" s="64">
        <v>16704</v>
      </c>
      <c r="I97" s="42"/>
      <c r="J97" s="42"/>
      <c r="K97" s="43">
        <v>0</v>
      </c>
      <c r="L97">
        <v>1112</v>
      </c>
    </row>
    <row r="98" spans="1:12" x14ac:dyDescent="0.3">
      <c r="A98" s="58">
        <v>12</v>
      </c>
      <c r="B98" s="58">
        <v>16829</v>
      </c>
      <c r="C98" s="61">
        <v>14</v>
      </c>
      <c r="D98" s="58">
        <v>16839</v>
      </c>
      <c r="E98" s="61">
        <v>13</v>
      </c>
      <c r="F98" s="58">
        <v>16852</v>
      </c>
      <c r="G98" s="64">
        <v>14</v>
      </c>
      <c r="H98" s="64">
        <v>16891</v>
      </c>
      <c r="I98" s="42"/>
      <c r="J98" s="42"/>
      <c r="K98" s="43">
        <v>0</v>
      </c>
      <c r="L98">
        <v>1111</v>
      </c>
    </row>
    <row r="99" spans="1:12" x14ac:dyDescent="0.3">
      <c r="A99" s="58">
        <v>12</v>
      </c>
      <c r="B99" s="58">
        <v>17066</v>
      </c>
      <c r="C99" s="61">
        <v>14</v>
      </c>
      <c r="D99" s="58">
        <v>17089</v>
      </c>
      <c r="E99" s="61">
        <v>24</v>
      </c>
      <c r="F99" s="58">
        <v>17105</v>
      </c>
      <c r="G99" s="64">
        <v>14</v>
      </c>
      <c r="H99" s="64">
        <v>17117</v>
      </c>
      <c r="I99" s="42"/>
      <c r="J99" s="42"/>
      <c r="K99" s="43">
        <v>0</v>
      </c>
      <c r="L99">
        <v>1121</v>
      </c>
    </row>
    <row r="100" spans="1:12" x14ac:dyDescent="0.3">
      <c r="A100" s="58">
        <v>12</v>
      </c>
      <c r="B100" s="58">
        <v>17257</v>
      </c>
      <c r="C100" s="61">
        <v>14</v>
      </c>
      <c r="D100" s="58">
        <v>17269</v>
      </c>
      <c r="E100" s="61">
        <v>13</v>
      </c>
      <c r="F100" s="58">
        <v>17295</v>
      </c>
      <c r="G100" s="64">
        <v>14</v>
      </c>
      <c r="H100" s="64">
        <v>17316</v>
      </c>
      <c r="I100" s="42"/>
      <c r="J100" s="42"/>
      <c r="K100" s="43">
        <v>0</v>
      </c>
      <c r="L100">
        <v>1111</v>
      </c>
    </row>
    <row r="101" spans="1:12" x14ac:dyDescent="0.3">
      <c r="A101" s="58">
        <v>12</v>
      </c>
      <c r="B101" s="58">
        <v>17460</v>
      </c>
      <c r="C101" s="61">
        <v>14</v>
      </c>
      <c r="D101" s="58">
        <v>17477</v>
      </c>
      <c r="E101" s="61">
        <v>13</v>
      </c>
      <c r="F101" s="58">
        <v>17493</v>
      </c>
      <c r="G101" s="64">
        <v>23</v>
      </c>
      <c r="H101" s="64">
        <v>17507</v>
      </c>
      <c r="I101" s="42"/>
      <c r="J101" s="42"/>
      <c r="K101" s="43">
        <v>0</v>
      </c>
      <c r="L101">
        <v>1112</v>
      </c>
    </row>
    <row r="102" spans="1:12" x14ac:dyDescent="0.3">
      <c r="A102" s="58">
        <v>12</v>
      </c>
      <c r="B102" s="58">
        <v>17620</v>
      </c>
      <c r="C102" s="61">
        <v>14</v>
      </c>
      <c r="D102" s="58">
        <v>17640</v>
      </c>
      <c r="E102" s="61">
        <v>13</v>
      </c>
      <c r="F102" s="58">
        <v>17662</v>
      </c>
      <c r="G102" s="64">
        <v>23</v>
      </c>
      <c r="H102" s="64">
        <v>17675</v>
      </c>
      <c r="I102" s="42"/>
      <c r="J102" s="42"/>
      <c r="K102" s="43">
        <v>0</v>
      </c>
      <c r="L102">
        <v>1112</v>
      </c>
    </row>
    <row r="103" spans="1:12" x14ac:dyDescent="0.3">
      <c r="A103" s="59">
        <v>12</v>
      </c>
      <c r="B103" s="59">
        <v>17810</v>
      </c>
      <c r="C103" s="62">
        <v>23</v>
      </c>
      <c r="D103" s="59">
        <v>17838</v>
      </c>
      <c r="E103" s="62">
        <v>13</v>
      </c>
      <c r="F103" s="59">
        <v>17849</v>
      </c>
      <c r="G103" s="65">
        <v>14</v>
      </c>
      <c r="H103" s="65">
        <v>17869</v>
      </c>
      <c r="I103" s="41"/>
      <c r="J103" s="41"/>
      <c r="K103" s="51">
        <v>0</v>
      </c>
      <c r="L103">
        <v>1211</v>
      </c>
    </row>
    <row r="104" spans="1:12" x14ac:dyDescent="0.3">
      <c r="A104" s="59">
        <v>12</v>
      </c>
      <c r="B104" s="59">
        <v>18041</v>
      </c>
      <c r="C104" s="62">
        <v>14</v>
      </c>
      <c r="D104" s="59">
        <v>18055</v>
      </c>
      <c r="E104" s="62">
        <v>13</v>
      </c>
      <c r="F104" s="59">
        <v>18075</v>
      </c>
      <c r="G104" s="65">
        <v>14</v>
      </c>
      <c r="H104" s="65">
        <v>18093</v>
      </c>
      <c r="I104" s="41"/>
      <c r="J104" s="41"/>
      <c r="K104" s="51">
        <v>0</v>
      </c>
      <c r="L104">
        <v>1111</v>
      </c>
    </row>
    <row r="105" spans="1:12" x14ac:dyDescent="0.3">
      <c r="A105" s="59">
        <v>12</v>
      </c>
      <c r="B105" s="59">
        <v>18367</v>
      </c>
      <c r="C105" s="62">
        <v>14</v>
      </c>
      <c r="D105" s="59">
        <v>18451</v>
      </c>
      <c r="E105" s="62">
        <v>13</v>
      </c>
      <c r="F105" s="59">
        <v>18464</v>
      </c>
      <c r="G105" s="65">
        <v>14</v>
      </c>
      <c r="H105" s="65">
        <v>18511</v>
      </c>
      <c r="I105" s="41"/>
      <c r="J105" s="41"/>
      <c r="K105" s="51">
        <v>0</v>
      </c>
      <c r="L105">
        <v>1111</v>
      </c>
    </row>
    <row r="106" spans="1:12" x14ac:dyDescent="0.3">
      <c r="A106" s="59">
        <v>12</v>
      </c>
      <c r="B106" s="59">
        <v>18769</v>
      </c>
      <c r="C106" s="62">
        <v>14</v>
      </c>
      <c r="D106" s="59">
        <v>18785</v>
      </c>
      <c r="E106" s="62">
        <v>13</v>
      </c>
      <c r="F106" s="59">
        <v>18807</v>
      </c>
      <c r="G106" s="65">
        <v>14</v>
      </c>
      <c r="H106" s="65">
        <v>18824</v>
      </c>
      <c r="I106" s="41"/>
      <c r="J106" s="41"/>
      <c r="K106" s="51">
        <v>0</v>
      </c>
      <c r="L106">
        <v>1111</v>
      </c>
    </row>
    <row r="107" spans="1:12" x14ac:dyDescent="0.3">
      <c r="A107" s="59">
        <v>12</v>
      </c>
      <c r="B107" s="59">
        <v>19045</v>
      </c>
      <c r="C107" s="62">
        <v>14</v>
      </c>
      <c r="D107" s="59">
        <v>19066</v>
      </c>
      <c r="E107" s="62">
        <v>13</v>
      </c>
      <c r="F107" s="59">
        <v>19080</v>
      </c>
      <c r="G107" s="65">
        <v>23</v>
      </c>
      <c r="H107" s="65">
        <v>19092</v>
      </c>
      <c r="I107" s="41"/>
      <c r="J107" s="41"/>
      <c r="K107" s="51">
        <v>0</v>
      </c>
      <c r="L107">
        <v>1112</v>
      </c>
    </row>
    <row r="108" spans="1:12" x14ac:dyDescent="0.3">
      <c r="A108" s="59">
        <v>12</v>
      </c>
      <c r="B108" s="59">
        <v>19210</v>
      </c>
      <c r="C108" s="62">
        <v>14</v>
      </c>
      <c r="D108" s="59">
        <v>19233</v>
      </c>
      <c r="E108" s="62">
        <v>24</v>
      </c>
      <c r="F108" s="59">
        <v>19252</v>
      </c>
      <c r="G108" s="65">
        <v>14</v>
      </c>
      <c r="H108" s="65">
        <v>19262</v>
      </c>
      <c r="I108" s="41"/>
      <c r="J108" s="41"/>
      <c r="K108" s="51">
        <v>0</v>
      </c>
      <c r="L108">
        <v>1121</v>
      </c>
    </row>
    <row r="109" spans="1:12" x14ac:dyDescent="0.3">
      <c r="A109" s="59">
        <v>12</v>
      </c>
      <c r="B109" s="59">
        <v>19402</v>
      </c>
      <c r="C109" s="62">
        <v>14</v>
      </c>
      <c r="D109" s="59">
        <v>19419</v>
      </c>
      <c r="E109" s="62">
        <v>13</v>
      </c>
      <c r="F109" s="59">
        <v>19439</v>
      </c>
      <c r="G109" s="65">
        <v>14</v>
      </c>
      <c r="H109" s="65">
        <v>19460</v>
      </c>
      <c r="I109" s="41"/>
      <c r="J109" s="41"/>
      <c r="K109" s="51">
        <v>0</v>
      </c>
      <c r="L109">
        <v>1111</v>
      </c>
    </row>
    <row r="110" spans="1:12" x14ac:dyDescent="0.3">
      <c r="A110" s="59">
        <v>12</v>
      </c>
      <c r="B110" s="59">
        <v>19813</v>
      </c>
      <c r="C110" s="62">
        <v>14</v>
      </c>
      <c r="D110" s="59">
        <v>19847</v>
      </c>
      <c r="E110" s="62">
        <v>13</v>
      </c>
      <c r="F110" s="59">
        <v>19861</v>
      </c>
      <c r="G110" s="65">
        <v>23</v>
      </c>
      <c r="H110" s="65">
        <v>19874</v>
      </c>
      <c r="I110" s="41"/>
      <c r="J110" s="41"/>
      <c r="K110" s="51">
        <v>0</v>
      </c>
      <c r="L110">
        <v>1112</v>
      </c>
    </row>
    <row r="111" spans="1:12" x14ac:dyDescent="0.3">
      <c r="A111" s="59">
        <v>12</v>
      </c>
      <c r="B111" s="59">
        <v>20016</v>
      </c>
      <c r="C111" s="62">
        <v>14</v>
      </c>
      <c r="D111" s="59">
        <v>20031</v>
      </c>
      <c r="E111" s="62">
        <v>13</v>
      </c>
      <c r="F111" s="59">
        <v>20050</v>
      </c>
      <c r="G111" s="65">
        <v>14</v>
      </c>
      <c r="H111" s="65">
        <v>20065</v>
      </c>
      <c r="I111" s="41"/>
      <c r="J111" s="41"/>
      <c r="K111" s="51">
        <v>0</v>
      </c>
      <c r="L111">
        <v>1111</v>
      </c>
    </row>
    <row r="112" spans="1:12" x14ac:dyDescent="0.3">
      <c r="A112" s="59">
        <v>12</v>
      </c>
      <c r="B112" s="59">
        <v>20274</v>
      </c>
      <c r="C112" s="62">
        <v>14</v>
      </c>
      <c r="D112" s="59">
        <v>20289</v>
      </c>
      <c r="E112" s="62">
        <v>13</v>
      </c>
      <c r="F112" s="59">
        <v>20303</v>
      </c>
      <c r="G112" s="65">
        <v>23</v>
      </c>
      <c r="H112" s="65">
        <v>20316</v>
      </c>
      <c r="I112" s="41"/>
      <c r="J112" s="41"/>
      <c r="K112" s="51">
        <v>0</v>
      </c>
      <c r="L112">
        <v>1112</v>
      </c>
    </row>
    <row r="113" spans="1:12" x14ac:dyDescent="0.3">
      <c r="A113" s="59">
        <v>12</v>
      </c>
      <c r="B113" s="59">
        <v>20459</v>
      </c>
      <c r="C113" s="62">
        <v>14</v>
      </c>
      <c r="D113" s="59">
        <v>20476</v>
      </c>
      <c r="E113" s="62">
        <v>13</v>
      </c>
      <c r="F113" s="59">
        <v>20497</v>
      </c>
      <c r="G113" s="65">
        <v>23</v>
      </c>
      <c r="H113" s="65">
        <v>20510</v>
      </c>
      <c r="I113" s="41"/>
      <c r="J113" s="41"/>
      <c r="K113" s="51">
        <v>0</v>
      </c>
      <c r="L113">
        <v>1112</v>
      </c>
    </row>
    <row r="114" spans="1:12" x14ac:dyDescent="0.3">
      <c r="A114" s="59">
        <v>12</v>
      </c>
      <c r="B114" s="59">
        <v>20667</v>
      </c>
      <c r="C114" s="62">
        <v>14</v>
      </c>
      <c r="D114" s="59">
        <v>20679</v>
      </c>
      <c r="E114" s="62">
        <v>13</v>
      </c>
      <c r="F114" s="59">
        <v>20695</v>
      </c>
      <c r="G114" s="65">
        <v>14</v>
      </c>
      <c r="H114" s="65">
        <v>20719</v>
      </c>
      <c r="I114" s="41"/>
      <c r="J114" s="41"/>
      <c r="K114" s="51">
        <v>0</v>
      </c>
      <c r="L114">
        <v>1111</v>
      </c>
    </row>
    <row r="115" spans="1:12" x14ac:dyDescent="0.3">
      <c r="A115" s="59">
        <v>12</v>
      </c>
      <c r="B115" s="59">
        <v>20878</v>
      </c>
      <c r="C115" s="62">
        <v>14</v>
      </c>
      <c r="D115" s="59">
        <v>20890</v>
      </c>
      <c r="E115" s="62">
        <v>13</v>
      </c>
      <c r="F115" s="59">
        <v>20904</v>
      </c>
      <c r="G115" s="65">
        <v>14</v>
      </c>
      <c r="H115" s="65">
        <v>20927</v>
      </c>
      <c r="I115" s="41"/>
      <c r="J115" s="41"/>
      <c r="K115" s="51">
        <v>0</v>
      </c>
      <c r="L115">
        <v>1111</v>
      </c>
    </row>
    <row r="116" spans="1:12" x14ac:dyDescent="0.3">
      <c r="A116" s="59">
        <v>12</v>
      </c>
      <c r="B116" s="59">
        <v>21060</v>
      </c>
      <c r="C116" s="62">
        <v>14</v>
      </c>
      <c r="D116" s="59">
        <v>21076</v>
      </c>
      <c r="E116" s="62">
        <v>13</v>
      </c>
      <c r="F116" s="59">
        <v>21092</v>
      </c>
      <c r="G116" s="65">
        <v>14</v>
      </c>
      <c r="H116" s="65">
        <v>21105</v>
      </c>
      <c r="I116" s="41"/>
      <c r="J116" s="41"/>
      <c r="K116" s="51">
        <v>0</v>
      </c>
      <c r="L116">
        <v>1111</v>
      </c>
    </row>
    <row r="117" spans="1:12" x14ac:dyDescent="0.3">
      <c r="A117" s="59">
        <v>12</v>
      </c>
      <c r="B117" s="59">
        <v>21226</v>
      </c>
      <c r="C117" s="62">
        <v>14</v>
      </c>
      <c r="D117" s="59">
        <v>21237</v>
      </c>
      <c r="E117" s="62">
        <v>13</v>
      </c>
      <c r="F117" s="59">
        <v>21248</v>
      </c>
      <c r="G117" s="65">
        <v>14</v>
      </c>
      <c r="H117" s="65">
        <v>21279</v>
      </c>
      <c r="I117" s="41"/>
      <c r="J117" s="41"/>
      <c r="K117" s="51">
        <v>0</v>
      </c>
      <c r="L117">
        <v>1111</v>
      </c>
    </row>
    <row r="118" spans="1:12" x14ac:dyDescent="0.3">
      <c r="A118" s="59">
        <v>12</v>
      </c>
      <c r="B118" s="59">
        <v>21451</v>
      </c>
      <c r="C118" s="62">
        <v>14</v>
      </c>
      <c r="D118" s="59">
        <v>21466</v>
      </c>
      <c r="E118" s="62">
        <v>13</v>
      </c>
      <c r="F118" s="59">
        <v>21486</v>
      </c>
      <c r="G118" s="65">
        <v>14</v>
      </c>
      <c r="H118" s="65">
        <v>21504</v>
      </c>
      <c r="I118" s="41"/>
      <c r="J118" s="41"/>
      <c r="K118" s="51">
        <v>0</v>
      </c>
      <c r="L118">
        <v>1111</v>
      </c>
    </row>
    <row r="119" spans="1:12" x14ac:dyDescent="0.3">
      <c r="A119" s="59">
        <v>12</v>
      </c>
      <c r="B119" s="59">
        <v>22078</v>
      </c>
      <c r="C119" s="62">
        <v>14</v>
      </c>
      <c r="D119" s="59">
        <v>22092</v>
      </c>
      <c r="E119" s="62">
        <v>13</v>
      </c>
      <c r="F119" s="59">
        <v>22118</v>
      </c>
      <c r="G119" s="65">
        <v>14</v>
      </c>
      <c r="H119" s="65">
        <v>22141</v>
      </c>
      <c r="I119" s="41"/>
      <c r="J119" s="41"/>
      <c r="K119" s="51">
        <v>0</v>
      </c>
      <c r="L119">
        <v>1111</v>
      </c>
    </row>
    <row r="120" spans="1:12" x14ac:dyDescent="0.3">
      <c r="A120" s="59">
        <v>12</v>
      </c>
      <c r="B120" s="59">
        <v>23589</v>
      </c>
      <c r="C120" s="62">
        <v>14</v>
      </c>
      <c r="D120" s="59">
        <v>23607</v>
      </c>
      <c r="E120" s="62">
        <v>13</v>
      </c>
      <c r="F120" s="59">
        <v>23623</v>
      </c>
      <c r="G120" s="65">
        <v>14</v>
      </c>
      <c r="H120" s="65">
        <v>23637</v>
      </c>
      <c r="I120" s="41"/>
      <c r="J120" s="41"/>
      <c r="K120" s="51">
        <v>0</v>
      </c>
      <c r="L120">
        <v>1111</v>
      </c>
    </row>
    <row r="121" spans="1:12" x14ac:dyDescent="0.3">
      <c r="A121" s="59">
        <v>12</v>
      </c>
      <c r="B121" s="59">
        <v>23845</v>
      </c>
      <c r="C121" s="62">
        <v>14</v>
      </c>
      <c r="D121" s="59">
        <v>23925</v>
      </c>
      <c r="E121" s="62">
        <v>13</v>
      </c>
      <c r="F121" s="59">
        <v>23950</v>
      </c>
      <c r="G121" s="65">
        <v>14</v>
      </c>
      <c r="H121" s="65">
        <v>23969</v>
      </c>
      <c r="I121" s="41"/>
      <c r="J121" s="41"/>
      <c r="K121" s="51"/>
      <c r="L121">
        <v>1111</v>
      </c>
    </row>
    <row r="122" spans="1:12" x14ac:dyDescent="0.3">
      <c r="A122" s="17"/>
      <c r="B122" s="17"/>
      <c r="C122" s="17"/>
      <c r="D122" s="17"/>
      <c r="E122" s="17"/>
      <c r="F122" s="17"/>
      <c r="G122" s="17"/>
      <c r="H12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0</v>
      </c>
      <c r="B2" s="66">
        <v>40737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119</v>
      </c>
      <c r="V3" s="26" t="s">
        <v>118</v>
      </c>
      <c r="W3">
        <f>COUNTA(L7:L26)</f>
        <v>20</v>
      </c>
      <c r="AA3" s="26" t="s">
        <v>118</v>
      </c>
      <c r="AB3">
        <f>COUNTA(L27:L46)</f>
        <v>20</v>
      </c>
      <c r="AF3" s="26" t="s">
        <v>118</v>
      </c>
      <c r="AG3">
        <f>COUNTA(L47:L65)</f>
        <v>19</v>
      </c>
      <c r="AK3" s="26" t="s">
        <v>118</v>
      </c>
      <c r="AL3">
        <f>COUNTA(L66:L85)</f>
        <v>20</v>
      </c>
      <c r="AP3" s="26" t="s">
        <v>118</v>
      </c>
      <c r="AQ3">
        <f>COUNTA(L86:L105)</f>
        <v>20</v>
      </c>
      <c r="AU3" s="26" t="s">
        <v>118</v>
      </c>
      <c r="AV3">
        <f>COUNTA(L106:L125)</f>
        <v>20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119</v>
      </c>
      <c r="V4" s="26" t="s">
        <v>119</v>
      </c>
      <c r="W4">
        <f>SUM(U7:U22)</f>
        <v>20</v>
      </c>
      <c r="AA4" s="26" t="s">
        <v>119</v>
      </c>
      <c r="AB4">
        <f>SUM(Z7:Z22)</f>
        <v>20</v>
      </c>
      <c r="AF4" s="26" t="s">
        <v>119</v>
      </c>
      <c r="AG4">
        <f>SUM(AE7:AE22)</f>
        <v>19</v>
      </c>
      <c r="AK4" s="26" t="s">
        <v>119</v>
      </c>
      <c r="AL4">
        <f>SUM(AJ7:AJ22)</f>
        <v>20</v>
      </c>
      <c r="AP4" s="26" t="s">
        <v>119</v>
      </c>
      <c r="AQ4">
        <f>SUM(AO7:AO22)</f>
        <v>20</v>
      </c>
      <c r="AU4" s="26" t="s">
        <v>119</v>
      </c>
      <c r="AV4">
        <f>SUM(AT7:AT22)</f>
        <v>20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43</v>
      </c>
      <c r="C7" s="60">
        <v>14</v>
      </c>
      <c r="D7" s="57">
        <v>56</v>
      </c>
      <c r="E7" s="60">
        <v>13</v>
      </c>
      <c r="F7" s="57">
        <v>71</v>
      </c>
      <c r="G7" s="63">
        <v>14</v>
      </c>
      <c r="H7" s="63">
        <v>83</v>
      </c>
      <c r="I7" s="42"/>
      <c r="J7" s="42"/>
      <c r="K7" s="43">
        <v>0</v>
      </c>
      <c r="L7">
        <v>1111</v>
      </c>
      <c r="N7" s="36">
        <v>1111</v>
      </c>
      <c r="O7" s="36">
        <f>COUNTIF($L$7:$L$500,N7)</f>
        <v>79</v>
      </c>
      <c r="P7" s="36">
        <f>O7/$Q$4</f>
        <v>0.66386554621848737</v>
      </c>
      <c r="Q7" s="36">
        <f>IF(P7=0,0,(P7*((LOG(P7))/LOG(2))))</f>
        <v>-0.39236911088517989</v>
      </c>
      <c r="T7" s="36">
        <f>N7</f>
        <v>1111</v>
      </c>
      <c r="U7" s="36">
        <f>COUNTIF(L7:L26,T7)</f>
        <v>11</v>
      </c>
      <c r="V7" s="36">
        <f>U7/(W4-U20)</f>
        <v>0.55000000000000004</v>
      </c>
      <c r="W7" s="36">
        <f>IF(V7=0,0,(V7*((LOG(V7))/LOG(2))))</f>
        <v>-0.47437306193753576</v>
      </c>
      <c r="Y7" s="36">
        <f>N7</f>
        <v>1111</v>
      </c>
      <c r="Z7" s="36">
        <f>COUNTIF(L27:L46,Y7)</f>
        <v>12</v>
      </c>
      <c r="AA7" s="36">
        <f>Z7/(AB4-Z20)</f>
        <v>0.6</v>
      </c>
      <c r="AB7" s="36">
        <f>IF(AA7=0,0,(AA7*((LOG(AA7))/LOG(2))))</f>
        <v>-0.44217935649972373</v>
      </c>
      <c r="AD7" s="36">
        <f>N7</f>
        <v>1111</v>
      </c>
      <c r="AE7" s="36">
        <f>COUNTIF(L47:L65,AD7)</f>
        <v>14</v>
      </c>
      <c r="AF7" s="36">
        <f>AE7/(AG4-AE20)</f>
        <v>0.73684210526315785</v>
      </c>
      <c r="AG7" s="36">
        <f>IF(AF7=0,0,(AF7*((LOG(AF7))/LOG(2))))</f>
        <v>-0.32463243575809159</v>
      </c>
      <c r="AI7" s="36">
        <f>N7</f>
        <v>1111</v>
      </c>
      <c r="AJ7" s="36">
        <f>COUNTIF(L66:L85,AI7)</f>
        <v>12</v>
      </c>
      <c r="AK7" s="36">
        <f>AJ7/(AL4-AJ20)</f>
        <v>0.6</v>
      </c>
      <c r="AL7" s="36">
        <f>IF(AK7=0,0,(AK7*((LOG(AK7))/LOG(2))))</f>
        <v>-0.44217935649972373</v>
      </c>
      <c r="AN7" s="36">
        <f>N7</f>
        <v>1111</v>
      </c>
      <c r="AO7" s="36">
        <f>COUNTIF(L86:L105,AN7)</f>
        <v>17</v>
      </c>
      <c r="AP7" s="36">
        <f>AO7/(AQ4-AO20)</f>
        <v>0.85</v>
      </c>
      <c r="AQ7" s="36">
        <f>IF(AP7=0,0,(AP7*((LOG(AP7))/LOG(2))))</f>
        <v>-0.19929546559146954</v>
      </c>
      <c r="AS7" s="36">
        <f>N7</f>
        <v>1111</v>
      </c>
      <c r="AT7" s="36">
        <f>COUNTIF(L106:L125,AS7)</f>
        <v>13</v>
      </c>
      <c r="AU7" s="36">
        <f>AT7/(AV4-AT20)</f>
        <v>0.65</v>
      </c>
      <c r="AV7" s="36">
        <f>IF(AU7=0,0,(AU7*((LOG(AU7))/LOG(2))))</f>
        <v>-0.40396744488507563</v>
      </c>
    </row>
    <row r="8" spans="1:48" x14ac:dyDescent="0.3">
      <c r="A8" s="58">
        <v>12</v>
      </c>
      <c r="B8" s="58">
        <v>196</v>
      </c>
      <c r="C8" s="61">
        <v>14</v>
      </c>
      <c r="D8" s="58">
        <v>204</v>
      </c>
      <c r="E8" s="61">
        <v>13</v>
      </c>
      <c r="F8" s="58">
        <v>214</v>
      </c>
      <c r="G8" s="64">
        <v>14</v>
      </c>
      <c r="H8" s="64">
        <v>222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20</v>
      </c>
      <c r="P8" s="36">
        <f>O8/$Q$4</f>
        <v>0.16806722689075632</v>
      </c>
      <c r="Q8" s="36">
        <f>IF(P8=0,0,(P8*((LOG(P8))/LOG(2))))</f>
        <v>-0.43241843166732458</v>
      </c>
      <c r="T8" s="36">
        <f>N8</f>
        <v>1112</v>
      </c>
      <c r="U8" s="36">
        <f>COUNTIF(L7:L26,T8)</f>
        <v>4</v>
      </c>
      <c r="V8" s="36">
        <f>U8/(W4-U20)</f>
        <v>0.2</v>
      </c>
      <c r="W8" s="36">
        <f>IF(V8=0,0,(V8*((LOG(V8))/LOG(2))))</f>
        <v>-0.46438561897747244</v>
      </c>
      <c r="Y8" s="36">
        <f>N8</f>
        <v>1112</v>
      </c>
      <c r="Z8" s="36">
        <f>COUNTIF(L27:L46,Y8)</f>
        <v>4</v>
      </c>
      <c r="AA8" s="36">
        <f>Z8/(AB4-Z20)</f>
        <v>0.2</v>
      </c>
      <c r="AB8" s="36">
        <f>IF(AA8=0,0,(AA8*((LOG(AA8))/LOG(2))))</f>
        <v>-0.46438561897747244</v>
      </c>
      <c r="AD8" s="36">
        <f>N8</f>
        <v>1112</v>
      </c>
      <c r="AE8" s="36">
        <f>COUNTIF(L47:L65,AD8)</f>
        <v>3</v>
      </c>
      <c r="AF8" s="36">
        <f>AE8/(AG4-AE20)</f>
        <v>0.15789473684210525</v>
      </c>
      <c r="AG8" s="36">
        <f>IF(AF8=0,0,(AF8*((LOG(AF8))/LOG(2))))</f>
        <v>-0.42046815990354147</v>
      </c>
      <c r="AI8" s="36">
        <f>N8</f>
        <v>1112</v>
      </c>
      <c r="AJ8" s="36">
        <f>COUNTIF(L66:L85,AI8)</f>
        <v>5</v>
      </c>
      <c r="AK8" s="36">
        <f>AJ8/(AL4-AJ20)</f>
        <v>0.25</v>
      </c>
      <c r="AL8" s="36">
        <f>IF(AK8=0,0,(AK8*((LOG(AK8))/LOG(2))))</f>
        <v>-0.5</v>
      </c>
      <c r="AN8" s="36">
        <f>N8</f>
        <v>1112</v>
      </c>
      <c r="AO8" s="36">
        <f>COUNTIF(L86:L105,AN8)</f>
        <v>2</v>
      </c>
      <c r="AP8" s="36">
        <f>AO8/(AQ4-AO20)</f>
        <v>0.1</v>
      </c>
      <c r="AQ8" s="36">
        <f>IF(AP8=0,0,(AP8*((LOG(AP8))/LOG(2))))</f>
        <v>-0.33219280948873625</v>
      </c>
      <c r="AS8" s="36">
        <f>N8</f>
        <v>1112</v>
      </c>
      <c r="AT8" s="36">
        <f>COUNTIF(L106:L125,AS8)</f>
        <v>2</v>
      </c>
      <c r="AU8" s="36">
        <f>AT8/(AV4-AT20)</f>
        <v>0.1</v>
      </c>
      <c r="AV8" s="36">
        <f>IF(AU8=0,0,(AU8*((LOG(AU8))/LOG(2))))</f>
        <v>-0.33219280948873625</v>
      </c>
    </row>
    <row r="9" spans="1:48" x14ac:dyDescent="0.3">
      <c r="A9" s="58">
        <v>12</v>
      </c>
      <c r="B9" s="58">
        <v>343</v>
      </c>
      <c r="C9" s="61">
        <v>14</v>
      </c>
      <c r="D9" s="58">
        <v>387</v>
      </c>
      <c r="E9" s="61">
        <v>13</v>
      </c>
      <c r="F9" s="58">
        <v>400</v>
      </c>
      <c r="G9" s="64">
        <v>14</v>
      </c>
      <c r="H9" s="64">
        <v>415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12</v>
      </c>
      <c r="P9" s="36">
        <f>O9/$Q$4</f>
        <v>0.10084033613445378</v>
      </c>
      <c r="Q9" s="36">
        <f>IF(P9=0,0,(P9*((LOG(P9))/LOG(2))))</f>
        <v>-0.33376691723564239</v>
      </c>
      <c r="T9" s="36">
        <f>N9</f>
        <v>1121</v>
      </c>
      <c r="U9" s="36">
        <f>COUNTIF(L7:L26,T9)</f>
        <v>3</v>
      </c>
      <c r="V9" s="36">
        <f>U9/(W4-U20)</f>
        <v>0.15</v>
      </c>
      <c r="W9" s="36">
        <f>IF(V9=0,0,(V9*((LOG(V9))/LOG(2))))</f>
        <v>-0.41054483912493089</v>
      </c>
      <c r="Y9" s="36">
        <f>N9</f>
        <v>1121</v>
      </c>
      <c r="Z9" s="36">
        <f>COUNTIF(L27:L46,Y9)</f>
        <v>3</v>
      </c>
      <c r="AA9" s="36">
        <f>Z9/(AB4-Z20)</f>
        <v>0.15</v>
      </c>
      <c r="AB9" s="36">
        <f>IF(AA9=0,0,(AA9*((LOG(AA9))/LOG(2))))</f>
        <v>-0.41054483912493089</v>
      </c>
      <c r="AD9" s="36">
        <f>N9</f>
        <v>1121</v>
      </c>
      <c r="AE9" s="36">
        <f>COUNTIF(L47:L65,AD9)</f>
        <v>2</v>
      </c>
      <c r="AF9" s="36">
        <f>AE9/(AG4-AE20)</f>
        <v>0.10526315789473684</v>
      </c>
      <c r="AG9" s="36">
        <f>IF(AF9=0,0,(AF9*((LOG(AF9))/LOG(2))))</f>
        <v>-0.34188710667827216</v>
      </c>
      <c r="AI9" s="36">
        <f>N9</f>
        <v>1121</v>
      </c>
      <c r="AJ9" s="36">
        <f>COUNTIF(L66:L85,AI9)</f>
        <v>1</v>
      </c>
      <c r="AK9" s="36">
        <f>AJ9/(AL4-AJ20)</f>
        <v>0.05</v>
      </c>
      <c r="AL9" s="36">
        <f>IF(AK9=0,0,(AK9*((LOG(AK9))/LOG(2))))</f>
        <v>-0.21609640474436814</v>
      </c>
      <c r="AN9" s="36">
        <f>N9</f>
        <v>1121</v>
      </c>
      <c r="AO9" s="36">
        <f>COUNTIF(L86:L105,AN9)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COUNTIF(L106:L125,AS9)</f>
        <v>3</v>
      </c>
      <c r="AU9" s="36">
        <f>AT9/(AV4-AT20)</f>
        <v>0.15</v>
      </c>
      <c r="AV9" s="36">
        <f>IF(AU9=0,0,(AU9*((LOG(AU9))/LOG(2))))</f>
        <v>-0.41054483912493089</v>
      </c>
    </row>
    <row r="10" spans="1:48" x14ac:dyDescent="0.3">
      <c r="A10" s="58">
        <v>12</v>
      </c>
      <c r="B10" s="58">
        <v>559</v>
      </c>
      <c r="C10" s="61">
        <v>14</v>
      </c>
      <c r="D10" s="58">
        <v>573</v>
      </c>
      <c r="E10" s="61">
        <v>13</v>
      </c>
      <c r="F10" s="58">
        <v>585</v>
      </c>
      <c r="G10" s="64">
        <v>14</v>
      </c>
      <c r="H10" s="64">
        <v>603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COUNTIF(L7:L26,T10)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COUNTIF(L27:L46,Y10)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COUNTIF(L47:L65,AD10)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COUNTIF(L66:L85,AI10)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COUNTIF(L86:L105,AN10)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COUNTIF(L106:L125,AS10)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716</v>
      </c>
      <c r="C11" s="61">
        <v>14</v>
      </c>
      <c r="D11" s="58">
        <v>723</v>
      </c>
      <c r="E11" s="61">
        <v>13</v>
      </c>
      <c r="F11" s="58">
        <v>731</v>
      </c>
      <c r="G11" s="64">
        <v>14</v>
      </c>
      <c r="H11" s="64">
        <v>740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4</v>
      </c>
      <c r="P11" s="36">
        <f>O11/$Q$4</f>
        <v>3.3613445378151259E-2</v>
      </c>
      <c r="Q11" s="36">
        <f>IF(P11=0,0,(P11*((LOG(P11))/LOG(2))))</f>
        <v>-0.16453168952295605</v>
      </c>
      <c r="T11" s="36">
        <f>N11</f>
        <v>1211</v>
      </c>
      <c r="U11" s="36">
        <f>COUNTIF(L7:L26,T11)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COUNTIF(L27:L46,Y11)</f>
        <v>1</v>
      </c>
      <c r="AA11" s="36">
        <f>Z11/(AB4-Z20)</f>
        <v>0.05</v>
      </c>
      <c r="AB11" s="36">
        <f>IF(AA11=0,0,(AA11*((LOG(AA11))/LOG(2))))</f>
        <v>-0.21609640474436814</v>
      </c>
      <c r="AD11" s="36">
        <f>N11</f>
        <v>1211</v>
      </c>
      <c r="AE11" s="36">
        <f>COUNTIF(L47:L65,AD11)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COUNTIF(L66:L85,AI11)</f>
        <v>1</v>
      </c>
      <c r="AK11" s="36">
        <f>AJ11/(AL4-AJ20)</f>
        <v>0.05</v>
      </c>
      <c r="AL11" s="36">
        <f>IF(AK11=0,0,(AK11*((LOG(AK11))/LOG(2))))</f>
        <v>-0.21609640474436814</v>
      </c>
      <c r="AN11" s="36">
        <f>N11</f>
        <v>1211</v>
      </c>
      <c r="AO11" s="36">
        <f>COUNTIF(L86:L105,AN11)</f>
        <v>1</v>
      </c>
      <c r="AP11" s="36">
        <f>AO11/(AQ4-AO20)</f>
        <v>0.05</v>
      </c>
      <c r="AQ11" s="36">
        <f>IF(AP11=0,0,(AP11*((LOG(AP11))/LOG(2))))</f>
        <v>-0.21609640474436814</v>
      </c>
      <c r="AS11" s="36">
        <f>N11</f>
        <v>1211</v>
      </c>
      <c r="AT11" s="36">
        <f>COUNTIF(L106:L125,AS11)</f>
        <v>1</v>
      </c>
      <c r="AU11" s="36">
        <f>AT11/(AV4-AT20)</f>
        <v>0.05</v>
      </c>
      <c r="AV11" s="36">
        <f>IF(AU11=0,0,(AU11*((LOG(AU11))/LOG(2))))</f>
        <v>-0.21609640474436814</v>
      </c>
    </row>
    <row r="12" spans="1:48" x14ac:dyDescent="0.3">
      <c r="A12" s="58">
        <v>12</v>
      </c>
      <c r="B12" s="58">
        <v>858</v>
      </c>
      <c r="C12" s="61">
        <v>14</v>
      </c>
      <c r="D12" s="58">
        <v>870</v>
      </c>
      <c r="E12" s="61">
        <v>24</v>
      </c>
      <c r="F12" s="58">
        <v>883</v>
      </c>
      <c r="G12" s="64">
        <v>14</v>
      </c>
      <c r="H12" s="64">
        <v>894</v>
      </c>
      <c r="I12" s="42"/>
      <c r="J12" s="42"/>
      <c r="K12" s="43">
        <v>0</v>
      </c>
      <c r="L12">
        <v>1121</v>
      </c>
      <c r="N12" s="36">
        <v>1212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1212</v>
      </c>
      <c r="U12" s="36">
        <f>COUNTIF(L7:L26,T12)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COUNTIF(L27:L46,Y12)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COUNTIF(L47:L65,AD12)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COUNTIF(L66:L85,AI12)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COUNTIF(L86:L105,AN12)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COUNTIF(L106:L125,AS12)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1016</v>
      </c>
      <c r="C13" s="61">
        <v>14</v>
      </c>
      <c r="D13" s="58">
        <v>1030</v>
      </c>
      <c r="E13" s="61">
        <v>24</v>
      </c>
      <c r="F13" s="58">
        <v>1048</v>
      </c>
      <c r="G13" s="64">
        <v>14</v>
      </c>
      <c r="H13" s="64">
        <v>1059</v>
      </c>
      <c r="I13" s="42"/>
      <c r="J13" s="42"/>
      <c r="K13" s="43">
        <v>0</v>
      </c>
      <c r="L13">
        <v>1121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COUNTIF(L7:L26,T13)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COUNTIF(L27:L46,Y13)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COUNTIF(L47:L65,AD13)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COUNTIF(L66:L85,AI13)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COUNTIF(L86:L105,AN13)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COUNTIF(L106:L125,AS13)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1189</v>
      </c>
      <c r="C14" s="61">
        <v>14</v>
      </c>
      <c r="D14" s="58">
        <v>1197</v>
      </c>
      <c r="E14" s="61">
        <v>13</v>
      </c>
      <c r="F14" s="58">
        <v>1217</v>
      </c>
      <c r="G14" s="64">
        <v>23</v>
      </c>
      <c r="H14" s="64">
        <v>1228</v>
      </c>
      <c r="I14" s="42"/>
      <c r="J14" s="42"/>
      <c r="K14" s="43">
        <v>0</v>
      </c>
      <c r="L14">
        <v>1112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COUNTIF(L7:L26,T14)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COUNTIF(L27:L46,Y14)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COUNTIF(L47:L65,AD14)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COUNTIF(L66:L85,AI14)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COUNTIF(L86:L105,AN14)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COUNTIF(L106:L125,AS14)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1332</v>
      </c>
      <c r="C15" s="61">
        <v>14</v>
      </c>
      <c r="D15" s="58">
        <v>1341</v>
      </c>
      <c r="E15" s="61">
        <v>13</v>
      </c>
      <c r="F15" s="58">
        <v>1348</v>
      </c>
      <c r="G15" s="64">
        <v>14</v>
      </c>
      <c r="H15" s="64">
        <v>1356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2</v>
      </c>
      <c r="P15" s="36">
        <f>O15/$Q$4</f>
        <v>1.680672268907563E-2</v>
      </c>
      <c r="Q15" s="36">
        <f>IF(P15=0,0,(P15*((LOG(P15))/LOG(2))))</f>
        <v>-9.9072567450553678E-2</v>
      </c>
      <c r="T15" s="36">
        <f>N15</f>
        <v>2111</v>
      </c>
      <c r="U15" s="36">
        <f>COUNTIF(L7:L26,T15)</f>
        <v>2</v>
      </c>
      <c r="V15" s="36">
        <f>U15/(W4-U20)</f>
        <v>0.1</v>
      </c>
      <c r="W15" s="36">
        <f>IF(V15=0,0,(V15*((LOG(V15))/LOG(2))))</f>
        <v>-0.33219280948873625</v>
      </c>
      <c r="Y15" s="36">
        <f>N15</f>
        <v>2111</v>
      </c>
      <c r="Z15" s="36">
        <f>COUNTIF(L27:L46,Y15)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COUNTIF(L47:L65,AD15)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COUNTIF(L66:L85,AI15)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COUNTIF(L86:L105,AN15)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COUNTIF(L106:L125,AS15)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1448</v>
      </c>
      <c r="C16" s="61">
        <v>12</v>
      </c>
      <c r="D16" s="58">
        <v>1461</v>
      </c>
      <c r="E16" s="61">
        <v>13</v>
      </c>
      <c r="F16" s="58">
        <v>1474</v>
      </c>
      <c r="G16" s="64">
        <v>14</v>
      </c>
      <c r="H16" s="64">
        <v>1486</v>
      </c>
      <c r="I16" s="42"/>
      <c r="J16" s="42"/>
      <c r="K16" s="43">
        <v>0</v>
      </c>
      <c r="L16">
        <v>2111</v>
      </c>
      <c r="N16" s="36">
        <v>2112</v>
      </c>
      <c r="O16" s="36">
        <f>COUNTIF($L$7:$L$500,N16)</f>
        <v>2</v>
      </c>
      <c r="P16" s="36">
        <f>O16/$Q$4</f>
        <v>1.680672268907563E-2</v>
      </c>
      <c r="Q16" s="36">
        <f>IF(P16=0,0,(P16*((LOG(P16))/LOG(2))))</f>
        <v>-9.9072567450553678E-2</v>
      </c>
      <c r="T16" s="36">
        <f>N16</f>
        <v>2112</v>
      </c>
      <c r="U16" s="36">
        <f>COUNTIF(L7:L26,T16)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COUNTIF(L27:L46,Y16)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COUNTIF(L47:L65,AD16)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COUNTIF(L66:L85,AI16)</f>
        <v>1</v>
      </c>
      <c r="AK16" s="36">
        <f>AJ16/(AL4-AJ20)</f>
        <v>0.05</v>
      </c>
      <c r="AL16" s="36">
        <f>IF(AK16=0,0,(AK16*((LOG(AK16))/LOG(2))))</f>
        <v>-0.21609640474436814</v>
      </c>
      <c r="AN16" s="36">
        <f>N16</f>
        <v>2112</v>
      </c>
      <c r="AO16" s="36">
        <f>COUNTIF(L86:L105,AN16)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COUNTIF(L106:L125,AS16)</f>
        <v>1</v>
      </c>
      <c r="AU16" s="36">
        <f>AT16/(AV4-AT20)</f>
        <v>0.05</v>
      </c>
      <c r="AV16" s="36">
        <f>IF(AU16=0,0,(AU16*((LOG(AU16))/LOG(2))))</f>
        <v>-0.21609640474436814</v>
      </c>
    </row>
    <row r="17" spans="1:48" x14ac:dyDescent="0.3">
      <c r="A17" s="58">
        <v>12</v>
      </c>
      <c r="B17" s="58">
        <v>1619</v>
      </c>
      <c r="C17" s="61">
        <v>14</v>
      </c>
      <c r="D17" s="58">
        <v>1639</v>
      </c>
      <c r="E17" s="61">
        <v>13</v>
      </c>
      <c r="F17" s="58">
        <v>1654</v>
      </c>
      <c r="G17" s="64">
        <v>23</v>
      </c>
      <c r="H17" s="64">
        <v>1666</v>
      </c>
      <c r="I17" s="42"/>
      <c r="J17" s="42"/>
      <c r="K17" s="43">
        <v>0</v>
      </c>
      <c r="L17">
        <v>1112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COUNTIF(L7:L26,T17)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COUNTIF(L27:L46,Y17)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COUNTIF(L47:L65,AD17)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COUNTIF(L66:L85,AI17)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COUNTIF(L86:L105,AN17)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COUNTIF(L106:L125,AS17)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1801</v>
      </c>
      <c r="C18" s="61">
        <v>14</v>
      </c>
      <c r="D18" s="58">
        <v>1813</v>
      </c>
      <c r="E18" s="61">
        <v>13</v>
      </c>
      <c r="F18" s="58">
        <v>1821</v>
      </c>
      <c r="G18" s="64">
        <v>14</v>
      </c>
      <c r="H18" s="64">
        <v>1839</v>
      </c>
      <c r="I18" s="42"/>
      <c r="J18" s="42"/>
      <c r="K18" s="43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COUNTIF(L7:L26,T18)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COUNTIF(L27:L46,Y18)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COUNTIF(L47:L65,AD18)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COUNTIF(L66:L85,AI18)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COUNTIF(L86:L105,AN18)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COUNTIF(L106:L125,AS18)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2110</v>
      </c>
      <c r="C19" s="61">
        <v>14</v>
      </c>
      <c r="D19" s="58">
        <v>2124</v>
      </c>
      <c r="E19" s="61">
        <v>13</v>
      </c>
      <c r="F19" s="58">
        <v>2143</v>
      </c>
      <c r="G19" s="64">
        <v>23</v>
      </c>
      <c r="H19" s="64">
        <v>2154</v>
      </c>
      <c r="I19" s="42"/>
      <c r="J19" s="42"/>
      <c r="K19" s="43">
        <v>0</v>
      </c>
      <c r="L19">
        <v>1112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COUNTIF(L7:L26,T19)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COUNTIF(L27:L46,Y19)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COUNTIF(L47:L65,AD19)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COUNTIF(L66:L85,AI19)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COUNTIF(L86:L105,AN19)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COUNTIF(L106:L125,AS19)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2280</v>
      </c>
      <c r="C20" s="61">
        <v>14</v>
      </c>
      <c r="D20" s="58">
        <v>2289</v>
      </c>
      <c r="E20" s="61">
        <v>13</v>
      </c>
      <c r="F20" s="58">
        <v>2300</v>
      </c>
      <c r="G20" s="64">
        <v>23</v>
      </c>
      <c r="H20" s="64">
        <v>2313</v>
      </c>
      <c r="I20" s="42"/>
      <c r="J20" s="42"/>
      <c r="K20" s="43">
        <v>0</v>
      </c>
      <c r="L20">
        <v>1112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COUNTIF(L7:L26,T20)</f>
        <v>0</v>
      </c>
      <c r="V20" s="55"/>
      <c r="W20" s="56"/>
      <c r="Y20" s="36">
        <f>N20</f>
        <v>2212</v>
      </c>
      <c r="Z20" s="36">
        <f>COUNTIF(L27:L46,Y20)</f>
        <v>0</v>
      </c>
      <c r="AA20" s="55"/>
      <c r="AB20" s="56"/>
      <c r="AD20" s="36">
        <f>N20</f>
        <v>2212</v>
      </c>
      <c r="AE20" s="36">
        <f>COUNTIF(L47:L65,AD20)</f>
        <v>0</v>
      </c>
      <c r="AF20" s="55"/>
      <c r="AG20" s="56"/>
      <c r="AI20" s="36">
        <f>N20</f>
        <v>2212</v>
      </c>
      <c r="AJ20" s="36">
        <f>COUNTIF(L66:L85,AI20)</f>
        <v>0</v>
      </c>
      <c r="AK20" s="55"/>
      <c r="AL20" s="56"/>
      <c r="AN20" s="36">
        <f>N20</f>
        <v>2212</v>
      </c>
      <c r="AO20" s="36">
        <f>COUNTIF(L86:L105,AN20)</f>
        <v>0</v>
      </c>
      <c r="AP20" s="55"/>
      <c r="AQ20" s="56"/>
      <c r="AS20" s="36">
        <f>N20</f>
        <v>2212</v>
      </c>
      <c r="AT20" s="36">
        <f>COUNTIF(L106:L125,AS20)</f>
        <v>0</v>
      </c>
      <c r="AU20" s="55"/>
      <c r="AV20" s="56"/>
    </row>
    <row r="21" spans="1:48" x14ac:dyDescent="0.3">
      <c r="A21" s="58">
        <v>12</v>
      </c>
      <c r="B21" s="58">
        <v>2608</v>
      </c>
      <c r="C21" s="61">
        <v>14</v>
      </c>
      <c r="D21" s="58">
        <v>2620</v>
      </c>
      <c r="E21" s="61">
        <v>24</v>
      </c>
      <c r="F21" s="58">
        <v>2633</v>
      </c>
      <c r="G21" s="64">
        <v>14</v>
      </c>
      <c r="H21" s="64">
        <v>2647</v>
      </c>
      <c r="I21" s="42"/>
      <c r="J21" s="42"/>
      <c r="K21" s="43">
        <v>0</v>
      </c>
      <c r="L21">
        <v>1121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COUNTIF(L7:L26,T21)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COUNTIF(L27:L46,Y21)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COUNTIF(L47:L65,AD21)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COUNTIF(L66:L85,AI21)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COUNTIF(L86:L105,AN21)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COUNTIF(L106:L125,AS21)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2739</v>
      </c>
      <c r="C22" s="61">
        <v>14</v>
      </c>
      <c r="D22" s="58">
        <v>2748</v>
      </c>
      <c r="E22" s="61">
        <v>13</v>
      </c>
      <c r="F22" s="58">
        <v>2760</v>
      </c>
      <c r="G22" s="64">
        <v>14</v>
      </c>
      <c r="H22" s="64">
        <v>2770</v>
      </c>
      <c r="I22" s="42"/>
      <c r="J22" s="42"/>
      <c r="K22" s="43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COUNTIF(L7:L26,T22)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COUNTIF(L27:L46,Y22)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COUNTIF(L47:L65,AD22)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COUNTIF(L66:L85,AI22)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COUNTIF(L86:L105,AN22)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COUNTIF(L106:L125,AS22)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2883</v>
      </c>
      <c r="C23" s="61">
        <v>14</v>
      </c>
      <c r="D23" s="58">
        <v>2891</v>
      </c>
      <c r="E23" s="61">
        <v>13</v>
      </c>
      <c r="F23" s="58">
        <v>2898</v>
      </c>
      <c r="G23" s="64">
        <v>14</v>
      </c>
      <c r="H23" s="64">
        <v>2917</v>
      </c>
      <c r="I23" s="42"/>
      <c r="J23" s="42"/>
      <c r="K23" s="43">
        <v>0</v>
      </c>
      <c r="L23">
        <v>1111</v>
      </c>
      <c r="P23" s="28">
        <f>SUM(P7:P22)</f>
        <v>1</v>
      </c>
      <c r="Q23" s="28">
        <f>-SUM(Q7:Q22)</f>
        <v>1.5212312842122102</v>
      </c>
      <c r="V23" s="28">
        <f>SUM(V7:V22)</f>
        <v>1</v>
      </c>
      <c r="W23" s="28">
        <f>-SUM(W7:W22)</f>
        <v>1.6814963295286753</v>
      </c>
      <c r="AA23" s="28">
        <f>SUM(AA7:AA22)</f>
        <v>1</v>
      </c>
      <c r="AB23" s="28">
        <f>-SUM(AB7:AB22)</f>
        <v>1.533206219346495</v>
      </c>
      <c r="AF23" s="28">
        <f>SUM(AF7:AF22)</f>
        <v>0.99999999999999989</v>
      </c>
      <c r="AG23" s="28">
        <f>-SUM(AG7:AG22)</f>
        <v>1.086987702339905</v>
      </c>
      <c r="AK23" s="28">
        <f>SUM(AK7:AK22)</f>
        <v>1</v>
      </c>
      <c r="AL23" s="28">
        <f>-SUM(AL7:AL22)</f>
        <v>1.5904685707328281</v>
      </c>
      <c r="AP23" s="28">
        <f>SUM(AP7:AP22)</f>
        <v>1</v>
      </c>
      <c r="AQ23" s="28">
        <f>-SUM(AQ7:AQ22)</f>
        <v>0.74758467982457399</v>
      </c>
      <c r="AU23" s="28">
        <f>SUM(AU7:AU22)</f>
        <v>1</v>
      </c>
      <c r="AV23" s="28">
        <f>-SUM(AV7:AV22)</f>
        <v>1.578897902987479</v>
      </c>
    </row>
    <row r="24" spans="1:48" x14ac:dyDescent="0.3">
      <c r="A24" s="58">
        <v>12</v>
      </c>
      <c r="B24" s="58">
        <v>3037</v>
      </c>
      <c r="C24" s="61">
        <v>14</v>
      </c>
      <c r="D24" s="58">
        <v>3051</v>
      </c>
      <c r="E24" s="61">
        <v>13</v>
      </c>
      <c r="F24" s="58">
        <v>3063</v>
      </c>
      <c r="G24" s="64">
        <v>14</v>
      </c>
      <c r="H24" s="64">
        <v>3081</v>
      </c>
      <c r="I24" s="42"/>
      <c r="J24" s="42"/>
      <c r="K24" s="43">
        <v>0</v>
      </c>
      <c r="L24">
        <v>1111</v>
      </c>
      <c r="P24" s="29" t="s">
        <v>90</v>
      </c>
      <c r="Q24" s="29">
        <f>Q23/(LOG(Q4)/LOG(2))</f>
        <v>0.22063400896652061</v>
      </c>
      <c r="V24" s="29" t="s">
        <v>117</v>
      </c>
      <c r="W24" s="29">
        <f>W23/(LOG(W4)/LOG(2))</f>
        <v>0.38906161616103846</v>
      </c>
      <c r="AA24" s="29" t="s">
        <v>120</v>
      </c>
      <c r="AB24" s="29">
        <f>AB23/(LOG(AB4)/LOG(2))</f>
        <v>0.35475051543782177</v>
      </c>
      <c r="AF24" s="29" t="s">
        <v>121</v>
      </c>
      <c r="AG24" s="29">
        <f>AG23/(LOG(AG4)/LOG(2))</f>
        <v>0.25588659385073587</v>
      </c>
      <c r="AK24" s="29" t="s">
        <v>122</v>
      </c>
      <c r="AL24" s="29">
        <f>AL23/(LOG(AL4)/LOG(2))</f>
        <v>0.36799977598291778</v>
      </c>
      <c r="AP24" s="29" t="s">
        <v>123</v>
      </c>
      <c r="AQ24" s="29">
        <f>AQ23/(LOG(AQ4)/LOG(2))</f>
        <v>0.17297480740342058</v>
      </c>
      <c r="AU24" s="29" t="s">
        <v>124</v>
      </c>
      <c r="AV24" s="29">
        <f>AV23/(LOG(AV4)/LOG(2))</f>
        <v>0.36532257555493364</v>
      </c>
    </row>
    <row r="25" spans="1:48" x14ac:dyDescent="0.3">
      <c r="A25" s="58">
        <v>12</v>
      </c>
      <c r="B25" s="58">
        <v>3191</v>
      </c>
      <c r="C25" s="61">
        <v>14</v>
      </c>
      <c r="D25" s="58">
        <v>3200</v>
      </c>
      <c r="E25" s="61">
        <v>13</v>
      </c>
      <c r="F25" s="58">
        <v>3210</v>
      </c>
      <c r="G25" s="64">
        <v>14</v>
      </c>
      <c r="H25" s="64">
        <v>3225</v>
      </c>
      <c r="I25" s="42"/>
      <c r="J25" s="42"/>
      <c r="K25" s="43">
        <v>0</v>
      </c>
      <c r="L25">
        <v>1111</v>
      </c>
    </row>
    <row r="26" spans="1:48" x14ac:dyDescent="0.3">
      <c r="A26" s="58">
        <v>21</v>
      </c>
      <c r="B26" s="58">
        <v>3330</v>
      </c>
      <c r="C26" s="61">
        <v>12</v>
      </c>
      <c r="D26" s="58">
        <v>3341</v>
      </c>
      <c r="E26" s="61">
        <v>13</v>
      </c>
      <c r="F26" s="58">
        <v>3349</v>
      </c>
      <c r="G26" s="64">
        <v>14</v>
      </c>
      <c r="H26" s="64">
        <v>3367</v>
      </c>
      <c r="I26" s="42"/>
      <c r="J26" s="42"/>
      <c r="K26" s="43">
        <v>0</v>
      </c>
      <c r="L26">
        <v>2111</v>
      </c>
    </row>
    <row r="27" spans="1:48" x14ac:dyDescent="0.3">
      <c r="A27" s="59">
        <v>12</v>
      </c>
      <c r="B27" s="59">
        <v>3514</v>
      </c>
      <c r="C27" s="62">
        <v>14</v>
      </c>
      <c r="D27" s="59">
        <v>3531</v>
      </c>
      <c r="E27" s="62">
        <v>13</v>
      </c>
      <c r="F27" s="59">
        <v>3542</v>
      </c>
      <c r="G27" s="65">
        <v>14</v>
      </c>
      <c r="H27" s="65">
        <v>3560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3669</v>
      </c>
      <c r="C28" s="62">
        <v>14</v>
      </c>
      <c r="D28" s="59">
        <v>3681</v>
      </c>
      <c r="E28" s="62">
        <v>13</v>
      </c>
      <c r="F28" s="59">
        <v>3692</v>
      </c>
      <c r="G28" s="65">
        <v>14</v>
      </c>
      <c r="H28" s="65">
        <v>3710</v>
      </c>
      <c r="I28" s="41"/>
      <c r="J28" s="41"/>
      <c r="K28" s="51">
        <v>0</v>
      </c>
      <c r="L28">
        <v>1111</v>
      </c>
      <c r="N28" s="40">
        <f>COUNTIF(L7:L125,G3)</f>
        <v>0</v>
      </c>
      <c r="O28" s="40"/>
      <c r="P28" s="47">
        <v>20</v>
      </c>
      <c r="Q28" s="47">
        <v>20</v>
      </c>
      <c r="R28" s="47">
        <v>19</v>
      </c>
      <c r="S28" s="47">
        <v>20</v>
      </c>
      <c r="T28" s="47">
        <v>20</v>
      </c>
      <c r="U28" s="47">
        <v>20</v>
      </c>
      <c r="V28" s="46"/>
    </row>
    <row r="29" spans="1:48" x14ac:dyDescent="0.3">
      <c r="A29" s="59">
        <v>12</v>
      </c>
      <c r="B29" s="59">
        <v>3817</v>
      </c>
      <c r="C29" s="62">
        <v>14</v>
      </c>
      <c r="D29" s="59">
        <v>3824</v>
      </c>
      <c r="E29" s="62">
        <v>13</v>
      </c>
      <c r="F29" s="59">
        <v>3835</v>
      </c>
      <c r="G29" s="65">
        <v>14</v>
      </c>
      <c r="H29" s="65">
        <v>3848</v>
      </c>
      <c r="I29" s="41"/>
      <c r="J29" s="41"/>
      <c r="K29" s="51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3972</v>
      </c>
      <c r="C30" s="62">
        <v>14</v>
      </c>
      <c r="D30" s="59">
        <v>3989</v>
      </c>
      <c r="E30" s="62">
        <v>13</v>
      </c>
      <c r="F30" s="59">
        <v>4007</v>
      </c>
      <c r="G30" s="65">
        <v>23</v>
      </c>
      <c r="H30" s="65">
        <v>4019</v>
      </c>
      <c r="I30" s="41"/>
      <c r="J30" s="41"/>
      <c r="K30" s="51">
        <v>0</v>
      </c>
      <c r="L30">
        <v>1112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4133</v>
      </c>
      <c r="C31" s="62">
        <v>14</v>
      </c>
      <c r="D31" s="59">
        <v>4141</v>
      </c>
      <c r="E31" s="62">
        <v>13</v>
      </c>
      <c r="F31" s="59">
        <v>4159</v>
      </c>
      <c r="G31" s="65">
        <v>14</v>
      </c>
      <c r="H31" s="65">
        <v>4178</v>
      </c>
      <c r="I31" s="41"/>
      <c r="J31" s="41"/>
      <c r="K31" s="51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4304</v>
      </c>
      <c r="C32" s="62">
        <v>14</v>
      </c>
      <c r="D32" s="59">
        <v>4312</v>
      </c>
      <c r="E32" s="62">
        <v>24</v>
      </c>
      <c r="F32" s="59">
        <v>4325</v>
      </c>
      <c r="G32" s="65">
        <v>14</v>
      </c>
      <c r="H32" s="65">
        <v>4338</v>
      </c>
      <c r="I32" s="41"/>
      <c r="J32" s="41"/>
      <c r="K32" s="51">
        <v>0</v>
      </c>
      <c r="L32">
        <v>1121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4451</v>
      </c>
      <c r="C33" s="62">
        <v>14</v>
      </c>
      <c r="D33" s="59">
        <v>4461</v>
      </c>
      <c r="E33" s="62">
        <v>13</v>
      </c>
      <c r="F33" s="59">
        <v>4468</v>
      </c>
      <c r="G33" s="65">
        <v>14</v>
      </c>
      <c r="H33" s="65">
        <v>4485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4600</v>
      </c>
      <c r="C34" s="62">
        <v>14</v>
      </c>
      <c r="D34" s="59">
        <v>4609</v>
      </c>
      <c r="E34" s="62">
        <v>13</v>
      </c>
      <c r="F34" s="59">
        <v>4617</v>
      </c>
      <c r="G34" s="65">
        <v>23</v>
      </c>
      <c r="H34" s="65">
        <v>4629</v>
      </c>
      <c r="I34" s="41"/>
      <c r="J34" s="41"/>
      <c r="K34" s="51">
        <v>0</v>
      </c>
      <c r="L34">
        <v>1112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4746</v>
      </c>
      <c r="C35" s="62">
        <v>14</v>
      </c>
      <c r="D35" s="59">
        <v>4756</v>
      </c>
      <c r="E35" s="62">
        <v>13</v>
      </c>
      <c r="F35" s="59">
        <v>4767</v>
      </c>
      <c r="G35" s="65">
        <v>23</v>
      </c>
      <c r="H35" s="65">
        <v>4780</v>
      </c>
      <c r="I35" s="41"/>
      <c r="J35" s="41"/>
      <c r="K35" s="51">
        <v>0</v>
      </c>
      <c r="L35">
        <v>1112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4894</v>
      </c>
      <c r="C36" s="62">
        <v>14</v>
      </c>
      <c r="D36" s="59">
        <v>4907</v>
      </c>
      <c r="E36" s="62">
        <v>13</v>
      </c>
      <c r="F36" s="59">
        <v>4915</v>
      </c>
      <c r="G36" s="65">
        <v>14</v>
      </c>
      <c r="H36" s="65">
        <v>4932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H26/P28</f>
        <v>168.35</v>
      </c>
      <c r="Q36">
        <f>(H46-H26)/Q28</f>
        <v>155.05000000000001</v>
      </c>
      <c r="R36">
        <f>(H65-H46)/R28</f>
        <v>149.42105263157896</v>
      </c>
      <c r="S36">
        <f>(H85-H65)/S28</f>
        <v>175.5</v>
      </c>
      <c r="T36">
        <f>(H105-H85)/T28</f>
        <v>201.85</v>
      </c>
      <c r="U36">
        <f>(H125-H105)/U28</f>
        <v>337.85</v>
      </c>
    </row>
    <row r="37" spans="1:22" x14ac:dyDescent="0.3">
      <c r="A37" s="59">
        <v>12</v>
      </c>
      <c r="B37" s="59">
        <v>5044</v>
      </c>
      <c r="C37" s="62">
        <v>14</v>
      </c>
      <c r="D37" s="59">
        <v>5062</v>
      </c>
      <c r="E37" s="62">
        <v>13</v>
      </c>
      <c r="F37" s="59">
        <v>5070</v>
      </c>
      <c r="G37" s="65">
        <v>14</v>
      </c>
      <c r="H37" s="65">
        <v>5082</v>
      </c>
      <c r="I37" s="41"/>
      <c r="J37" s="41"/>
      <c r="K37" s="51">
        <v>0</v>
      </c>
      <c r="L37">
        <v>1111</v>
      </c>
    </row>
    <row r="38" spans="1:22" x14ac:dyDescent="0.3">
      <c r="A38" s="59">
        <v>12</v>
      </c>
      <c r="B38" s="59">
        <v>5210</v>
      </c>
      <c r="C38" s="62">
        <v>14</v>
      </c>
      <c r="D38" s="59">
        <v>5241</v>
      </c>
      <c r="E38" s="62">
        <v>24</v>
      </c>
      <c r="F38" s="59">
        <v>5252</v>
      </c>
      <c r="G38" s="65">
        <v>14</v>
      </c>
      <c r="H38" s="65">
        <v>5267</v>
      </c>
      <c r="I38" s="41"/>
      <c r="J38" s="41"/>
      <c r="K38" s="51">
        <v>0</v>
      </c>
      <c r="L38">
        <v>1121</v>
      </c>
    </row>
    <row r="39" spans="1:22" x14ac:dyDescent="0.3">
      <c r="A39" s="59">
        <v>12</v>
      </c>
      <c r="B39" s="59">
        <v>5398</v>
      </c>
      <c r="C39" s="62">
        <v>23</v>
      </c>
      <c r="D39" s="59">
        <v>5410</v>
      </c>
      <c r="E39" s="62">
        <v>13</v>
      </c>
      <c r="F39" s="59">
        <v>5422</v>
      </c>
      <c r="G39" s="65">
        <v>14</v>
      </c>
      <c r="H39" s="65">
        <v>5435</v>
      </c>
      <c r="I39" s="41"/>
      <c r="J39" s="41"/>
      <c r="K39" s="51">
        <v>0</v>
      </c>
      <c r="L39">
        <v>1211</v>
      </c>
    </row>
    <row r="40" spans="1:22" x14ac:dyDescent="0.3">
      <c r="A40" s="59">
        <v>12</v>
      </c>
      <c r="B40" s="59">
        <v>5551</v>
      </c>
      <c r="C40" s="62">
        <v>14</v>
      </c>
      <c r="D40" s="59">
        <v>5559</v>
      </c>
      <c r="E40" s="62">
        <v>13</v>
      </c>
      <c r="F40" s="59">
        <v>5569</v>
      </c>
      <c r="G40" s="65">
        <v>14</v>
      </c>
      <c r="H40" s="65">
        <v>5580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5705</v>
      </c>
      <c r="C41" s="62">
        <v>14</v>
      </c>
      <c r="D41" s="59">
        <v>5716</v>
      </c>
      <c r="E41" s="62">
        <v>24</v>
      </c>
      <c r="F41" s="59">
        <v>5728</v>
      </c>
      <c r="G41" s="65">
        <v>14</v>
      </c>
      <c r="H41" s="65">
        <v>5760</v>
      </c>
      <c r="I41" s="41"/>
      <c r="J41" s="41"/>
      <c r="K41" s="51">
        <v>0</v>
      </c>
      <c r="L41">
        <v>1121</v>
      </c>
    </row>
    <row r="42" spans="1:22" x14ac:dyDescent="0.3">
      <c r="A42" s="59">
        <v>12</v>
      </c>
      <c r="B42" s="59">
        <v>5862</v>
      </c>
      <c r="C42" s="62">
        <v>14</v>
      </c>
      <c r="D42" s="59">
        <v>5867</v>
      </c>
      <c r="E42" s="62">
        <v>13</v>
      </c>
      <c r="F42" s="59">
        <v>5878</v>
      </c>
      <c r="G42" s="65">
        <v>23</v>
      </c>
      <c r="H42" s="65">
        <v>5890</v>
      </c>
      <c r="I42" s="41"/>
      <c r="J42" s="41"/>
      <c r="K42" s="51">
        <v>0</v>
      </c>
      <c r="L42">
        <v>1112</v>
      </c>
    </row>
    <row r="43" spans="1:22" x14ac:dyDescent="0.3">
      <c r="A43" s="59">
        <v>12</v>
      </c>
      <c r="B43" s="59">
        <v>5996</v>
      </c>
      <c r="C43" s="62">
        <v>14</v>
      </c>
      <c r="D43" s="59">
        <v>6008</v>
      </c>
      <c r="E43" s="62">
        <v>13</v>
      </c>
      <c r="F43" s="59">
        <v>6020</v>
      </c>
      <c r="G43" s="65">
        <v>14</v>
      </c>
      <c r="H43" s="65">
        <v>6033</v>
      </c>
      <c r="I43" s="41"/>
      <c r="J43" s="41"/>
      <c r="K43" s="51">
        <v>0</v>
      </c>
      <c r="L43">
        <v>1111</v>
      </c>
    </row>
    <row r="44" spans="1:22" x14ac:dyDescent="0.3">
      <c r="A44" s="59">
        <v>12</v>
      </c>
      <c r="B44" s="59">
        <v>6136</v>
      </c>
      <c r="C44" s="62">
        <v>14</v>
      </c>
      <c r="D44" s="59">
        <v>6141</v>
      </c>
      <c r="E44" s="62">
        <v>13</v>
      </c>
      <c r="F44" s="59">
        <v>6149</v>
      </c>
      <c r="G44" s="65">
        <v>14</v>
      </c>
      <c r="H44" s="65">
        <v>6162</v>
      </c>
      <c r="I44" s="41"/>
      <c r="J44" s="41"/>
      <c r="K44" s="51">
        <v>0</v>
      </c>
      <c r="L44">
        <v>1111</v>
      </c>
    </row>
    <row r="45" spans="1:22" x14ac:dyDescent="0.3">
      <c r="A45" s="59">
        <v>12</v>
      </c>
      <c r="B45" s="59">
        <v>6274</v>
      </c>
      <c r="C45" s="62">
        <v>14</v>
      </c>
      <c r="D45" s="59">
        <v>6287</v>
      </c>
      <c r="E45" s="62">
        <v>13</v>
      </c>
      <c r="F45" s="59">
        <v>6302</v>
      </c>
      <c r="G45" s="65">
        <v>14</v>
      </c>
      <c r="H45" s="65">
        <v>6320</v>
      </c>
      <c r="I45" s="41"/>
      <c r="J45" s="41"/>
      <c r="K45" s="51">
        <v>0</v>
      </c>
      <c r="L45">
        <v>1111</v>
      </c>
    </row>
    <row r="46" spans="1:22" x14ac:dyDescent="0.3">
      <c r="A46" s="59">
        <v>12</v>
      </c>
      <c r="B46" s="59">
        <v>6430</v>
      </c>
      <c r="C46" s="62">
        <v>14</v>
      </c>
      <c r="D46" s="59">
        <v>6435</v>
      </c>
      <c r="E46" s="62">
        <v>13</v>
      </c>
      <c r="F46" s="59">
        <v>6446</v>
      </c>
      <c r="G46" s="65">
        <v>14</v>
      </c>
      <c r="H46" s="65">
        <v>6468</v>
      </c>
      <c r="I46" s="41"/>
      <c r="J46" s="41"/>
      <c r="K46" s="51">
        <v>0</v>
      </c>
      <c r="L46">
        <v>1111</v>
      </c>
    </row>
    <row r="47" spans="1:22" x14ac:dyDescent="0.3">
      <c r="A47" s="58">
        <v>12</v>
      </c>
      <c r="B47" s="58">
        <v>6567</v>
      </c>
      <c r="C47" s="61">
        <v>14</v>
      </c>
      <c r="D47" s="58">
        <v>6574</v>
      </c>
      <c r="E47" s="61">
        <v>13</v>
      </c>
      <c r="F47" s="58">
        <v>6581</v>
      </c>
      <c r="G47" s="64">
        <v>14</v>
      </c>
      <c r="H47" s="64">
        <v>6597</v>
      </c>
      <c r="I47" s="42"/>
      <c r="J47" s="42"/>
      <c r="K47" s="43">
        <v>0</v>
      </c>
      <c r="L47">
        <v>1111</v>
      </c>
    </row>
    <row r="48" spans="1:22" x14ac:dyDescent="0.3">
      <c r="A48" s="58">
        <v>12</v>
      </c>
      <c r="B48" s="58">
        <v>6707</v>
      </c>
      <c r="C48" s="61">
        <v>14</v>
      </c>
      <c r="D48" s="58">
        <v>6722</v>
      </c>
      <c r="E48" s="61">
        <v>13</v>
      </c>
      <c r="F48" s="58">
        <v>6738</v>
      </c>
      <c r="G48" s="64">
        <v>23</v>
      </c>
      <c r="H48" s="64">
        <v>6750</v>
      </c>
      <c r="I48" s="42"/>
      <c r="J48" s="42"/>
      <c r="K48" s="43">
        <v>0</v>
      </c>
      <c r="L48">
        <v>1112</v>
      </c>
    </row>
    <row r="49" spans="1:12" x14ac:dyDescent="0.3">
      <c r="A49" s="58">
        <v>12</v>
      </c>
      <c r="B49" s="58">
        <v>6859</v>
      </c>
      <c r="C49" s="61">
        <v>14</v>
      </c>
      <c r="D49" s="58">
        <v>6867</v>
      </c>
      <c r="E49" s="61">
        <v>13</v>
      </c>
      <c r="F49" s="58">
        <v>6879</v>
      </c>
      <c r="G49" s="64">
        <v>14</v>
      </c>
      <c r="H49" s="64">
        <v>6887</v>
      </c>
      <c r="I49" s="42"/>
      <c r="J49" s="42"/>
      <c r="K49" s="43">
        <v>0</v>
      </c>
      <c r="L49">
        <v>1111</v>
      </c>
    </row>
    <row r="50" spans="1:12" x14ac:dyDescent="0.3">
      <c r="A50" s="58">
        <v>12</v>
      </c>
      <c r="B50" s="58">
        <v>6990</v>
      </c>
      <c r="C50" s="61">
        <v>14</v>
      </c>
      <c r="D50" s="58">
        <v>6998</v>
      </c>
      <c r="E50" s="61">
        <v>13</v>
      </c>
      <c r="F50" s="58">
        <v>7006</v>
      </c>
      <c r="G50" s="64">
        <v>14</v>
      </c>
      <c r="H50" s="64">
        <v>7014</v>
      </c>
      <c r="I50" s="42"/>
      <c r="J50" s="42"/>
      <c r="K50" s="43">
        <v>0</v>
      </c>
      <c r="L50">
        <v>1111</v>
      </c>
    </row>
    <row r="51" spans="1:12" x14ac:dyDescent="0.3">
      <c r="A51" s="58">
        <v>12</v>
      </c>
      <c r="B51" s="58">
        <v>7124</v>
      </c>
      <c r="C51" s="61">
        <v>14</v>
      </c>
      <c r="D51" s="58">
        <v>7132</v>
      </c>
      <c r="E51" s="61">
        <v>13</v>
      </c>
      <c r="F51" s="58">
        <v>7140</v>
      </c>
      <c r="G51" s="64">
        <v>14</v>
      </c>
      <c r="H51" s="64">
        <v>7160</v>
      </c>
      <c r="I51" s="42"/>
      <c r="J51" s="42"/>
      <c r="K51" s="43">
        <v>0</v>
      </c>
      <c r="L51">
        <v>1111</v>
      </c>
    </row>
    <row r="52" spans="1:12" x14ac:dyDescent="0.3">
      <c r="A52" s="58">
        <v>12</v>
      </c>
      <c r="B52" s="58">
        <v>7263</v>
      </c>
      <c r="C52" s="61">
        <v>14</v>
      </c>
      <c r="D52" s="58">
        <v>7275</v>
      </c>
      <c r="E52" s="61">
        <v>13</v>
      </c>
      <c r="F52" s="58">
        <v>7283</v>
      </c>
      <c r="G52" s="64">
        <v>14</v>
      </c>
      <c r="H52" s="64">
        <v>7299</v>
      </c>
      <c r="I52" s="42"/>
      <c r="J52" s="42"/>
      <c r="K52" s="43">
        <v>0</v>
      </c>
      <c r="L52">
        <v>1111</v>
      </c>
    </row>
    <row r="53" spans="1:12" x14ac:dyDescent="0.3">
      <c r="A53" s="58">
        <v>12</v>
      </c>
      <c r="B53" s="58">
        <v>7419</v>
      </c>
      <c r="C53" s="61">
        <v>14</v>
      </c>
      <c r="D53" s="58">
        <v>7430</v>
      </c>
      <c r="E53" s="61">
        <v>24</v>
      </c>
      <c r="F53" s="58">
        <v>7442</v>
      </c>
      <c r="G53" s="64">
        <v>14</v>
      </c>
      <c r="H53" s="64">
        <v>7454</v>
      </c>
      <c r="I53" s="42"/>
      <c r="J53" s="42"/>
      <c r="K53" s="43">
        <v>0</v>
      </c>
      <c r="L53">
        <v>1121</v>
      </c>
    </row>
    <row r="54" spans="1:12" x14ac:dyDescent="0.3">
      <c r="A54" s="58">
        <v>12</v>
      </c>
      <c r="B54" s="58">
        <v>7584</v>
      </c>
      <c r="C54" s="61">
        <v>14</v>
      </c>
      <c r="D54" s="58">
        <v>7606</v>
      </c>
      <c r="E54" s="61">
        <v>13</v>
      </c>
      <c r="F54" s="58">
        <v>7618</v>
      </c>
      <c r="G54" s="64">
        <v>23</v>
      </c>
      <c r="H54" s="64">
        <v>7631</v>
      </c>
      <c r="I54" s="42"/>
      <c r="J54" s="42"/>
      <c r="K54" s="43">
        <v>0</v>
      </c>
      <c r="L54">
        <v>1112</v>
      </c>
    </row>
    <row r="55" spans="1:12" x14ac:dyDescent="0.3">
      <c r="A55" s="58">
        <v>12</v>
      </c>
      <c r="B55" s="58">
        <v>7743</v>
      </c>
      <c r="C55" s="61">
        <v>14</v>
      </c>
      <c r="D55" s="58">
        <v>7754</v>
      </c>
      <c r="E55" s="61">
        <v>13</v>
      </c>
      <c r="F55" s="58">
        <v>7765</v>
      </c>
      <c r="G55" s="64">
        <v>14</v>
      </c>
      <c r="H55" s="64">
        <v>7773</v>
      </c>
      <c r="I55" s="42"/>
      <c r="J55" s="42"/>
      <c r="K55" s="43">
        <v>0</v>
      </c>
      <c r="L55">
        <v>1111</v>
      </c>
    </row>
    <row r="56" spans="1:12" x14ac:dyDescent="0.3">
      <c r="A56" s="58">
        <v>12</v>
      </c>
      <c r="B56" s="58">
        <v>7886</v>
      </c>
      <c r="C56" s="61">
        <v>14</v>
      </c>
      <c r="D56" s="58">
        <v>7906</v>
      </c>
      <c r="E56" s="61">
        <v>24</v>
      </c>
      <c r="F56" s="58">
        <v>7917</v>
      </c>
      <c r="G56" s="64">
        <v>14</v>
      </c>
      <c r="H56" s="64">
        <v>7928</v>
      </c>
      <c r="I56" s="42"/>
      <c r="J56" s="42"/>
      <c r="K56" s="43">
        <v>0</v>
      </c>
      <c r="L56">
        <v>1121</v>
      </c>
    </row>
    <row r="57" spans="1:12" x14ac:dyDescent="0.3">
      <c r="A57" s="58">
        <v>12</v>
      </c>
      <c r="B57" s="58">
        <v>8072</v>
      </c>
      <c r="C57" s="61">
        <v>14</v>
      </c>
      <c r="D57" s="58">
        <v>8083</v>
      </c>
      <c r="E57" s="61">
        <v>13</v>
      </c>
      <c r="F57" s="58">
        <v>8102</v>
      </c>
      <c r="G57" s="64">
        <v>23</v>
      </c>
      <c r="H57" s="64">
        <v>8115</v>
      </c>
      <c r="I57" s="42"/>
      <c r="J57" s="42"/>
      <c r="K57" s="43">
        <v>0</v>
      </c>
      <c r="L57">
        <v>1112</v>
      </c>
    </row>
    <row r="58" spans="1:12" x14ac:dyDescent="0.3">
      <c r="A58" s="58">
        <v>12</v>
      </c>
      <c r="B58" s="58">
        <v>8228</v>
      </c>
      <c r="C58" s="61">
        <v>14</v>
      </c>
      <c r="D58" s="58">
        <v>8235</v>
      </c>
      <c r="E58" s="61">
        <v>13</v>
      </c>
      <c r="F58" s="58">
        <v>8257</v>
      </c>
      <c r="G58" s="64">
        <v>14</v>
      </c>
      <c r="H58" s="64">
        <v>8273</v>
      </c>
      <c r="I58" s="42"/>
      <c r="J58" s="42"/>
      <c r="K58" s="43">
        <v>0</v>
      </c>
      <c r="L58">
        <v>1111</v>
      </c>
    </row>
    <row r="59" spans="1:12" x14ac:dyDescent="0.3">
      <c r="A59" s="58">
        <v>12</v>
      </c>
      <c r="B59" s="58">
        <v>8372</v>
      </c>
      <c r="C59" s="61">
        <v>14</v>
      </c>
      <c r="D59" s="58">
        <v>8376</v>
      </c>
      <c r="E59" s="61">
        <v>13</v>
      </c>
      <c r="F59" s="58">
        <v>8386</v>
      </c>
      <c r="G59" s="64">
        <v>14</v>
      </c>
      <c r="H59" s="64">
        <v>8395</v>
      </c>
      <c r="I59" s="42"/>
      <c r="J59" s="42"/>
      <c r="K59" s="43">
        <v>0</v>
      </c>
      <c r="L59">
        <v>1111</v>
      </c>
    </row>
    <row r="60" spans="1:12" x14ac:dyDescent="0.3">
      <c r="A60" s="58">
        <v>12</v>
      </c>
      <c r="B60" s="58">
        <v>8493</v>
      </c>
      <c r="C60" s="61">
        <v>14</v>
      </c>
      <c r="D60" s="58">
        <v>8505</v>
      </c>
      <c r="E60" s="61">
        <v>13</v>
      </c>
      <c r="F60" s="58">
        <v>8509</v>
      </c>
      <c r="G60" s="64">
        <v>14</v>
      </c>
      <c r="H60" s="64">
        <v>8522</v>
      </c>
      <c r="I60" s="42"/>
      <c r="J60" s="42"/>
      <c r="K60" s="43">
        <v>0</v>
      </c>
      <c r="L60">
        <v>1111</v>
      </c>
    </row>
    <row r="61" spans="1:12" x14ac:dyDescent="0.3">
      <c r="A61" s="58">
        <v>12</v>
      </c>
      <c r="B61" s="58">
        <v>8643</v>
      </c>
      <c r="C61" s="61">
        <v>14</v>
      </c>
      <c r="D61" s="58">
        <v>8650</v>
      </c>
      <c r="E61" s="61">
        <v>13</v>
      </c>
      <c r="F61" s="58">
        <v>8658</v>
      </c>
      <c r="G61" s="64">
        <v>14</v>
      </c>
      <c r="H61" s="64">
        <v>8677</v>
      </c>
      <c r="I61" s="42"/>
      <c r="J61" s="42"/>
      <c r="K61" s="43">
        <v>0</v>
      </c>
      <c r="L61">
        <v>1111</v>
      </c>
    </row>
    <row r="62" spans="1:12" x14ac:dyDescent="0.3">
      <c r="A62" s="58">
        <v>12</v>
      </c>
      <c r="B62" s="58">
        <v>8772</v>
      </c>
      <c r="C62" s="61">
        <v>14</v>
      </c>
      <c r="D62" s="58">
        <v>8786</v>
      </c>
      <c r="E62" s="61">
        <v>13</v>
      </c>
      <c r="F62" s="58">
        <v>8806</v>
      </c>
      <c r="G62" s="64">
        <v>14</v>
      </c>
      <c r="H62" s="64">
        <v>8825</v>
      </c>
      <c r="I62" s="42"/>
      <c r="J62" s="42"/>
      <c r="K62" s="43">
        <v>0</v>
      </c>
      <c r="L62">
        <v>1111</v>
      </c>
    </row>
    <row r="63" spans="1:12" x14ac:dyDescent="0.3">
      <c r="A63" s="58">
        <v>12</v>
      </c>
      <c r="B63" s="58">
        <v>8928</v>
      </c>
      <c r="C63" s="61">
        <v>14</v>
      </c>
      <c r="D63" s="58">
        <v>8940</v>
      </c>
      <c r="E63" s="61">
        <v>13</v>
      </c>
      <c r="F63" s="58">
        <v>8959</v>
      </c>
      <c r="G63" s="64">
        <v>14</v>
      </c>
      <c r="H63" s="64">
        <v>8978</v>
      </c>
      <c r="I63" s="42"/>
      <c r="J63" s="42"/>
      <c r="K63" s="43">
        <v>0</v>
      </c>
      <c r="L63">
        <v>1111</v>
      </c>
    </row>
    <row r="64" spans="1:12" x14ac:dyDescent="0.3">
      <c r="A64" s="58">
        <v>12</v>
      </c>
      <c r="B64" s="58">
        <v>9080</v>
      </c>
      <c r="C64" s="61">
        <v>14</v>
      </c>
      <c r="D64" s="58">
        <v>9099</v>
      </c>
      <c r="E64" s="61">
        <v>13</v>
      </c>
      <c r="F64" s="58">
        <v>9111</v>
      </c>
      <c r="G64" s="64">
        <v>14</v>
      </c>
      <c r="H64" s="64">
        <v>9124</v>
      </c>
      <c r="I64" s="42"/>
      <c r="J64" s="42"/>
      <c r="K64" s="43">
        <v>0</v>
      </c>
      <c r="L64">
        <v>1111</v>
      </c>
    </row>
    <row r="65" spans="1:12" x14ac:dyDescent="0.3">
      <c r="A65" s="58">
        <v>12</v>
      </c>
      <c r="B65" s="58">
        <v>9257</v>
      </c>
      <c r="C65" s="61">
        <v>14</v>
      </c>
      <c r="D65" s="58">
        <v>9270</v>
      </c>
      <c r="E65" s="61">
        <v>13</v>
      </c>
      <c r="F65" s="58">
        <v>9288</v>
      </c>
      <c r="G65" s="64">
        <v>14</v>
      </c>
      <c r="H65" s="64">
        <v>9307</v>
      </c>
      <c r="I65" s="42"/>
      <c r="J65" s="42"/>
      <c r="K65" s="43">
        <v>0</v>
      </c>
      <c r="L65">
        <v>1111</v>
      </c>
    </row>
    <row r="66" spans="1:12" x14ac:dyDescent="0.3">
      <c r="A66" s="59">
        <v>12</v>
      </c>
      <c r="B66" s="59">
        <v>9437</v>
      </c>
      <c r="C66" s="62">
        <v>14</v>
      </c>
      <c r="D66" s="59">
        <v>9461</v>
      </c>
      <c r="E66" s="62">
        <v>24</v>
      </c>
      <c r="F66" s="59">
        <v>9474</v>
      </c>
      <c r="G66" s="65">
        <v>14</v>
      </c>
      <c r="H66" s="65">
        <v>9487</v>
      </c>
      <c r="I66" s="41"/>
      <c r="J66" s="41"/>
      <c r="K66" s="51">
        <v>0</v>
      </c>
      <c r="L66">
        <v>1121</v>
      </c>
    </row>
    <row r="67" spans="1:12" x14ac:dyDescent="0.3">
      <c r="A67" s="59">
        <v>12</v>
      </c>
      <c r="B67" s="59">
        <v>9585</v>
      </c>
      <c r="C67" s="62">
        <v>14</v>
      </c>
      <c r="D67" s="59">
        <v>9593</v>
      </c>
      <c r="E67" s="62">
        <v>13</v>
      </c>
      <c r="F67" s="59">
        <v>9605</v>
      </c>
      <c r="G67" s="65">
        <v>14</v>
      </c>
      <c r="H67" s="65">
        <v>9619</v>
      </c>
      <c r="I67" s="41"/>
      <c r="J67" s="41"/>
      <c r="K67" s="51">
        <v>0</v>
      </c>
      <c r="L67">
        <v>1111</v>
      </c>
    </row>
    <row r="68" spans="1:12" x14ac:dyDescent="0.3">
      <c r="A68" s="59">
        <v>12</v>
      </c>
      <c r="B68" s="59">
        <v>9741</v>
      </c>
      <c r="C68" s="62">
        <v>14</v>
      </c>
      <c r="D68" s="59">
        <v>9752</v>
      </c>
      <c r="E68" s="62">
        <v>13</v>
      </c>
      <c r="F68" s="59">
        <v>9766</v>
      </c>
      <c r="G68" s="65">
        <v>23</v>
      </c>
      <c r="H68" s="65">
        <v>9777</v>
      </c>
      <c r="I68" s="41"/>
      <c r="J68" s="41"/>
      <c r="K68" s="51">
        <v>0</v>
      </c>
      <c r="L68">
        <v>1112</v>
      </c>
    </row>
    <row r="69" spans="1:12" x14ac:dyDescent="0.3">
      <c r="A69" s="59">
        <v>12</v>
      </c>
      <c r="B69" s="59">
        <v>9894</v>
      </c>
      <c r="C69" s="62">
        <v>14</v>
      </c>
      <c r="D69" s="59">
        <v>9902</v>
      </c>
      <c r="E69" s="62">
        <v>13</v>
      </c>
      <c r="F69" s="59">
        <v>9918</v>
      </c>
      <c r="G69" s="65">
        <v>14</v>
      </c>
      <c r="H69" s="65">
        <v>9937</v>
      </c>
      <c r="I69" s="41"/>
      <c r="J69" s="41"/>
      <c r="K69" s="51">
        <v>0</v>
      </c>
      <c r="L69">
        <v>1111</v>
      </c>
    </row>
    <row r="70" spans="1:12" x14ac:dyDescent="0.3">
      <c r="A70" s="59">
        <v>21</v>
      </c>
      <c r="B70" s="59">
        <v>10044</v>
      </c>
      <c r="C70" s="62">
        <v>12</v>
      </c>
      <c r="D70" s="59">
        <v>10053</v>
      </c>
      <c r="E70" s="62">
        <v>13</v>
      </c>
      <c r="F70" s="59">
        <v>10079</v>
      </c>
      <c r="G70" s="65">
        <v>23</v>
      </c>
      <c r="H70" s="65">
        <v>10091</v>
      </c>
      <c r="I70" s="41"/>
      <c r="J70" s="41"/>
      <c r="K70" s="51">
        <v>0</v>
      </c>
      <c r="L70">
        <v>2112</v>
      </c>
    </row>
    <row r="71" spans="1:12" x14ac:dyDescent="0.3">
      <c r="A71" s="59">
        <v>12</v>
      </c>
      <c r="B71" s="59">
        <v>10211</v>
      </c>
      <c r="C71" s="62">
        <v>14</v>
      </c>
      <c r="D71" s="59">
        <v>10225</v>
      </c>
      <c r="E71" s="62">
        <v>13</v>
      </c>
      <c r="F71" s="59">
        <v>10240</v>
      </c>
      <c r="G71" s="65">
        <v>14</v>
      </c>
      <c r="H71" s="65">
        <v>10258</v>
      </c>
      <c r="I71" s="41"/>
      <c r="J71" s="41"/>
      <c r="K71" s="51">
        <v>0</v>
      </c>
      <c r="L71">
        <v>1111</v>
      </c>
    </row>
    <row r="72" spans="1:12" x14ac:dyDescent="0.3">
      <c r="A72" s="59">
        <v>12</v>
      </c>
      <c r="B72" s="59">
        <v>10366</v>
      </c>
      <c r="C72" s="62">
        <v>14</v>
      </c>
      <c r="D72" s="59">
        <v>10385</v>
      </c>
      <c r="E72" s="62">
        <v>13</v>
      </c>
      <c r="F72" s="59">
        <v>10403</v>
      </c>
      <c r="G72" s="65">
        <v>23</v>
      </c>
      <c r="H72" s="65">
        <v>10421</v>
      </c>
      <c r="I72" s="41"/>
      <c r="J72" s="41"/>
      <c r="K72" s="51">
        <v>0</v>
      </c>
      <c r="L72">
        <v>1112</v>
      </c>
    </row>
    <row r="73" spans="1:12" x14ac:dyDescent="0.3">
      <c r="A73" s="59">
        <v>12</v>
      </c>
      <c r="B73" s="59">
        <v>10544</v>
      </c>
      <c r="C73" s="62">
        <v>14</v>
      </c>
      <c r="D73" s="59">
        <v>10557</v>
      </c>
      <c r="E73" s="62">
        <v>13</v>
      </c>
      <c r="F73" s="59">
        <v>10574</v>
      </c>
      <c r="G73" s="65">
        <v>14</v>
      </c>
      <c r="H73" s="65">
        <v>10594</v>
      </c>
      <c r="I73" s="41"/>
      <c r="J73" s="41"/>
      <c r="K73" s="51">
        <v>0</v>
      </c>
      <c r="L73">
        <v>1111</v>
      </c>
    </row>
    <row r="74" spans="1:12" x14ac:dyDescent="0.3">
      <c r="A74" s="59">
        <v>12</v>
      </c>
      <c r="B74" s="59">
        <v>10715</v>
      </c>
      <c r="C74" s="62">
        <v>14</v>
      </c>
      <c r="D74" s="59">
        <v>10734</v>
      </c>
      <c r="E74" s="62">
        <v>13</v>
      </c>
      <c r="F74" s="59">
        <v>10752</v>
      </c>
      <c r="G74" s="65">
        <v>14</v>
      </c>
      <c r="H74" s="65">
        <v>10789</v>
      </c>
      <c r="I74" s="41"/>
      <c r="J74" s="41"/>
      <c r="K74" s="51">
        <v>0</v>
      </c>
      <c r="L74">
        <v>1111</v>
      </c>
    </row>
    <row r="75" spans="1:12" x14ac:dyDescent="0.3">
      <c r="A75" s="59">
        <v>12</v>
      </c>
      <c r="B75" s="59">
        <v>10913</v>
      </c>
      <c r="C75" s="62">
        <v>14</v>
      </c>
      <c r="D75" s="59">
        <v>10924</v>
      </c>
      <c r="E75" s="62">
        <v>13</v>
      </c>
      <c r="F75" s="59">
        <v>10933</v>
      </c>
      <c r="G75" s="65">
        <v>23</v>
      </c>
      <c r="H75" s="65">
        <v>10947</v>
      </c>
      <c r="I75" s="41"/>
      <c r="J75" s="41"/>
      <c r="K75" s="51">
        <v>0</v>
      </c>
      <c r="L75">
        <v>1112</v>
      </c>
    </row>
    <row r="76" spans="1:12" x14ac:dyDescent="0.3">
      <c r="A76" s="59">
        <v>12</v>
      </c>
      <c r="B76" s="59">
        <v>11068</v>
      </c>
      <c r="C76" s="62">
        <v>14</v>
      </c>
      <c r="D76" s="59">
        <v>11091</v>
      </c>
      <c r="E76" s="62">
        <v>13</v>
      </c>
      <c r="F76" s="59">
        <v>11109</v>
      </c>
      <c r="G76" s="65">
        <v>14</v>
      </c>
      <c r="H76" s="65">
        <v>11129</v>
      </c>
      <c r="I76" s="41"/>
      <c r="J76" s="41"/>
      <c r="K76" s="51">
        <v>0</v>
      </c>
      <c r="L76">
        <v>1111</v>
      </c>
    </row>
    <row r="77" spans="1:12" x14ac:dyDescent="0.3">
      <c r="A77" s="59">
        <v>12</v>
      </c>
      <c r="B77" s="59">
        <v>11266</v>
      </c>
      <c r="C77" s="62">
        <v>23</v>
      </c>
      <c r="D77" s="59">
        <v>11281</v>
      </c>
      <c r="E77" s="62">
        <v>13</v>
      </c>
      <c r="F77" s="59">
        <v>11290</v>
      </c>
      <c r="G77" s="65">
        <v>14</v>
      </c>
      <c r="H77" s="65">
        <v>11312</v>
      </c>
      <c r="I77" s="41"/>
      <c r="J77" s="41"/>
      <c r="K77" s="51">
        <v>0</v>
      </c>
      <c r="L77">
        <v>1211</v>
      </c>
    </row>
    <row r="78" spans="1:12" x14ac:dyDescent="0.3">
      <c r="A78" s="59">
        <v>12</v>
      </c>
      <c r="B78" s="59">
        <v>11432</v>
      </c>
      <c r="C78" s="62">
        <v>14</v>
      </c>
      <c r="D78" s="59">
        <v>11452</v>
      </c>
      <c r="E78" s="62">
        <v>13</v>
      </c>
      <c r="F78" s="59">
        <v>11473</v>
      </c>
      <c r="G78" s="65">
        <v>14</v>
      </c>
      <c r="H78" s="65">
        <v>11511</v>
      </c>
      <c r="I78" s="41"/>
      <c r="J78" s="41"/>
      <c r="K78" s="51">
        <v>0</v>
      </c>
      <c r="L78">
        <v>1111</v>
      </c>
    </row>
    <row r="79" spans="1:12" x14ac:dyDescent="0.3">
      <c r="A79" s="59">
        <v>12</v>
      </c>
      <c r="B79" s="59">
        <v>11625</v>
      </c>
      <c r="C79" s="62">
        <v>14</v>
      </c>
      <c r="D79" s="59">
        <v>11638</v>
      </c>
      <c r="E79" s="62">
        <v>13</v>
      </c>
      <c r="F79" s="59">
        <v>11651</v>
      </c>
      <c r="G79" s="65">
        <v>14</v>
      </c>
      <c r="H79" s="65">
        <v>11682</v>
      </c>
      <c r="I79" s="41"/>
      <c r="J79" s="41"/>
      <c r="K79" s="51">
        <v>0</v>
      </c>
      <c r="L79">
        <v>1111</v>
      </c>
    </row>
    <row r="80" spans="1:12" x14ac:dyDescent="0.3">
      <c r="A80" s="59">
        <v>12</v>
      </c>
      <c r="B80" s="59">
        <v>11790</v>
      </c>
      <c r="C80" s="62">
        <v>14</v>
      </c>
      <c r="D80" s="59">
        <v>11805</v>
      </c>
      <c r="E80" s="62">
        <v>13</v>
      </c>
      <c r="F80" s="59">
        <v>11817</v>
      </c>
      <c r="G80" s="65">
        <v>14</v>
      </c>
      <c r="H80" s="65">
        <v>11830</v>
      </c>
      <c r="I80" s="41"/>
      <c r="J80" s="41"/>
      <c r="K80" s="51">
        <v>0</v>
      </c>
      <c r="L80">
        <v>1111</v>
      </c>
    </row>
    <row r="81" spans="1:12" x14ac:dyDescent="0.3">
      <c r="A81" s="59">
        <v>12</v>
      </c>
      <c r="B81" s="59">
        <v>11970</v>
      </c>
      <c r="C81" s="62">
        <v>14</v>
      </c>
      <c r="D81" s="59">
        <v>11984</v>
      </c>
      <c r="E81" s="62">
        <v>13</v>
      </c>
      <c r="F81" s="59">
        <v>11996</v>
      </c>
      <c r="G81" s="65">
        <v>23</v>
      </c>
      <c r="H81" s="65">
        <v>12030</v>
      </c>
      <c r="I81" s="41"/>
      <c r="J81" s="41"/>
      <c r="K81" s="51">
        <v>0</v>
      </c>
      <c r="L81">
        <v>1112</v>
      </c>
    </row>
    <row r="82" spans="1:12" x14ac:dyDescent="0.3">
      <c r="A82" s="59">
        <v>12</v>
      </c>
      <c r="B82" s="59">
        <v>12150</v>
      </c>
      <c r="C82" s="62">
        <v>14</v>
      </c>
      <c r="D82" s="59">
        <v>12168</v>
      </c>
      <c r="E82" s="62">
        <v>13</v>
      </c>
      <c r="F82" s="59">
        <v>12182</v>
      </c>
      <c r="G82" s="65">
        <v>14</v>
      </c>
      <c r="H82" s="65">
        <v>12198</v>
      </c>
      <c r="I82" s="41"/>
      <c r="J82" s="41"/>
      <c r="K82" s="51">
        <v>0</v>
      </c>
      <c r="L82">
        <v>1111</v>
      </c>
    </row>
    <row r="83" spans="1:12" x14ac:dyDescent="0.3">
      <c r="A83" s="59">
        <v>12</v>
      </c>
      <c r="B83" s="59">
        <v>12383</v>
      </c>
      <c r="C83" s="62">
        <v>14</v>
      </c>
      <c r="D83" s="59">
        <v>12398</v>
      </c>
      <c r="E83" s="62">
        <v>13</v>
      </c>
      <c r="F83" s="59">
        <v>12411</v>
      </c>
      <c r="G83" s="65">
        <v>14</v>
      </c>
      <c r="H83" s="65">
        <v>12424</v>
      </c>
      <c r="I83" s="41"/>
      <c r="J83" s="41"/>
      <c r="K83" s="51">
        <v>0</v>
      </c>
      <c r="L83">
        <v>1111</v>
      </c>
    </row>
    <row r="84" spans="1:12" x14ac:dyDescent="0.3">
      <c r="A84" s="59">
        <v>12</v>
      </c>
      <c r="B84" s="59">
        <v>12542</v>
      </c>
      <c r="C84" s="62">
        <v>14</v>
      </c>
      <c r="D84" s="59">
        <v>12573</v>
      </c>
      <c r="E84" s="62">
        <v>13</v>
      </c>
      <c r="F84" s="59">
        <v>12590</v>
      </c>
      <c r="G84" s="65">
        <v>14</v>
      </c>
      <c r="H84" s="65">
        <v>12613</v>
      </c>
      <c r="I84" s="41"/>
      <c r="J84" s="41"/>
      <c r="K84" s="51">
        <v>0</v>
      </c>
      <c r="L84">
        <v>1111</v>
      </c>
    </row>
    <row r="85" spans="1:12" x14ac:dyDescent="0.3">
      <c r="A85" s="59">
        <v>12</v>
      </c>
      <c r="B85" s="59">
        <v>12769</v>
      </c>
      <c r="C85" s="62">
        <v>14</v>
      </c>
      <c r="D85" s="59">
        <v>12789</v>
      </c>
      <c r="E85" s="62">
        <v>13</v>
      </c>
      <c r="F85" s="59">
        <v>12805</v>
      </c>
      <c r="G85" s="65">
        <v>23</v>
      </c>
      <c r="H85" s="65">
        <v>12817</v>
      </c>
      <c r="I85" s="41"/>
      <c r="J85" s="41"/>
      <c r="K85" s="51">
        <v>0</v>
      </c>
      <c r="L85">
        <v>1112</v>
      </c>
    </row>
    <row r="86" spans="1:12" x14ac:dyDescent="0.3">
      <c r="A86" s="58">
        <v>12</v>
      </c>
      <c r="B86" s="58">
        <v>12925</v>
      </c>
      <c r="C86" s="61">
        <v>14</v>
      </c>
      <c r="D86" s="58">
        <v>12950</v>
      </c>
      <c r="E86" s="61">
        <v>13</v>
      </c>
      <c r="F86" s="58">
        <v>12962</v>
      </c>
      <c r="G86" s="64">
        <v>14</v>
      </c>
      <c r="H86" s="64">
        <v>12981</v>
      </c>
      <c r="I86" s="42"/>
      <c r="J86" s="42"/>
      <c r="K86" s="43">
        <v>0</v>
      </c>
      <c r="L86">
        <v>1111</v>
      </c>
    </row>
    <row r="87" spans="1:12" x14ac:dyDescent="0.3">
      <c r="A87" s="58">
        <v>12</v>
      </c>
      <c r="B87" s="58">
        <v>13111</v>
      </c>
      <c r="C87" s="61">
        <v>14</v>
      </c>
      <c r="D87" s="58">
        <v>13123</v>
      </c>
      <c r="E87" s="61">
        <v>13</v>
      </c>
      <c r="F87" s="58">
        <v>13139</v>
      </c>
      <c r="G87" s="64">
        <v>14</v>
      </c>
      <c r="H87" s="64">
        <v>13158</v>
      </c>
      <c r="I87" s="42"/>
      <c r="J87" s="42"/>
      <c r="K87" s="43">
        <v>0</v>
      </c>
      <c r="L87">
        <v>1111</v>
      </c>
    </row>
    <row r="88" spans="1:12" x14ac:dyDescent="0.3">
      <c r="A88" s="58">
        <v>12</v>
      </c>
      <c r="B88" s="58">
        <v>13275</v>
      </c>
      <c r="C88" s="61">
        <v>14</v>
      </c>
      <c r="D88" s="58">
        <v>13296</v>
      </c>
      <c r="E88" s="61">
        <v>13</v>
      </c>
      <c r="F88" s="58">
        <v>13323</v>
      </c>
      <c r="G88" s="64">
        <v>14</v>
      </c>
      <c r="H88" s="64">
        <v>13339</v>
      </c>
      <c r="I88" s="42"/>
      <c r="J88" s="42"/>
      <c r="K88" s="43">
        <v>0</v>
      </c>
      <c r="L88">
        <v>1111</v>
      </c>
    </row>
    <row r="89" spans="1:12" x14ac:dyDescent="0.3">
      <c r="A89" s="58">
        <v>12</v>
      </c>
      <c r="B89" s="58">
        <v>13452</v>
      </c>
      <c r="C89" s="61">
        <v>14</v>
      </c>
      <c r="D89" s="58">
        <v>13461</v>
      </c>
      <c r="E89" s="61">
        <v>13</v>
      </c>
      <c r="F89" s="58">
        <v>13473</v>
      </c>
      <c r="G89" s="64">
        <v>14</v>
      </c>
      <c r="H89" s="64">
        <v>13502</v>
      </c>
      <c r="I89" s="42"/>
      <c r="J89" s="42"/>
      <c r="K89" s="43">
        <v>0</v>
      </c>
      <c r="L89">
        <v>1111</v>
      </c>
    </row>
    <row r="90" spans="1:12" x14ac:dyDescent="0.3">
      <c r="A90" s="58">
        <v>12</v>
      </c>
      <c r="B90" s="58">
        <v>13611</v>
      </c>
      <c r="C90" s="61">
        <v>14</v>
      </c>
      <c r="D90" s="58">
        <v>13627</v>
      </c>
      <c r="E90" s="61">
        <v>13</v>
      </c>
      <c r="F90" s="58">
        <v>13646</v>
      </c>
      <c r="G90" s="64">
        <v>23</v>
      </c>
      <c r="H90" s="64">
        <v>13655</v>
      </c>
      <c r="I90" s="42"/>
      <c r="J90" s="42"/>
      <c r="K90" s="43">
        <v>0</v>
      </c>
      <c r="L90">
        <v>1112</v>
      </c>
    </row>
    <row r="91" spans="1:12" x14ac:dyDescent="0.3">
      <c r="A91" s="58">
        <v>12</v>
      </c>
      <c r="B91" s="58">
        <v>13793</v>
      </c>
      <c r="C91" s="61">
        <v>14</v>
      </c>
      <c r="D91" s="58">
        <v>13813</v>
      </c>
      <c r="E91" s="61">
        <v>13</v>
      </c>
      <c r="F91" s="58">
        <v>13830</v>
      </c>
      <c r="G91" s="64">
        <v>14</v>
      </c>
      <c r="H91" s="64">
        <v>13855</v>
      </c>
      <c r="I91" s="42"/>
      <c r="J91" s="42"/>
      <c r="K91" s="43">
        <v>0</v>
      </c>
      <c r="L91">
        <v>1111</v>
      </c>
    </row>
    <row r="92" spans="1:12" x14ac:dyDescent="0.3">
      <c r="A92" s="58">
        <v>12</v>
      </c>
      <c r="B92" s="58">
        <v>14031</v>
      </c>
      <c r="C92" s="61">
        <v>14</v>
      </c>
      <c r="D92" s="58">
        <v>14041</v>
      </c>
      <c r="E92" s="61">
        <v>13</v>
      </c>
      <c r="F92" s="58">
        <v>14063</v>
      </c>
      <c r="G92" s="64">
        <v>14</v>
      </c>
      <c r="H92" s="64">
        <v>14089</v>
      </c>
      <c r="I92" s="42"/>
      <c r="J92" s="42"/>
      <c r="K92" s="43">
        <v>0</v>
      </c>
      <c r="L92">
        <v>1111</v>
      </c>
    </row>
    <row r="93" spans="1:12" x14ac:dyDescent="0.3">
      <c r="A93" s="58">
        <v>12</v>
      </c>
      <c r="B93" s="58">
        <v>14276</v>
      </c>
      <c r="C93" s="61">
        <v>14</v>
      </c>
      <c r="D93" s="58">
        <v>14291</v>
      </c>
      <c r="E93" s="61">
        <v>13</v>
      </c>
      <c r="F93" s="58">
        <v>14303</v>
      </c>
      <c r="G93" s="64">
        <v>14</v>
      </c>
      <c r="H93" s="64">
        <v>14323</v>
      </c>
      <c r="I93" s="42"/>
      <c r="J93" s="42"/>
      <c r="K93" s="43">
        <v>0</v>
      </c>
      <c r="L93">
        <v>1111</v>
      </c>
    </row>
    <row r="94" spans="1:12" x14ac:dyDescent="0.3">
      <c r="A94" s="58">
        <v>12</v>
      </c>
      <c r="B94" s="58">
        <v>14451</v>
      </c>
      <c r="C94" s="61">
        <v>14</v>
      </c>
      <c r="D94" s="58">
        <v>14463</v>
      </c>
      <c r="E94" s="61">
        <v>13</v>
      </c>
      <c r="F94" s="58">
        <v>14480</v>
      </c>
      <c r="G94" s="64">
        <v>14</v>
      </c>
      <c r="H94" s="64">
        <v>14499</v>
      </c>
      <c r="I94" s="42"/>
      <c r="J94" s="42"/>
      <c r="K94" s="43">
        <v>0</v>
      </c>
      <c r="L94">
        <v>1111</v>
      </c>
    </row>
    <row r="95" spans="1:12" x14ac:dyDescent="0.3">
      <c r="A95" s="58">
        <v>12</v>
      </c>
      <c r="B95" s="58">
        <v>14650</v>
      </c>
      <c r="C95" s="61">
        <v>14</v>
      </c>
      <c r="D95" s="58">
        <v>14670</v>
      </c>
      <c r="E95" s="61">
        <v>13</v>
      </c>
      <c r="F95" s="58">
        <v>14682</v>
      </c>
      <c r="G95" s="64">
        <v>14</v>
      </c>
      <c r="H95" s="64">
        <v>14696</v>
      </c>
      <c r="I95" s="42"/>
      <c r="J95" s="42"/>
      <c r="K95" s="43">
        <v>0</v>
      </c>
      <c r="L95">
        <v>1111</v>
      </c>
    </row>
    <row r="96" spans="1:12" x14ac:dyDescent="0.3">
      <c r="A96" s="58">
        <v>12</v>
      </c>
      <c r="B96" s="58">
        <v>14834</v>
      </c>
      <c r="C96" s="61">
        <v>14</v>
      </c>
      <c r="D96" s="58">
        <v>14846</v>
      </c>
      <c r="E96" s="61">
        <v>13</v>
      </c>
      <c r="F96" s="58">
        <v>14859</v>
      </c>
      <c r="G96" s="64">
        <v>14</v>
      </c>
      <c r="H96" s="64">
        <v>14873</v>
      </c>
      <c r="I96" s="42"/>
      <c r="J96" s="42"/>
      <c r="K96" s="43">
        <v>0</v>
      </c>
      <c r="L96">
        <v>1111</v>
      </c>
    </row>
    <row r="97" spans="1:12" x14ac:dyDescent="0.3">
      <c r="A97" s="58">
        <v>12</v>
      </c>
      <c r="B97" s="58">
        <v>15040</v>
      </c>
      <c r="C97" s="61">
        <v>14</v>
      </c>
      <c r="D97" s="58">
        <v>15055</v>
      </c>
      <c r="E97" s="61">
        <v>13</v>
      </c>
      <c r="F97" s="58">
        <v>15068</v>
      </c>
      <c r="G97" s="64">
        <v>14</v>
      </c>
      <c r="H97" s="64">
        <v>15086</v>
      </c>
      <c r="I97" s="42"/>
      <c r="J97" s="42"/>
      <c r="K97" s="43">
        <v>0</v>
      </c>
      <c r="L97">
        <v>1111</v>
      </c>
    </row>
    <row r="98" spans="1:12" x14ac:dyDescent="0.3">
      <c r="A98" s="58">
        <v>12</v>
      </c>
      <c r="B98" s="58">
        <v>15206</v>
      </c>
      <c r="C98" s="61">
        <v>14</v>
      </c>
      <c r="D98" s="58">
        <v>15224</v>
      </c>
      <c r="E98" s="61">
        <v>13</v>
      </c>
      <c r="F98" s="58">
        <v>15237</v>
      </c>
      <c r="G98" s="64">
        <v>14</v>
      </c>
      <c r="H98" s="64">
        <v>15259</v>
      </c>
      <c r="I98" s="42"/>
      <c r="J98" s="42"/>
      <c r="K98" s="43">
        <v>0</v>
      </c>
      <c r="L98">
        <v>1111</v>
      </c>
    </row>
    <row r="99" spans="1:12" x14ac:dyDescent="0.3">
      <c r="A99" s="58">
        <v>12</v>
      </c>
      <c r="B99" s="58">
        <v>15419</v>
      </c>
      <c r="C99" s="61">
        <v>23</v>
      </c>
      <c r="D99" s="58">
        <v>15434</v>
      </c>
      <c r="E99" s="61">
        <v>13</v>
      </c>
      <c r="F99" s="58">
        <v>15445</v>
      </c>
      <c r="G99" s="64">
        <v>14</v>
      </c>
      <c r="H99" s="64">
        <v>15477</v>
      </c>
      <c r="I99" s="42"/>
      <c r="J99" s="42"/>
      <c r="K99" s="43">
        <v>0</v>
      </c>
      <c r="L99">
        <v>1211</v>
      </c>
    </row>
    <row r="100" spans="1:12" x14ac:dyDescent="0.3">
      <c r="A100" s="58">
        <v>12</v>
      </c>
      <c r="B100" s="58">
        <v>15617</v>
      </c>
      <c r="C100" s="61">
        <v>14</v>
      </c>
      <c r="D100" s="58">
        <v>15630</v>
      </c>
      <c r="E100" s="61">
        <v>13</v>
      </c>
      <c r="F100" s="58">
        <v>15651</v>
      </c>
      <c r="G100" s="64">
        <v>14</v>
      </c>
      <c r="H100" s="64">
        <v>15671</v>
      </c>
      <c r="I100" s="42"/>
      <c r="J100" s="42"/>
      <c r="K100" s="43">
        <v>0</v>
      </c>
      <c r="L100">
        <v>1111</v>
      </c>
    </row>
    <row r="101" spans="1:12" x14ac:dyDescent="0.3">
      <c r="A101" s="58">
        <v>12</v>
      </c>
      <c r="B101" s="58">
        <v>15816</v>
      </c>
      <c r="C101" s="61">
        <v>14</v>
      </c>
      <c r="D101" s="58">
        <v>15844</v>
      </c>
      <c r="E101" s="61">
        <v>13</v>
      </c>
      <c r="F101" s="58">
        <v>15864</v>
      </c>
      <c r="G101" s="64">
        <v>14</v>
      </c>
      <c r="H101" s="64">
        <v>15887</v>
      </c>
      <c r="I101" s="42"/>
      <c r="J101" s="42"/>
      <c r="K101" s="43">
        <v>0</v>
      </c>
      <c r="L101">
        <v>1111</v>
      </c>
    </row>
    <row r="102" spans="1:12" x14ac:dyDescent="0.3">
      <c r="A102" s="58">
        <v>12</v>
      </c>
      <c r="B102" s="58">
        <v>16066</v>
      </c>
      <c r="C102" s="61">
        <v>14</v>
      </c>
      <c r="D102" s="58">
        <v>16089</v>
      </c>
      <c r="E102" s="61">
        <v>13</v>
      </c>
      <c r="F102" s="58">
        <v>16103</v>
      </c>
      <c r="G102" s="64">
        <v>14</v>
      </c>
      <c r="H102" s="64">
        <v>16117</v>
      </c>
      <c r="I102" s="42"/>
      <c r="J102" s="42"/>
      <c r="K102" s="43">
        <v>0</v>
      </c>
      <c r="L102">
        <v>1111</v>
      </c>
    </row>
    <row r="103" spans="1:12" x14ac:dyDescent="0.3">
      <c r="A103" s="58">
        <v>12</v>
      </c>
      <c r="B103" s="58">
        <v>16316</v>
      </c>
      <c r="C103" s="61">
        <v>14</v>
      </c>
      <c r="D103" s="58">
        <v>16340</v>
      </c>
      <c r="E103" s="61">
        <v>13</v>
      </c>
      <c r="F103" s="58">
        <v>16356</v>
      </c>
      <c r="G103" s="64">
        <v>14</v>
      </c>
      <c r="H103" s="64">
        <v>16372</v>
      </c>
      <c r="I103" s="42"/>
      <c r="J103" s="42"/>
      <c r="K103" s="43">
        <v>0</v>
      </c>
      <c r="L103">
        <v>1111</v>
      </c>
    </row>
    <row r="104" spans="1:12" x14ac:dyDescent="0.3">
      <c r="A104" s="58">
        <v>12</v>
      </c>
      <c r="B104" s="58">
        <v>16545</v>
      </c>
      <c r="C104" s="61">
        <v>14</v>
      </c>
      <c r="D104" s="58">
        <v>16575</v>
      </c>
      <c r="E104" s="61">
        <v>13</v>
      </c>
      <c r="F104" s="58">
        <v>16596</v>
      </c>
      <c r="G104" s="64">
        <v>14</v>
      </c>
      <c r="H104" s="64">
        <v>16617</v>
      </c>
      <c r="I104" s="42"/>
      <c r="J104" s="42"/>
      <c r="K104" s="43">
        <v>0</v>
      </c>
      <c r="L104">
        <v>1111</v>
      </c>
    </row>
    <row r="105" spans="1:12" x14ac:dyDescent="0.3">
      <c r="A105" s="58">
        <v>12</v>
      </c>
      <c r="B105" s="58">
        <v>16811</v>
      </c>
      <c r="C105" s="61">
        <v>14</v>
      </c>
      <c r="D105" s="58">
        <v>16823</v>
      </c>
      <c r="E105" s="61">
        <v>13</v>
      </c>
      <c r="F105" s="58">
        <v>16842</v>
      </c>
      <c r="G105" s="64">
        <v>23</v>
      </c>
      <c r="H105" s="64">
        <v>16854</v>
      </c>
      <c r="I105" s="42"/>
      <c r="J105" s="42"/>
      <c r="K105" s="43">
        <v>0</v>
      </c>
      <c r="L105">
        <v>1112</v>
      </c>
    </row>
    <row r="106" spans="1:12" x14ac:dyDescent="0.3">
      <c r="A106" s="59">
        <v>12</v>
      </c>
      <c r="B106" s="59">
        <v>17177</v>
      </c>
      <c r="C106" s="62">
        <v>14</v>
      </c>
      <c r="D106" s="59">
        <v>17195</v>
      </c>
      <c r="E106" s="62">
        <v>13</v>
      </c>
      <c r="F106" s="59">
        <v>17213</v>
      </c>
      <c r="G106" s="65">
        <v>14</v>
      </c>
      <c r="H106" s="65">
        <v>17232</v>
      </c>
      <c r="I106" s="41"/>
      <c r="J106" s="41"/>
      <c r="K106" s="51">
        <v>0</v>
      </c>
      <c r="L106">
        <v>1111</v>
      </c>
    </row>
    <row r="107" spans="1:12" x14ac:dyDescent="0.3">
      <c r="A107" s="59">
        <v>12</v>
      </c>
      <c r="B107" s="59">
        <v>17412</v>
      </c>
      <c r="C107" s="62">
        <v>14</v>
      </c>
      <c r="D107" s="59">
        <v>17426</v>
      </c>
      <c r="E107" s="62">
        <v>13</v>
      </c>
      <c r="F107" s="59">
        <v>17445</v>
      </c>
      <c r="G107" s="65">
        <v>23</v>
      </c>
      <c r="H107" s="65">
        <v>17457</v>
      </c>
      <c r="I107" s="41"/>
      <c r="J107" s="41"/>
      <c r="K107" s="51">
        <v>0</v>
      </c>
      <c r="L107">
        <v>1112</v>
      </c>
    </row>
    <row r="108" spans="1:12" x14ac:dyDescent="0.3">
      <c r="A108" s="59">
        <v>12</v>
      </c>
      <c r="B108" s="59">
        <v>17621</v>
      </c>
      <c r="C108" s="62">
        <v>14</v>
      </c>
      <c r="D108" s="59">
        <v>17634</v>
      </c>
      <c r="E108" s="62">
        <v>13</v>
      </c>
      <c r="F108" s="59">
        <v>17650</v>
      </c>
      <c r="G108" s="65">
        <v>14</v>
      </c>
      <c r="H108" s="65">
        <v>17732</v>
      </c>
      <c r="I108" s="41"/>
      <c r="J108" s="41"/>
      <c r="K108" s="51">
        <v>0</v>
      </c>
      <c r="L108">
        <v>1111</v>
      </c>
    </row>
    <row r="109" spans="1:12" x14ac:dyDescent="0.3">
      <c r="A109" s="59">
        <v>12</v>
      </c>
      <c r="B109" s="59">
        <v>17861</v>
      </c>
      <c r="C109" s="62">
        <v>14</v>
      </c>
      <c r="D109" s="59">
        <v>17893</v>
      </c>
      <c r="E109" s="62">
        <v>13</v>
      </c>
      <c r="F109" s="59">
        <v>17913</v>
      </c>
      <c r="G109" s="65">
        <v>14</v>
      </c>
      <c r="H109" s="65">
        <v>17927</v>
      </c>
      <c r="I109" s="41"/>
      <c r="J109" s="41"/>
      <c r="K109" s="51">
        <v>0</v>
      </c>
      <c r="L109">
        <v>1111</v>
      </c>
    </row>
    <row r="110" spans="1:12" x14ac:dyDescent="0.3">
      <c r="A110" s="59">
        <v>12</v>
      </c>
      <c r="B110" s="59">
        <v>18059</v>
      </c>
      <c r="C110" s="62">
        <v>14</v>
      </c>
      <c r="D110" s="59">
        <v>18081</v>
      </c>
      <c r="E110" s="62">
        <v>13</v>
      </c>
      <c r="F110" s="59">
        <v>18094</v>
      </c>
      <c r="G110" s="65">
        <v>14</v>
      </c>
      <c r="H110" s="65">
        <v>18114</v>
      </c>
      <c r="I110" s="41"/>
      <c r="J110" s="41"/>
      <c r="K110" s="51">
        <v>0</v>
      </c>
      <c r="L110">
        <v>1111</v>
      </c>
    </row>
    <row r="111" spans="1:12" x14ac:dyDescent="0.3">
      <c r="A111" s="59">
        <v>12</v>
      </c>
      <c r="B111" s="59">
        <v>18281</v>
      </c>
      <c r="C111" s="62">
        <v>14</v>
      </c>
      <c r="D111" s="59">
        <v>18299</v>
      </c>
      <c r="E111" s="62">
        <v>13</v>
      </c>
      <c r="F111" s="59">
        <v>18314</v>
      </c>
      <c r="G111" s="65">
        <v>23</v>
      </c>
      <c r="H111" s="65">
        <v>18327</v>
      </c>
      <c r="I111" s="41"/>
      <c r="J111" s="41"/>
      <c r="K111" s="51">
        <v>0</v>
      </c>
      <c r="L111">
        <v>1112</v>
      </c>
    </row>
    <row r="112" spans="1:12" x14ac:dyDescent="0.3">
      <c r="A112" s="59">
        <v>12</v>
      </c>
      <c r="B112" s="59">
        <v>19016</v>
      </c>
      <c r="C112" s="62">
        <v>14</v>
      </c>
      <c r="D112" s="59">
        <v>19036</v>
      </c>
      <c r="E112" s="62">
        <v>13</v>
      </c>
      <c r="F112" s="59">
        <v>19049</v>
      </c>
      <c r="G112" s="65">
        <v>14</v>
      </c>
      <c r="H112" s="65">
        <v>19061</v>
      </c>
      <c r="I112" s="41"/>
      <c r="J112" s="41"/>
      <c r="K112" s="51">
        <v>0</v>
      </c>
      <c r="L112">
        <v>1111</v>
      </c>
    </row>
    <row r="113" spans="1:12" x14ac:dyDescent="0.3">
      <c r="A113" s="59">
        <v>12</v>
      </c>
      <c r="B113" s="59">
        <v>19531</v>
      </c>
      <c r="C113" s="62">
        <v>14</v>
      </c>
      <c r="D113" s="59">
        <v>19637</v>
      </c>
      <c r="E113" s="62">
        <v>13</v>
      </c>
      <c r="F113" s="59">
        <v>19663</v>
      </c>
      <c r="G113" s="65">
        <v>14</v>
      </c>
      <c r="H113" s="65">
        <v>19680</v>
      </c>
      <c r="I113" s="41"/>
      <c r="J113" s="41"/>
      <c r="K113" s="51">
        <v>0</v>
      </c>
      <c r="L113">
        <v>1111</v>
      </c>
    </row>
    <row r="114" spans="1:12" x14ac:dyDescent="0.3">
      <c r="A114" s="59">
        <v>12</v>
      </c>
      <c r="B114" s="59">
        <v>19881</v>
      </c>
      <c r="C114" s="62">
        <v>14</v>
      </c>
      <c r="D114" s="59">
        <v>20007</v>
      </c>
      <c r="E114" s="62">
        <v>13</v>
      </c>
      <c r="F114" s="59">
        <v>20020</v>
      </c>
      <c r="G114" s="65">
        <v>14</v>
      </c>
      <c r="H114" s="65">
        <v>20058</v>
      </c>
      <c r="I114" s="41"/>
      <c r="J114" s="41"/>
      <c r="K114" s="51">
        <v>0</v>
      </c>
      <c r="L114">
        <v>1111</v>
      </c>
    </row>
    <row r="115" spans="1:12" x14ac:dyDescent="0.3">
      <c r="A115" s="59">
        <v>12</v>
      </c>
      <c r="B115" s="59">
        <v>20221</v>
      </c>
      <c r="C115" s="62">
        <v>14</v>
      </c>
      <c r="D115" s="59">
        <v>20249</v>
      </c>
      <c r="E115" s="62">
        <v>13</v>
      </c>
      <c r="F115" s="59">
        <v>20264</v>
      </c>
      <c r="G115" s="65">
        <v>14</v>
      </c>
      <c r="H115" s="65">
        <v>20281</v>
      </c>
      <c r="I115" s="41"/>
      <c r="J115" s="41"/>
      <c r="K115" s="51">
        <v>0</v>
      </c>
      <c r="L115">
        <v>1111</v>
      </c>
    </row>
    <row r="116" spans="1:12" x14ac:dyDescent="0.3">
      <c r="A116" s="59">
        <v>12</v>
      </c>
      <c r="B116" s="59">
        <v>20970</v>
      </c>
      <c r="C116" s="62">
        <v>14</v>
      </c>
      <c r="D116" s="59">
        <v>20999</v>
      </c>
      <c r="E116" s="62">
        <v>13</v>
      </c>
      <c r="F116" s="59">
        <v>21030</v>
      </c>
      <c r="G116" s="65">
        <v>14</v>
      </c>
      <c r="H116" s="65">
        <v>21051</v>
      </c>
      <c r="I116" s="41"/>
      <c r="J116" s="41"/>
      <c r="K116" s="51">
        <v>0</v>
      </c>
      <c r="L116">
        <v>1111</v>
      </c>
    </row>
    <row r="117" spans="1:12" x14ac:dyDescent="0.3">
      <c r="A117" s="59">
        <v>12</v>
      </c>
      <c r="B117" s="59">
        <v>21263</v>
      </c>
      <c r="C117" s="62">
        <v>14</v>
      </c>
      <c r="D117" s="59">
        <v>21278</v>
      </c>
      <c r="E117" s="62">
        <v>13</v>
      </c>
      <c r="F117" s="59">
        <v>21320</v>
      </c>
      <c r="G117" s="65">
        <v>14</v>
      </c>
      <c r="H117" s="65">
        <v>21342</v>
      </c>
      <c r="I117" s="41"/>
      <c r="J117" s="41"/>
      <c r="K117" s="51">
        <v>0</v>
      </c>
      <c r="L117">
        <v>1111</v>
      </c>
    </row>
    <row r="118" spans="1:12" x14ac:dyDescent="0.3">
      <c r="A118" s="59">
        <v>12</v>
      </c>
      <c r="B118" s="59">
        <v>21471</v>
      </c>
      <c r="C118" s="62">
        <v>14</v>
      </c>
      <c r="D118" s="59">
        <v>21497</v>
      </c>
      <c r="E118" s="62">
        <v>24</v>
      </c>
      <c r="F118" s="59">
        <v>21532</v>
      </c>
      <c r="G118" s="65">
        <v>14</v>
      </c>
      <c r="H118" s="65">
        <v>21541</v>
      </c>
      <c r="I118" s="41"/>
      <c r="J118" s="41"/>
      <c r="K118" s="51">
        <v>0</v>
      </c>
      <c r="L118">
        <v>1121</v>
      </c>
    </row>
    <row r="119" spans="1:12" x14ac:dyDescent="0.3">
      <c r="A119" s="59">
        <v>12</v>
      </c>
      <c r="B119" s="59">
        <v>22021</v>
      </c>
      <c r="C119" s="62">
        <v>14</v>
      </c>
      <c r="D119" s="59">
        <v>22041</v>
      </c>
      <c r="E119" s="62">
        <v>13</v>
      </c>
      <c r="F119" s="59">
        <v>22060</v>
      </c>
      <c r="G119" s="65">
        <v>14</v>
      </c>
      <c r="H119" s="65">
        <v>22079</v>
      </c>
      <c r="I119" s="41"/>
      <c r="J119" s="41"/>
      <c r="K119" s="51">
        <v>0</v>
      </c>
      <c r="L119">
        <v>1111</v>
      </c>
    </row>
    <row r="120" spans="1:12" x14ac:dyDescent="0.3">
      <c r="A120" s="59">
        <v>12</v>
      </c>
      <c r="B120" s="59">
        <v>22250</v>
      </c>
      <c r="C120" s="62">
        <v>14</v>
      </c>
      <c r="D120" s="59">
        <v>22280</v>
      </c>
      <c r="E120" s="62">
        <v>13</v>
      </c>
      <c r="F120" s="59">
        <v>22292</v>
      </c>
      <c r="G120" s="65">
        <v>14</v>
      </c>
      <c r="H120" s="65">
        <v>22311</v>
      </c>
      <c r="I120" s="41"/>
      <c r="J120" s="41"/>
      <c r="K120" s="51">
        <v>0</v>
      </c>
      <c r="L120">
        <v>1111</v>
      </c>
    </row>
    <row r="121" spans="1:12" x14ac:dyDescent="0.3">
      <c r="A121" s="59">
        <v>12</v>
      </c>
      <c r="B121" s="59">
        <v>22476</v>
      </c>
      <c r="C121" s="62">
        <v>14</v>
      </c>
      <c r="D121" s="59">
        <v>22500</v>
      </c>
      <c r="E121" s="62">
        <v>24</v>
      </c>
      <c r="F121" s="59">
        <v>22517</v>
      </c>
      <c r="G121" s="65">
        <v>14</v>
      </c>
      <c r="H121" s="65">
        <v>22529</v>
      </c>
      <c r="I121" s="41"/>
      <c r="J121" s="41"/>
      <c r="K121" s="51">
        <v>0</v>
      </c>
      <c r="L121">
        <v>1121</v>
      </c>
    </row>
    <row r="122" spans="1:12" x14ac:dyDescent="0.3">
      <c r="A122" s="59">
        <v>21</v>
      </c>
      <c r="B122" s="59">
        <v>22838</v>
      </c>
      <c r="C122" s="62">
        <v>12</v>
      </c>
      <c r="D122" s="59">
        <v>22851</v>
      </c>
      <c r="E122" s="62">
        <v>13</v>
      </c>
      <c r="F122" s="59">
        <v>22867</v>
      </c>
      <c r="G122" s="65">
        <v>23</v>
      </c>
      <c r="H122" s="65">
        <v>22889</v>
      </c>
      <c r="I122" s="41"/>
      <c r="J122" s="41"/>
      <c r="K122" s="51">
        <v>0</v>
      </c>
      <c r="L122">
        <v>2112</v>
      </c>
    </row>
    <row r="123" spans="1:12" x14ac:dyDescent="0.3">
      <c r="A123" s="59">
        <v>12</v>
      </c>
      <c r="B123" s="59">
        <v>23095</v>
      </c>
      <c r="C123" s="62">
        <v>14</v>
      </c>
      <c r="D123" s="59">
        <v>23140</v>
      </c>
      <c r="E123" s="62">
        <v>13</v>
      </c>
      <c r="F123" s="59">
        <v>23154</v>
      </c>
      <c r="G123" s="65">
        <v>14</v>
      </c>
      <c r="H123" s="65">
        <v>23181</v>
      </c>
      <c r="I123" s="41"/>
      <c r="J123" s="41"/>
      <c r="K123" s="51">
        <v>0</v>
      </c>
      <c r="L123">
        <v>1111</v>
      </c>
    </row>
    <row r="124" spans="1:12" x14ac:dyDescent="0.3">
      <c r="A124" s="59">
        <v>12</v>
      </c>
      <c r="B124" s="59">
        <v>23356</v>
      </c>
      <c r="C124" s="62">
        <v>23</v>
      </c>
      <c r="D124" s="59">
        <v>23382</v>
      </c>
      <c r="E124" s="62">
        <v>13</v>
      </c>
      <c r="F124" s="59">
        <v>23390</v>
      </c>
      <c r="G124" s="65">
        <v>14</v>
      </c>
      <c r="H124" s="65">
        <v>23412</v>
      </c>
      <c r="I124" s="41"/>
      <c r="J124" s="41"/>
      <c r="K124" s="51">
        <v>0</v>
      </c>
      <c r="L124">
        <v>1211</v>
      </c>
    </row>
    <row r="125" spans="1:12" x14ac:dyDescent="0.3">
      <c r="A125" s="59">
        <v>12</v>
      </c>
      <c r="B125" s="59">
        <v>23567</v>
      </c>
      <c r="C125" s="62">
        <v>14</v>
      </c>
      <c r="D125" s="59">
        <v>23585</v>
      </c>
      <c r="E125" s="62">
        <v>24</v>
      </c>
      <c r="F125" s="59">
        <v>23601</v>
      </c>
      <c r="G125" s="65">
        <v>14</v>
      </c>
      <c r="H125" s="65">
        <v>23611</v>
      </c>
      <c r="I125" s="41"/>
      <c r="J125" s="41"/>
      <c r="K125" s="51">
        <v>0</v>
      </c>
      <c r="L125">
        <v>1121</v>
      </c>
    </row>
    <row r="126" spans="1:12" x14ac:dyDescent="0.3">
      <c r="A126" s="17"/>
      <c r="B126" s="17"/>
      <c r="C126" s="17"/>
      <c r="D126" s="17"/>
      <c r="E126" s="17"/>
      <c r="F126" s="17"/>
      <c r="G126" s="17"/>
      <c r="H12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0</v>
      </c>
      <c r="B2" s="66">
        <v>40738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81</v>
      </c>
      <c r="V3" s="26" t="s">
        <v>118</v>
      </c>
      <c r="W3">
        <f>COUNTA(L7:L20)</f>
        <v>14</v>
      </c>
      <c r="AA3" s="26" t="s">
        <v>118</v>
      </c>
      <c r="AB3">
        <f>COUNTA(L21:L33)</f>
        <v>13</v>
      </c>
      <c r="AF3" s="26" t="s">
        <v>118</v>
      </c>
      <c r="AG3">
        <f>COUNTA(L34:L47)</f>
        <v>14</v>
      </c>
      <c r="AK3" s="26" t="s">
        <v>118</v>
      </c>
      <c r="AL3">
        <f>COUNTA(L48:L60)</f>
        <v>13</v>
      </c>
      <c r="AP3" s="26" t="s">
        <v>118</v>
      </c>
      <c r="AQ3">
        <f>COUNTA(L61:L74)</f>
        <v>14</v>
      </c>
      <c r="AU3" s="26" t="s">
        <v>118</v>
      </c>
      <c r="AV3">
        <f>COUNTA(L75:L87)</f>
        <v>13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81</v>
      </c>
      <c r="V4" s="26" t="s">
        <v>119</v>
      </c>
      <c r="W4">
        <f>SUM(U7:U22)</f>
        <v>14</v>
      </c>
      <c r="AA4" s="26" t="s">
        <v>119</v>
      </c>
      <c r="AB4">
        <f>SUM(Z7:Z22)</f>
        <v>13</v>
      </c>
      <c r="AF4" s="26" t="s">
        <v>119</v>
      </c>
      <c r="AG4">
        <f>SUM(AE7:AE22)</f>
        <v>14</v>
      </c>
      <c r="AK4" s="26" t="s">
        <v>119</v>
      </c>
      <c r="AL4">
        <f>SUM(AJ7:AJ22)</f>
        <v>13</v>
      </c>
      <c r="AP4" s="26" t="s">
        <v>119</v>
      </c>
      <c r="AQ4">
        <f>SUM(AO7:AO22)</f>
        <v>14</v>
      </c>
      <c r="AU4" s="26" t="s">
        <v>119</v>
      </c>
      <c r="AV4">
        <f>SUM(AT7:AT22)</f>
        <v>13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46</v>
      </c>
      <c r="C7" s="60">
        <v>14</v>
      </c>
      <c r="D7" s="57">
        <v>60</v>
      </c>
      <c r="E7" s="60">
        <v>24</v>
      </c>
      <c r="F7" s="57">
        <v>71</v>
      </c>
      <c r="G7" s="63">
        <v>14</v>
      </c>
      <c r="H7" s="63">
        <v>83</v>
      </c>
      <c r="I7" s="42"/>
      <c r="J7" s="42"/>
      <c r="K7" s="43">
        <v>0</v>
      </c>
      <c r="L7">
        <v>1121</v>
      </c>
      <c r="N7" s="36">
        <v>1111</v>
      </c>
      <c r="O7" s="36">
        <f>COUNTIF($L$7:$L$500,N7)</f>
        <v>56</v>
      </c>
      <c r="P7" s="36">
        <f>O7/$Q$4</f>
        <v>0.69135802469135799</v>
      </c>
      <c r="Q7" s="36">
        <f>IF(P7=0,0,(P7*((LOG(P7))/LOG(2))))</f>
        <v>-0.36814474723843404</v>
      </c>
      <c r="T7" s="36">
        <f>N7</f>
        <v>1111</v>
      </c>
      <c r="U7" s="36">
        <f>COUNTIF(L7:L20,T7)</f>
        <v>12</v>
      </c>
      <c r="V7" s="36">
        <f>U7/(W4-U20)</f>
        <v>0.8571428571428571</v>
      </c>
      <c r="W7" s="36">
        <f>IF(V7=0,0,(V7*((LOG(V7))/LOG(2))))</f>
        <v>-0.19062207543124113</v>
      </c>
      <c r="Y7" s="36">
        <f>N7</f>
        <v>1111</v>
      </c>
      <c r="Z7" s="36">
        <f>COUNTIF(L21:L33,Y7)</f>
        <v>11</v>
      </c>
      <c r="AA7" s="36">
        <f>Z7/(AB4-Z20)</f>
        <v>0.84615384615384615</v>
      </c>
      <c r="AB7" s="36">
        <f>IF(AA7=0,0,(AA7*((LOG(AA7))/LOG(2))))</f>
        <v>-0.20392993034936494</v>
      </c>
      <c r="AD7" s="36">
        <f>N7</f>
        <v>1111</v>
      </c>
      <c r="AE7" s="36">
        <f>COUNTIF(L34:L47,AD7)</f>
        <v>10</v>
      </c>
      <c r="AF7" s="36">
        <f>AE7/(AG4-AE20)</f>
        <v>0.7142857142857143</v>
      </c>
      <c r="AG7" s="36">
        <f>IF(AF7=0,0,(AF7*((LOG(AF7))/LOG(2))))</f>
        <v>-0.34673344797874411</v>
      </c>
      <c r="AI7" s="36">
        <f>N7</f>
        <v>1111</v>
      </c>
      <c r="AJ7" s="36">
        <f>COUNTIF(L48:L60,AI7)</f>
        <v>11</v>
      </c>
      <c r="AK7" s="36">
        <f>AJ7/(AL4-AJ20)</f>
        <v>0.84615384615384615</v>
      </c>
      <c r="AL7" s="36">
        <f>IF(AK7=0,0,(AK7*((LOG(AK7))/LOG(2))))</f>
        <v>-0.20392993034936494</v>
      </c>
      <c r="AN7" s="36">
        <f>N7</f>
        <v>1111</v>
      </c>
      <c r="AO7" s="36">
        <f>COUNTIF(L61:L74,AN7)</f>
        <v>5</v>
      </c>
      <c r="AP7" s="36">
        <f>AO7/(AQ4-AO20)</f>
        <v>0.35714285714285715</v>
      </c>
      <c r="AQ7" s="36">
        <f>IF(AP7=0,0,(AP7*((LOG(AP7))/LOG(2))))</f>
        <v>-0.53050958113222924</v>
      </c>
      <c r="AS7" s="36">
        <f>N7</f>
        <v>1111</v>
      </c>
      <c r="AT7" s="36">
        <f>COUNTIF(L75:L87,AS7)</f>
        <v>7</v>
      </c>
      <c r="AU7" s="36">
        <f>AT7/(AV4-AT20)</f>
        <v>0.53846153846153844</v>
      </c>
      <c r="AV7" s="36">
        <f>IF(AU7=0,0,(AU7*((LOG(AU7))/LOG(2))))</f>
        <v>-0.48089181327572433</v>
      </c>
    </row>
    <row r="8" spans="1:48" x14ac:dyDescent="0.3">
      <c r="A8" s="58">
        <v>12</v>
      </c>
      <c r="B8" s="58">
        <v>204</v>
      </c>
      <c r="C8" s="61">
        <v>14</v>
      </c>
      <c r="D8" s="58">
        <v>218</v>
      </c>
      <c r="E8" s="61">
        <v>13</v>
      </c>
      <c r="F8" s="58">
        <v>234</v>
      </c>
      <c r="G8" s="64">
        <v>14</v>
      </c>
      <c r="H8" s="64">
        <v>248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7</v>
      </c>
      <c r="P8" s="36">
        <f>O8/$Q$4</f>
        <v>8.6419753086419748E-2</v>
      </c>
      <c r="Q8" s="36">
        <f>IF(P8=0,0,(P8*((LOG(P8))/LOG(2))))</f>
        <v>-0.30527735266406353</v>
      </c>
      <c r="T8" s="36">
        <f>N8</f>
        <v>1112</v>
      </c>
      <c r="U8" s="36">
        <f>COUNTIF(L7:L20,T8)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COUNTIF(L21:L33,Y8)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COUNTIF(L34:L47,AD8)</f>
        <v>1</v>
      </c>
      <c r="AF8" s="36">
        <f>AE8/(AG4-AE20)</f>
        <v>7.1428571428571425E-2</v>
      </c>
      <c r="AG8" s="36">
        <f>IF(AF8=0,0,(AF8*((LOG(AF8))/LOG(2))))</f>
        <v>-0.27195392300411453</v>
      </c>
      <c r="AI8" s="36">
        <f>N8</f>
        <v>1112</v>
      </c>
      <c r="AJ8" s="36">
        <f>COUNTIF(L48:L60,AI8)</f>
        <v>1</v>
      </c>
      <c r="AK8" s="36">
        <f>AJ8/(AL4-AJ20)</f>
        <v>7.6923076923076927E-2</v>
      </c>
      <c r="AL8" s="36">
        <f>IF(AK8=0,0,(AK8*((LOG(AK8))/LOG(2))))</f>
        <v>-0.28464920908777636</v>
      </c>
      <c r="AN8" s="36">
        <f>N8</f>
        <v>1112</v>
      </c>
      <c r="AO8" s="36">
        <f>COUNTIF(L61:L74,AN8)</f>
        <v>2</v>
      </c>
      <c r="AP8" s="36">
        <f>AO8/(AQ4-AO20)</f>
        <v>0.14285714285714285</v>
      </c>
      <c r="AQ8" s="36">
        <f>IF(AP8=0,0,(AP8*((LOG(AP8))/LOG(2))))</f>
        <v>-0.40105070315108626</v>
      </c>
      <c r="AS8" s="36">
        <f>N8</f>
        <v>1112</v>
      </c>
      <c r="AT8" s="36">
        <f>COUNTIF(L75:L87,AS8)</f>
        <v>3</v>
      </c>
      <c r="AU8" s="36">
        <f>AT8/(AV4-AT20)</f>
        <v>0.23076923076923078</v>
      </c>
      <c r="AV8" s="36">
        <f>IF(AU8=0,0,(AU8*((LOG(AU8))/LOG(2))))</f>
        <v>-0.48818705017383146</v>
      </c>
    </row>
    <row r="9" spans="1:48" x14ac:dyDescent="0.3">
      <c r="A9" s="58">
        <v>12</v>
      </c>
      <c r="B9" s="58">
        <v>361</v>
      </c>
      <c r="C9" s="61">
        <v>14</v>
      </c>
      <c r="D9" s="58">
        <v>374</v>
      </c>
      <c r="E9" s="61">
        <v>13</v>
      </c>
      <c r="F9" s="58">
        <v>394</v>
      </c>
      <c r="G9" s="64">
        <v>14</v>
      </c>
      <c r="H9" s="64">
        <v>415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8</v>
      </c>
      <c r="P9" s="36">
        <f>O9/$Q$4</f>
        <v>9.8765432098765427E-2</v>
      </c>
      <c r="Q9" s="36">
        <f>IF(P9=0,0,(P9*((LOG(P9))/LOG(2))))</f>
        <v>-0.32986172867996294</v>
      </c>
      <c r="T9" s="36">
        <f>N9</f>
        <v>1121</v>
      </c>
      <c r="U9" s="36">
        <f>COUNTIF(L7:L20,T9)</f>
        <v>2</v>
      </c>
      <c r="V9" s="36">
        <f>U9/(W4-U20)</f>
        <v>0.14285714285714285</v>
      </c>
      <c r="W9" s="36">
        <f>IF(V9=0,0,(V9*((LOG(V9))/LOG(2))))</f>
        <v>-0.40105070315108626</v>
      </c>
      <c r="Y9" s="36">
        <f>N9</f>
        <v>1121</v>
      </c>
      <c r="Z9" s="36">
        <f>COUNTIF(L21:L33,Y9)</f>
        <v>2</v>
      </c>
      <c r="AA9" s="36">
        <f>Z9/(AB4-Z20)</f>
        <v>0.15384615384615385</v>
      </c>
      <c r="AB9" s="36">
        <f>IF(AA9=0,0,(AA9*((LOG(AA9))/LOG(2))))</f>
        <v>-0.4154522643293988</v>
      </c>
      <c r="AD9" s="36">
        <f>N9</f>
        <v>1121</v>
      </c>
      <c r="AE9" s="36">
        <f>COUNTIF(L34:L47,AD9)</f>
        <v>1</v>
      </c>
      <c r="AF9" s="36">
        <f>AE9/(AG4-AE20)</f>
        <v>7.1428571428571425E-2</v>
      </c>
      <c r="AG9" s="36">
        <f>IF(AF9=0,0,(AF9*((LOG(AF9))/LOG(2))))</f>
        <v>-0.27195392300411453</v>
      </c>
      <c r="AI9" s="36">
        <f>N9</f>
        <v>1121</v>
      </c>
      <c r="AJ9" s="36">
        <f>COUNTIF(L48:L60,AI9)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COUNTIF(L61:L74,AN9)</f>
        <v>3</v>
      </c>
      <c r="AP9" s="36">
        <f>AO9/(AQ4-AO20)</f>
        <v>0.21428571428571427</v>
      </c>
      <c r="AQ9" s="36">
        <f>IF(AP9=0,0,(AP9*((LOG(AP9))/LOG(2))))</f>
        <v>-0.47622694742923877</v>
      </c>
      <c r="AS9" s="36">
        <f>N9</f>
        <v>1121</v>
      </c>
      <c r="AT9" s="36">
        <f>COUNTIF(L75:L87,AS9)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12</v>
      </c>
      <c r="B10" s="58">
        <v>541</v>
      </c>
      <c r="C10" s="61">
        <v>14</v>
      </c>
      <c r="D10" s="58">
        <v>548</v>
      </c>
      <c r="E10" s="61">
        <v>13</v>
      </c>
      <c r="F10" s="58">
        <v>565</v>
      </c>
      <c r="G10" s="64">
        <v>14</v>
      </c>
      <c r="H10" s="64">
        <v>574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1</v>
      </c>
      <c r="P10" s="36">
        <f>O10/$Q$4</f>
        <v>1.2345679012345678E-2</v>
      </c>
      <c r="Q10" s="36">
        <f>IF(P10=0,0,(P10*((LOG(P10))/LOG(2))))</f>
        <v>-7.8269753122032396E-2</v>
      </c>
      <c r="T10" s="36">
        <f>N10</f>
        <v>1122</v>
      </c>
      <c r="U10" s="36">
        <f>COUNTIF(L7:L20,T10)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COUNTIF(L21:L33,Y10)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COUNTIF(L34:L47,AD10)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COUNTIF(L48:L60,AI10)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COUNTIF(L61:L74,AN10)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COUNTIF(L75:L87,AS10)</f>
        <v>1</v>
      </c>
      <c r="AU10" s="36">
        <f>AT10/(AV4-AT20)</f>
        <v>7.6923076923076927E-2</v>
      </c>
      <c r="AV10" s="36">
        <f>IF(AU10=0,0,(AU10*((LOG(AU10))/LOG(2))))</f>
        <v>-0.28464920908777636</v>
      </c>
    </row>
    <row r="11" spans="1:48" x14ac:dyDescent="0.3">
      <c r="A11" s="58">
        <v>12</v>
      </c>
      <c r="B11" s="58">
        <v>692</v>
      </c>
      <c r="C11" s="61">
        <v>14</v>
      </c>
      <c r="D11" s="58">
        <v>710</v>
      </c>
      <c r="E11" s="61">
        <v>24</v>
      </c>
      <c r="F11" s="58">
        <v>724</v>
      </c>
      <c r="G11" s="64">
        <v>14</v>
      </c>
      <c r="H11" s="64">
        <v>736</v>
      </c>
      <c r="I11" s="42"/>
      <c r="J11" s="42"/>
      <c r="K11" s="43">
        <v>0</v>
      </c>
      <c r="L11">
        <v>1121</v>
      </c>
      <c r="N11" s="36">
        <v>1211</v>
      </c>
      <c r="O11" s="36">
        <f>COUNTIF($L$7:$L$500,N11)</f>
        <v>2</v>
      </c>
      <c r="P11" s="36">
        <f>O11/$Q$4</f>
        <v>2.4691358024691357E-2</v>
      </c>
      <c r="Q11" s="36">
        <f>IF(P11=0,0,(P11*((LOG(P11))/LOG(2))))</f>
        <v>-0.13184814821937343</v>
      </c>
      <c r="T11" s="36">
        <f>N11</f>
        <v>1211</v>
      </c>
      <c r="U11" s="36">
        <f>COUNTIF(L7:L20,T11)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COUNTIF(L21:L33,Y11)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COUNTIF(L34:L47,AD11)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COUNTIF(L48:L60,AI11)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COUNTIF(L61:L74,AN11)</f>
        <v>2</v>
      </c>
      <c r="AP11" s="36">
        <f>AO11/(AQ4-AO20)</f>
        <v>0.14285714285714285</v>
      </c>
      <c r="AQ11" s="36">
        <f>IF(AP11=0,0,(AP11*((LOG(AP11))/LOG(2))))</f>
        <v>-0.40105070315108626</v>
      </c>
      <c r="AS11" s="36">
        <f>N11</f>
        <v>1211</v>
      </c>
      <c r="AT11" s="36">
        <f>COUNTIF(L75:L87,AS11)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873</v>
      </c>
      <c r="C12" s="61">
        <v>14</v>
      </c>
      <c r="D12" s="58">
        <v>880</v>
      </c>
      <c r="E12" s="61">
        <v>13</v>
      </c>
      <c r="F12" s="58">
        <v>895</v>
      </c>
      <c r="G12" s="64">
        <v>14</v>
      </c>
      <c r="H12" s="64">
        <v>907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3</v>
      </c>
      <c r="P12" s="36">
        <f>O12/$Q$4</f>
        <v>3.7037037037037035E-2</v>
      </c>
      <c r="Q12" s="36">
        <f>IF(P12=0,0,(P12*((LOG(P12))/LOG(2))))</f>
        <v>-0.1761069445245729</v>
      </c>
      <c r="T12" s="36">
        <f>N12</f>
        <v>1212</v>
      </c>
      <c r="U12" s="36">
        <f>COUNTIF(L7:L20,T12)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COUNTIF(L21:L33,Y12)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COUNTIF(L34:L47,AD12)</f>
        <v>2</v>
      </c>
      <c r="AF12" s="36">
        <f>AE12/(AG4-AE20)</f>
        <v>0.14285714285714285</v>
      </c>
      <c r="AG12" s="36">
        <f>IF(AF12=0,0,(AF12*((LOG(AF12))/LOG(2))))</f>
        <v>-0.40105070315108626</v>
      </c>
      <c r="AI12" s="36">
        <f>N12</f>
        <v>1212</v>
      </c>
      <c r="AJ12" s="36">
        <f>COUNTIF(L48:L60,AI12)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COUNTIF(L61:L74,AN12)</f>
        <v>1</v>
      </c>
      <c r="AP12" s="36">
        <f>AO12/(AQ4-AO20)</f>
        <v>7.1428571428571425E-2</v>
      </c>
      <c r="AQ12" s="36">
        <f>IF(AP12=0,0,(AP12*((LOG(AP12))/LOG(2))))</f>
        <v>-0.27195392300411453</v>
      </c>
      <c r="AS12" s="36">
        <f>N12</f>
        <v>1212</v>
      </c>
      <c r="AT12" s="36">
        <f>COUNTIF(L75:L87,AS12)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1070</v>
      </c>
      <c r="C13" s="61">
        <v>14</v>
      </c>
      <c r="D13" s="58">
        <v>1092</v>
      </c>
      <c r="E13" s="61">
        <v>13</v>
      </c>
      <c r="F13" s="58">
        <v>1109</v>
      </c>
      <c r="G13" s="64">
        <v>14</v>
      </c>
      <c r="H13" s="64">
        <v>1128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COUNTIF(L7:L20,T13)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COUNTIF(L21:L33,Y13)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COUNTIF(L34:L47,AD13)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COUNTIF(L48:L60,AI13)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COUNTIF(L61:L74,AN13)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COUNTIF(L75:L87,AS13)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1237</v>
      </c>
      <c r="C14" s="61">
        <v>14</v>
      </c>
      <c r="D14" s="58">
        <v>1242</v>
      </c>
      <c r="E14" s="61">
        <v>13</v>
      </c>
      <c r="F14" s="58">
        <v>1255</v>
      </c>
      <c r="G14" s="64">
        <v>14</v>
      </c>
      <c r="H14" s="64">
        <v>1268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COUNTIF(L7:L20,T14)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COUNTIF(L21:L33,Y14)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COUNTIF(L34:L47,AD14)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COUNTIF(L48:L60,AI14)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COUNTIF(L61:L74,AN14)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COUNTIF(L75:L87,AS14)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1417</v>
      </c>
      <c r="C15" s="61">
        <v>14</v>
      </c>
      <c r="D15" s="58">
        <v>1433</v>
      </c>
      <c r="E15" s="61">
        <v>13</v>
      </c>
      <c r="F15" s="58">
        <v>1451</v>
      </c>
      <c r="G15" s="64">
        <v>14</v>
      </c>
      <c r="H15" s="64">
        <v>1463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1</v>
      </c>
      <c r="P15" s="36">
        <f>O15/$Q$4</f>
        <v>1.2345679012345678E-2</v>
      </c>
      <c r="Q15" s="36">
        <f>IF(P15=0,0,(P15*((LOG(P15))/LOG(2))))</f>
        <v>-7.8269753122032396E-2</v>
      </c>
      <c r="T15" s="36">
        <f>N15</f>
        <v>2111</v>
      </c>
      <c r="U15" s="36">
        <f>COUNTIF(L7:L20,T15)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COUNTIF(L21:L33,Y15)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COUNTIF(L34:L47,AD15)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COUNTIF(L48:L60,AI15)</f>
        <v>1</v>
      </c>
      <c r="AK15" s="36">
        <f>AJ15/(AL4-AJ20)</f>
        <v>7.6923076923076927E-2</v>
      </c>
      <c r="AL15" s="36">
        <f>IF(AK15=0,0,(AK15*((LOG(AK15))/LOG(2))))</f>
        <v>-0.28464920908777636</v>
      </c>
      <c r="AN15" s="36">
        <f>N15</f>
        <v>2111</v>
      </c>
      <c r="AO15" s="36">
        <f>COUNTIF(L61:L74,AN15)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COUNTIF(L75:L87,AS15)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1582</v>
      </c>
      <c r="C16" s="61">
        <v>14</v>
      </c>
      <c r="D16" s="58">
        <v>1603</v>
      </c>
      <c r="E16" s="61">
        <v>13</v>
      </c>
      <c r="F16" s="58">
        <v>1618</v>
      </c>
      <c r="G16" s="64">
        <v>14</v>
      </c>
      <c r="H16" s="64">
        <v>1629</v>
      </c>
      <c r="I16" s="42"/>
      <c r="J16" s="42"/>
      <c r="K16" s="43">
        <v>0</v>
      </c>
      <c r="L16">
        <v>1111</v>
      </c>
      <c r="N16" s="36">
        <v>2112</v>
      </c>
      <c r="O16" s="36">
        <f>COUNTIF($L$7:$L$500,N16)</f>
        <v>1</v>
      </c>
      <c r="P16" s="36">
        <f>O16/$Q$4</f>
        <v>1.2345679012345678E-2</v>
      </c>
      <c r="Q16" s="36">
        <f>IF(P16=0,0,(P16*((LOG(P16))/LOG(2))))</f>
        <v>-7.8269753122032396E-2</v>
      </c>
      <c r="T16" s="36">
        <f>N16</f>
        <v>2112</v>
      </c>
      <c r="U16" s="36">
        <f>COUNTIF(L7:L20,T16)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COUNTIF(L21:L33,Y16)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COUNTIF(L34:L47,AD16)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COUNTIF(L48:L60,AI16)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COUNTIF(L61:L74,AN16)</f>
        <v>1</v>
      </c>
      <c r="AP16" s="36">
        <f>AO16/(AQ4-AO20)</f>
        <v>7.1428571428571425E-2</v>
      </c>
      <c r="AQ16" s="36">
        <f>IF(AP16=0,0,(AP16*((LOG(AP16))/LOG(2))))</f>
        <v>-0.27195392300411453</v>
      </c>
      <c r="AS16" s="36">
        <f>N16</f>
        <v>2112</v>
      </c>
      <c r="AT16" s="36">
        <f>COUNTIF(L75:L87,AS16)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1744</v>
      </c>
      <c r="C17" s="61">
        <v>14</v>
      </c>
      <c r="D17" s="58">
        <v>1752</v>
      </c>
      <c r="E17" s="61">
        <v>13</v>
      </c>
      <c r="F17" s="58">
        <v>1766</v>
      </c>
      <c r="G17" s="64">
        <v>14</v>
      </c>
      <c r="H17" s="64">
        <v>1778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1</v>
      </c>
      <c r="P17" s="36">
        <f>O17/$Q$4</f>
        <v>1.2345679012345678E-2</v>
      </c>
      <c r="Q17" s="36">
        <f>IF(P17=0,0,(P17*((LOG(P17))/LOG(2))))</f>
        <v>-7.8269753122032396E-2</v>
      </c>
      <c r="T17" s="36">
        <f>N17</f>
        <v>2121</v>
      </c>
      <c r="U17" s="36">
        <f>COUNTIF(L7:L20,T17)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COUNTIF(L21:L33,Y17)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COUNTIF(L34:L47,AD17)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COUNTIF(L48:L60,AI17)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COUNTIF(L61:L74,AN17)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COUNTIF(L75:L87,AS17)</f>
        <v>1</v>
      </c>
      <c r="AU17" s="36">
        <f>AT17/(AV4-AT20)</f>
        <v>7.6923076923076927E-2</v>
      </c>
      <c r="AV17" s="36">
        <f>IF(AU17=0,0,(AU17*((LOG(AU17))/LOG(2))))</f>
        <v>-0.28464920908777636</v>
      </c>
    </row>
    <row r="18" spans="1:48" x14ac:dyDescent="0.3">
      <c r="A18" s="58">
        <v>12</v>
      </c>
      <c r="B18" s="58">
        <v>1897</v>
      </c>
      <c r="C18" s="61">
        <v>14</v>
      </c>
      <c r="D18" s="58">
        <v>1917</v>
      </c>
      <c r="E18" s="61">
        <v>13</v>
      </c>
      <c r="F18" s="58">
        <v>1930</v>
      </c>
      <c r="G18" s="64">
        <v>14</v>
      </c>
      <c r="H18" s="64">
        <v>1956</v>
      </c>
      <c r="I18" s="42"/>
      <c r="J18" s="42"/>
      <c r="K18" s="43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COUNTIF(L7:L20,T18)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COUNTIF(L21:L33,Y18)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COUNTIF(L34:L47,AD18)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COUNTIF(L48:L60,AI18)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COUNTIF(L61:L74,AN18)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COUNTIF(L75:L87,AS18)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2072</v>
      </c>
      <c r="C19" s="61">
        <v>14</v>
      </c>
      <c r="D19" s="58">
        <v>2087</v>
      </c>
      <c r="E19" s="61">
        <v>13</v>
      </c>
      <c r="F19" s="58">
        <v>2107</v>
      </c>
      <c r="G19" s="64">
        <v>14</v>
      </c>
      <c r="H19" s="64">
        <v>2124</v>
      </c>
      <c r="I19" s="42"/>
      <c r="J19" s="42"/>
      <c r="K19" s="43">
        <v>0</v>
      </c>
      <c r="L19">
        <v>1111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COUNTIF(L7:L20,T19)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COUNTIF(L21:L33,Y19)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COUNTIF(L34:L47,AD19)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COUNTIF(L48:L60,AI19)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COUNTIF(L61:L74,AN19)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COUNTIF(L75:L87,AS19)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2258</v>
      </c>
      <c r="C20" s="61">
        <v>14</v>
      </c>
      <c r="D20" s="58">
        <v>2271</v>
      </c>
      <c r="E20" s="61">
        <v>13</v>
      </c>
      <c r="F20" s="58">
        <v>2284</v>
      </c>
      <c r="G20" s="64">
        <v>14</v>
      </c>
      <c r="H20" s="64">
        <v>2298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COUNTIF(L7:L20,T20)</f>
        <v>0</v>
      </c>
      <c r="V20" s="55"/>
      <c r="W20" s="56"/>
      <c r="Y20" s="36">
        <f>N20</f>
        <v>2212</v>
      </c>
      <c r="Z20" s="36">
        <f>COUNTIF(L21:L33,Y20)</f>
        <v>0</v>
      </c>
      <c r="AA20" s="55"/>
      <c r="AB20" s="56"/>
      <c r="AD20" s="36">
        <f>N20</f>
        <v>2212</v>
      </c>
      <c r="AE20" s="36">
        <f>COUNTIF(L34:L47,AD20)</f>
        <v>0</v>
      </c>
      <c r="AF20" s="55"/>
      <c r="AG20" s="56"/>
      <c r="AI20" s="36">
        <f>N20</f>
        <v>2212</v>
      </c>
      <c r="AJ20" s="36">
        <f>COUNTIF(L48:L60,AI20)</f>
        <v>0</v>
      </c>
      <c r="AK20" s="55"/>
      <c r="AL20" s="56"/>
      <c r="AN20" s="36">
        <f>N20</f>
        <v>2212</v>
      </c>
      <c r="AO20" s="36">
        <f>COUNTIF(L61:L74,AN20)</f>
        <v>0</v>
      </c>
      <c r="AP20" s="55"/>
      <c r="AQ20" s="56"/>
      <c r="AS20" s="36">
        <f>N20</f>
        <v>2212</v>
      </c>
      <c r="AT20" s="36">
        <f>COUNTIF(L75:L87,AS20)</f>
        <v>0</v>
      </c>
      <c r="AU20" s="55"/>
      <c r="AV20" s="56"/>
    </row>
    <row r="21" spans="1:48" x14ac:dyDescent="0.3">
      <c r="A21" s="59">
        <v>12</v>
      </c>
      <c r="B21" s="59">
        <v>2410</v>
      </c>
      <c r="C21" s="62">
        <v>14</v>
      </c>
      <c r="D21" s="59">
        <v>2424</v>
      </c>
      <c r="E21" s="62">
        <v>13</v>
      </c>
      <c r="F21" s="59">
        <v>2438</v>
      </c>
      <c r="G21" s="65">
        <v>14</v>
      </c>
      <c r="H21" s="65">
        <v>2455</v>
      </c>
      <c r="I21" s="41"/>
      <c r="J21" s="41"/>
      <c r="K21" s="51">
        <v>0</v>
      </c>
      <c r="L21">
        <v>1111</v>
      </c>
      <c r="N21" s="36">
        <v>2221</v>
      </c>
      <c r="O21" s="36">
        <f>COUNTIF($L$7:$L$500,N21)</f>
        <v>1</v>
      </c>
      <c r="P21" s="36">
        <f>O21/$Q$4</f>
        <v>1.2345679012345678E-2</v>
      </c>
      <c r="Q21" s="36">
        <f>IF(P21=0,0,(P21*((LOG(P21))/LOG(2))))</f>
        <v>-7.8269753122032396E-2</v>
      </c>
      <c r="T21" s="36">
        <f>N21</f>
        <v>2221</v>
      </c>
      <c r="U21" s="36">
        <f>COUNTIF(L7:L20,T21)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COUNTIF(L21:L33,Y21)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COUNTIF(L34:L47,AD21)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COUNTIF(L48:L60,AI21)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COUNTIF(L61:L74,AN21)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COUNTIF(L75:L87,AS21)</f>
        <v>1</v>
      </c>
      <c r="AU21" s="36">
        <f>AT21/(AV4-AT20)</f>
        <v>7.6923076923076927E-2</v>
      </c>
      <c r="AV21" s="36">
        <f>IF(AU21=0,0,(AU21*((LOG(AU21))/LOG(2))))</f>
        <v>-0.28464920908777636</v>
      </c>
    </row>
    <row r="22" spans="1:48" x14ac:dyDescent="0.3">
      <c r="A22" s="59">
        <v>12</v>
      </c>
      <c r="B22" s="59">
        <v>2608</v>
      </c>
      <c r="C22" s="62">
        <v>14</v>
      </c>
      <c r="D22" s="59">
        <v>2616</v>
      </c>
      <c r="E22" s="62">
        <v>13</v>
      </c>
      <c r="F22" s="59">
        <v>2637</v>
      </c>
      <c r="G22" s="65">
        <v>14</v>
      </c>
      <c r="H22" s="65">
        <v>2651</v>
      </c>
      <c r="I22" s="41"/>
      <c r="J22" s="41"/>
      <c r="K22" s="51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COUNTIF(L7:L20,T22)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COUNTIF(L21:L33,Y22)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COUNTIF(L34:L47,AD22)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COUNTIF(L48:L60,AI22)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COUNTIF(L61:L74,AN22)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COUNTIF(L75:L87,AS22)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3128</v>
      </c>
      <c r="C23" s="62">
        <v>14</v>
      </c>
      <c r="D23" s="59">
        <v>3165</v>
      </c>
      <c r="E23" s="62">
        <v>24</v>
      </c>
      <c r="F23" s="59">
        <v>3182</v>
      </c>
      <c r="G23" s="65">
        <v>14</v>
      </c>
      <c r="H23" s="65">
        <v>3194</v>
      </c>
      <c r="I23" s="41"/>
      <c r="J23" s="41"/>
      <c r="K23" s="51">
        <v>0</v>
      </c>
      <c r="L23">
        <v>1121</v>
      </c>
      <c r="P23" s="28">
        <f>SUM(P7:P22)</f>
        <v>1.0000000000000002</v>
      </c>
      <c r="Q23" s="28">
        <f>-SUM(Q7:Q22)</f>
        <v>1.702587686936569</v>
      </c>
      <c r="V23" s="28">
        <f>SUM(V7:V22)</f>
        <v>1</v>
      </c>
      <c r="W23" s="28">
        <f>-SUM(W7:W22)</f>
        <v>0.59167277858232736</v>
      </c>
      <c r="AA23" s="28">
        <f>SUM(AA7:AA22)</f>
        <v>1</v>
      </c>
      <c r="AB23" s="28">
        <f>-SUM(AB7:AB22)</f>
        <v>0.61938219467876376</v>
      </c>
      <c r="AF23" s="28">
        <f>SUM(AF7:AF22)</f>
        <v>1</v>
      </c>
      <c r="AG23" s="28">
        <f>-SUM(AG7:AG22)</f>
        <v>1.2916919971380594</v>
      </c>
      <c r="AK23" s="28">
        <f>SUM(AK7:AK22)</f>
        <v>1</v>
      </c>
      <c r="AL23" s="28">
        <f>-SUM(AL7:AL22)</f>
        <v>0.77322834852491762</v>
      </c>
      <c r="AP23" s="28">
        <f>SUM(AP7:AP22)</f>
        <v>1</v>
      </c>
      <c r="AQ23" s="28">
        <f>-SUM(AQ7:AQ22)</f>
        <v>2.3527457808718695</v>
      </c>
      <c r="AU23" s="28">
        <f>SUM(AU7:AU22)</f>
        <v>0.99999999999999978</v>
      </c>
      <c r="AV23" s="28">
        <f>-SUM(AV7:AV22)</f>
        <v>1.8230264907128848</v>
      </c>
    </row>
    <row r="24" spans="1:48" x14ac:dyDescent="0.3">
      <c r="A24" s="59">
        <v>12</v>
      </c>
      <c r="B24" s="59">
        <v>3807</v>
      </c>
      <c r="C24" s="62">
        <v>14</v>
      </c>
      <c r="D24" s="59">
        <v>3843</v>
      </c>
      <c r="E24" s="62">
        <v>13</v>
      </c>
      <c r="F24" s="59">
        <v>3858</v>
      </c>
      <c r="G24" s="65">
        <v>14</v>
      </c>
      <c r="H24" s="65">
        <v>3872</v>
      </c>
      <c r="I24" s="41"/>
      <c r="J24" s="41"/>
      <c r="K24" s="51">
        <v>0</v>
      </c>
      <c r="L24">
        <v>1111</v>
      </c>
      <c r="P24" s="29" t="s">
        <v>90</v>
      </c>
      <c r="Q24" s="29">
        <f>Q23/(LOG(Q4)/LOG(2))</f>
        <v>0.26855330743817185</v>
      </c>
      <c r="V24" s="29" t="s">
        <v>117</v>
      </c>
      <c r="W24" s="29">
        <f>W23/(LOG(W4)/LOG(2))</f>
        <v>0.15540258018881267</v>
      </c>
      <c r="AA24" s="29" t="s">
        <v>120</v>
      </c>
      <c r="AB24" s="29">
        <f>AB23/(LOG(AB4)/LOG(2))</f>
        <v>0.16738070117513199</v>
      </c>
      <c r="AF24" s="29" t="s">
        <v>121</v>
      </c>
      <c r="AG24" s="29">
        <f>AG23/(LOG(AG4)/LOG(2))</f>
        <v>0.33926230245957528</v>
      </c>
      <c r="AK24" s="29" t="s">
        <v>122</v>
      </c>
      <c r="AL24" s="29">
        <f>AL23/(LOG(AL4)/LOG(2))</f>
        <v>0.20895580185625809</v>
      </c>
      <c r="AP24" s="29" t="s">
        <v>123</v>
      </c>
      <c r="AQ24" s="29">
        <f>AQ23/(LOG(AQ4)/LOG(2))</f>
        <v>0.61794758540671546</v>
      </c>
      <c r="AU24" s="29" t="s">
        <v>124</v>
      </c>
      <c r="AV24" s="29">
        <f>AV23/(LOG(AV4)/LOG(2))</f>
        <v>0.49265131432236337</v>
      </c>
    </row>
    <row r="25" spans="1:48" x14ac:dyDescent="0.3">
      <c r="A25" s="59">
        <v>12</v>
      </c>
      <c r="B25" s="59">
        <v>4166</v>
      </c>
      <c r="C25" s="62">
        <v>14</v>
      </c>
      <c r="D25" s="59">
        <v>4181</v>
      </c>
      <c r="E25" s="62">
        <v>13</v>
      </c>
      <c r="F25" s="59">
        <v>4216</v>
      </c>
      <c r="G25" s="65">
        <v>14</v>
      </c>
      <c r="H25" s="65">
        <v>4229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4376</v>
      </c>
      <c r="C26" s="62">
        <v>14</v>
      </c>
      <c r="D26" s="59">
        <v>4389</v>
      </c>
      <c r="E26" s="62">
        <v>13</v>
      </c>
      <c r="F26" s="59">
        <v>4402</v>
      </c>
      <c r="G26" s="65">
        <v>14</v>
      </c>
      <c r="H26" s="65">
        <v>4415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4770</v>
      </c>
      <c r="C27" s="62">
        <v>14</v>
      </c>
      <c r="D27" s="59">
        <v>4798</v>
      </c>
      <c r="E27" s="62">
        <v>13</v>
      </c>
      <c r="F27" s="59">
        <v>4820</v>
      </c>
      <c r="G27" s="65">
        <v>14</v>
      </c>
      <c r="H27" s="65">
        <v>4834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4988</v>
      </c>
      <c r="C28" s="62">
        <v>14</v>
      </c>
      <c r="D28" s="59">
        <v>5004</v>
      </c>
      <c r="E28" s="62">
        <v>13</v>
      </c>
      <c r="F28" s="59">
        <v>5021</v>
      </c>
      <c r="G28" s="65">
        <v>14</v>
      </c>
      <c r="H28" s="65">
        <v>5035</v>
      </c>
      <c r="I28" s="41"/>
      <c r="J28" s="41"/>
      <c r="K28" s="51">
        <v>0</v>
      </c>
      <c r="L28">
        <v>1111</v>
      </c>
      <c r="N28" s="40">
        <f>COUNTIF(L7:L87,G3)</f>
        <v>0</v>
      </c>
      <c r="O28" s="40"/>
      <c r="P28" s="47">
        <v>14</v>
      </c>
      <c r="Q28" s="47">
        <v>13</v>
      </c>
      <c r="R28" s="47">
        <v>14</v>
      </c>
      <c r="S28" s="47">
        <v>13</v>
      </c>
      <c r="T28" s="47">
        <v>14</v>
      </c>
      <c r="U28" s="47">
        <v>13</v>
      </c>
      <c r="V28" s="46"/>
    </row>
    <row r="29" spans="1:48" x14ac:dyDescent="0.3">
      <c r="A29" s="59">
        <v>12</v>
      </c>
      <c r="B29" s="59">
        <v>5312</v>
      </c>
      <c r="C29" s="62">
        <v>14</v>
      </c>
      <c r="D29" s="59">
        <v>5325</v>
      </c>
      <c r="E29" s="62">
        <v>13</v>
      </c>
      <c r="F29" s="59">
        <v>5341</v>
      </c>
      <c r="G29" s="65">
        <v>14</v>
      </c>
      <c r="H29" s="65">
        <v>5359</v>
      </c>
      <c r="I29" s="41"/>
      <c r="J29" s="41"/>
      <c r="K29" s="51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5470</v>
      </c>
      <c r="C30" s="62">
        <v>14</v>
      </c>
      <c r="D30" s="59">
        <v>5492</v>
      </c>
      <c r="E30" s="62">
        <v>13</v>
      </c>
      <c r="F30" s="59">
        <v>5505</v>
      </c>
      <c r="G30" s="65">
        <v>14</v>
      </c>
      <c r="H30" s="65">
        <v>5522</v>
      </c>
      <c r="I30" s="41"/>
      <c r="J30" s="41"/>
      <c r="K30" s="51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5670</v>
      </c>
      <c r="C31" s="62">
        <v>14</v>
      </c>
      <c r="D31" s="59">
        <v>5682</v>
      </c>
      <c r="E31" s="62">
        <v>24</v>
      </c>
      <c r="F31" s="59">
        <v>5695</v>
      </c>
      <c r="G31" s="65">
        <v>14</v>
      </c>
      <c r="H31" s="65">
        <v>5705</v>
      </c>
      <c r="I31" s="41"/>
      <c r="J31" s="41"/>
      <c r="K31" s="51">
        <v>0</v>
      </c>
      <c r="L31">
        <v>1121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6189</v>
      </c>
      <c r="C32" s="62">
        <v>14</v>
      </c>
      <c r="D32" s="59">
        <v>6205</v>
      </c>
      <c r="E32" s="62">
        <v>13</v>
      </c>
      <c r="F32" s="59">
        <v>6220</v>
      </c>
      <c r="G32" s="65">
        <v>14</v>
      </c>
      <c r="H32" s="65">
        <v>6232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6542</v>
      </c>
      <c r="C33" s="62">
        <v>14</v>
      </c>
      <c r="D33" s="59">
        <v>6559</v>
      </c>
      <c r="E33" s="62">
        <v>13</v>
      </c>
      <c r="F33" s="59">
        <v>6599</v>
      </c>
      <c r="G33" s="65">
        <v>14</v>
      </c>
      <c r="H33" s="65">
        <v>6621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8">
        <v>12</v>
      </c>
      <c r="B34" s="58">
        <v>6771</v>
      </c>
      <c r="C34" s="61">
        <v>14</v>
      </c>
      <c r="D34" s="58">
        <v>6781</v>
      </c>
      <c r="E34" s="61">
        <v>13</v>
      </c>
      <c r="F34" s="58">
        <v>6795</v>
      </c>
      <c r="G34" s="64">
        <v>14</v>
      </c>
      <c r="H34" s="64">
        <v>6807</v>
      </c>
      <c r="I34" s="42"/>
      <c r="J34" s="42"/>
      <c r="K34" s="43">
        <v>0</v>
      </c>
      <c r="L34">
        <v>1111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8">
        <v>12</v>
      </c>
      <c r="B35" s="58">
        <v>7002</v>
      </c>
      <c r="C35" s="61">
        <v>14</v>
      </c>
      <c r="D35" s="58">
        <v>7021</v>
      </c>
      <c r="E35" s="61">
        <v>13</v>
      </c>
      <c r="F35" s="58">
        <v>7039</v>
      </c>
      <c r="G35" s="64">
        <v>14</v>
      </c>
      <c r="H35" s="64">
        <v>7059</v>
      </c>
      <c r="I35" s="42"/>
      <c r="J35" s="42"/>
      <c r="K35" s="43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8">
        <v>12</v>
      </c>
      <c r="B36" s="58">
        <v>7211</v>
      </c>
      <c r="C36" s="61">
        <v>14</v>
      </c>
      <c r="D36" s="58">
        <v>7228</v>
      </c>
      <c r="E36" s="61">
        <v>13</v>
      </c>
      <c r="F36" s="58">
        <v>7240</v>
      </c>
      <c r="G36" s="64">
        <v>14</v>
      </c>
      <c r="H36" s="64">
        <v>7253</v>
      </c>
      <c r="I36" s="42"/>
      <c r="J36" s="42"/>
      <c r="K36" s="43">
        <v>0</v>
      </c>
      <c r="L36">
        <v>1111</v>
      </c>
      <c r="N36" s="41"/>
      <c r="O36" s="50" t="s">
        <v>110</v>
      </c>
      <c r="P36">
        <f>H20/P28</f>
        <v>164.14285714285714</v>
      </c>
      <c r="Q36">
        <f>(H33-H20)/Q28</f>
        <v>332.53846153846155</v>
      </c>
      <c r="R36">
        <f>(H47-H33)/R28</f>
        <v>196.5</v>
      </c>
      <c r="S36">
        <f>(H60-H47)/S28</f>
        <v>326.61538461538464</v>
      </c>
      <c r="T36">
        <f>(H74-H60)/T28</f>
        <v>221.71428571428572</v>
      </c>
      <c r="U36">
        <f>(H87-H74)/U28</f>
        <v>509.23076923076923</v>
      </c>
    </row>
    <row r="37" spans="1:22" x14ac:dyDescent="0.3">
      <c r="A37" s="58">
        <v>12</v>
      </c>
      <c r="B37" s="58">
        <v>7437</v>
      </c>
      <c r="C37" s="61">
        <v>23</v>
      </c>
      <c r="D37" s="58">
        <v>7466</v>
      </c>
      <c r="E37" s="61">
        <v>13</v>
      </c>
      <c r="F37" s="58">
        <v>7478</v>
      </c>
      <c r="G37" s="64">
        <v>23</v>
      </c>
      <c r="H37" s="64">
        <v>7491</v>
      </c>
      <c r="I37" s="42"/>
      <c r="J37" s="42"/>
      <c r="K37" s="43">
        <v>0</v>
      </c>
      <c r="L37">
        <v>1212</v>
      </c>
    </row>
    <row r="38" spans="1:22" x14ac:dyDescent="0.3">
      <c r="A38" s="58">
        <v>12</v>
      </c>
      <c r="B38" s="58">
        <v>7617</v>
      </c>
      <c r="C38" s="61">
        <v>14</v>
      </c>
      <c r="D38" s="58">
        <v>7638</v>
      </c>
      <c r="E38" s="61">
        <v>13</v>
      </c>
      <c r="F38" s="58">
        <v>7658</v>
      </c>
      <c r="G38" s="64">
        <v>14</v>
      </c>
      <c r="H38" s="64">
        <v>7680</v>
      </c>
      <c r="I38" s="42"/>
      <c r="J38" s="42"/>
      <c r="K38" s="43">
        <v>0</v>
      </c>
      <c r="L38">
        <v>1111</v>
      </c>
    </row>
    <row r="39" spans="1:22" x14ac:dyDescent="0.3">
      <c r="A39" s="58">
        <v>12</v>
      </c>
      <c r="B39" s="58">
        <v>7796</v>
      </c>
      <c r="C39" s="61">
        <v>14</v>
      </c>
      <c r="D39" s="58">
        <v>7810</v>
      </c>
      <c r="E39" s="61">
        <v>13</v>
      </c>
      <c r="F39" s="58">
        <v>7824</v>
      </c>
      <c r="G39" s="64">
        <v>14</v>
      </c>
      <c r="H39" s="64">
        <v>7840</v>
      </c>
      <c r="I39" s="42"/>
      <c r="J39" s="42"/>
      <c r="K39" s="43">
        <v>0</v>
      </c>
      <c r="L39">
        <v>1111</v>
      </c>
    </row>
    <row r="40" spans="1:22" x14ac:dyDescent="0.3">
      <c r="A40" s="58">
        <v>12</v>
      </c>
      <c r="B40" s="58">
        <v>7994</v>
      </c>
      <c r="C40" s="61">
        <v>14</v>
      </c>
      <c r="D40" s="58">
        <v>8013</v>
      </c>
      <c r="E40" s="61">
        <v>24</v>
      </c>
      <c r="F40" s="58">
        <v>8022</v>
      </c>
      <c r="G40" s="64">
        <v>14</v>
      </c>
      <c r="H40" s="64">
        <v>8034</v>
      </c>
      <c r="I40" s="42"/>
      <c r="J40" s="42"/>
      <c r="K40" s="43">
        <v>0</v>
      </c>
      <c r="L40">
        <v>1121</v>
      </c>
    </row>
    <row r="41" spans="1:22" x14ac:dyDescent="0.3">
      <c r="A41" s="58">
        <v>12</v>
      </c>
      <c r="B41" s="58">
        <v>8197</v>
      </c>
      <c r="C41" s="61">
        <v>23</v>
      </c>
      <c r="D41" s="58">
        <v>8210</v>
      </c>
      <c r="E41" s="61">
        <v>13</v>
      </c>
      <c r="F41" s="58">
        <v>8223</v>
      </c>
      <c r="G41" s="64">
        <v>23</v>
      </c>
      <c r="H41" s="64">
        <v>8241</v>
      </c>
      <c r="I41" s="42"/>
      <c r="J41" s="42"/>
      <c r="K41" s="43">
        <v>0</v>
      </c>
      <c r="L41">
        <v>1212</v>
      </c>
    </row>
    <row r="42" spans="1:22" x14ac:dyDescent="0.3">
      <c r="A42" s="58">
        <v>12</v>
      </c>
      <c r="B42" s="58">
        <v>8366</v>
      </c>
      <c r="C42" s="61">
        <v>14</v>
      </c>
      <c r="D42" s="58">
        <v>8387</v>
      </c>
      <c r="E42" s="61">
        <v>13</v>
      </c>
      <c r="F42" s="58">
        <v>8400</v>
      </c>
      <c r="G42" s="64">
        <v>14</v>
      </c>
      <c r="H42" s="64">
        <v>8416</v>
      </c>
      <c r="I42" s="42"/>
      <c r="J42" s="42"/>
      <c r="K42" s="43">
        <v>0</v>
      </c>
      <c r="L42">
        <v>1111</v>
      </c>
    </row>
    <row r="43" spans="1:22" x14ac:dyDescent="0.3">
      <c r="A43" s="58">
        <v>12</v>
      </c>
      <c r="B43" s="58">
        <v>8550</v>
      </c>
      <c r="C43" s="61">
        <v>14</v>
      </c>
      <c r="D43" s="58">
        <v>8569</v>
      </c>
      <c r="E43" s="61">
        <v>13</v>
      </c>
      <c r="F43" s="58">
        <v>8586</v>
      </c>
      <c r="G43" s="64">
        <v>23</v>
      </c>
      <c r="H43" s="64">
        <v>8601</v>
      </c>
      <c r="I43" s="42"/>
      <c r="J43" s="42"/>
      <c r="K43" s="43">
        <v>0</v>
      </c>
      <c r="L43">
        <v>1112</v>
      </c>
    </row>
    <row r="44" spans="1:22" x14ac:dyDescent="0.3">
      <c r="A44" s="58">
        <v>12</v>
      </c>
      <c r="B44" s="58">
        <v>8742</v>
      </c>
      <c r="C44" s="61">
        <v>14</v>
      </c>
      <c r="D44" s="58">
        <v>8757</v>
      </c>
      <c r="E44" s="61">
        <v>13</v>
      </c>
      <c r="F44" s="58">
        <v>8771</v>
      </c>
      <c r="G44" s="64">
        <v>14</v>
      </c>
      <c r="H44" s="64">
        <v>8784</v>
      </c>
      <c r="I44" s="42"/>
      <c r="J44" s="42"/>
      <c r="K44" s="43">
        <v>0</v>
      </c>
      <c r="L44">
        <v>1111</v>
      </c>
    </row>
    <row r="45" spans="1:22" x14ac:dyDescent="0.3">
      <c r="A45" s="58">
        <v>12</v>
      </c>
      <c r="B45" s="58">
        <v>8895</v>
      </c>
      <c r="C45" s="61">
        <v>14</v>
      </c>
      <c r="D45" s="58">
        <v>8918</v>
      </c>
      <c r="E45" s="61">
        <v>13</v>
      </c>
      <c r="F45" s="58">
        <v>8938</v>
      </c>
      <c r="G45" s="64">
        <v>14</v>
      </c>
      <c r="H45" s="64">
        <v>8958</v>
      </c>
      <c r="I45" s="42"/>
      <c r="J45" s="42"/>
      <c r="K45" s="43">
        <v>0</v>
      </c>
      <c r="L45">
        <v>1111</v>
      </c>
    </row>
    <row r="46" spans="1:22" x14ac:dyDescent="0.3">
      <c r="A46" s="58">
        <v>12</v>
      </c>
      <c r="B46" s="58">
        <v>9081</v>
      </c>
      <c r="C46" s="61">
        <v>14</v>
      </c>
      <c r="D46" s="58">
        <v>9119</v>
      </c>
      <c r="E46" s="61">
        <v>13</v>
      </c>
      <c r="F46" s="58">
        <v>9137</v>
      </c>
      <c r="G46" s="64">
        <v>14</v>
      </c>
      <c r="H46" s="64">
        <v>9154</v>
      </c>
      <c r="I46" s="42"/>
      <c r="J46" s="42"/>
      <c r="K46" s="43">
        <v>0</v>
      </c>
      <c r="L46">
        <v>1111</v>
      </c>
    </row>
    <row r="47" spans="1:22" x14ac:dyDescent="0.3">
      <c r="A47" s="58">
        <v>12</v>
      </c>
      <c r="B47" s="58">
        <v>9324</v>
      </c>
      <c r="C47" s="61">
        <v>14</v>
      </c>
      <c r="D47" s="58">
        <v>9342</v>
      </c>
      <c r="E47" s="61">
        <v>13</v>
      </c>
      <c r="F47" s="58">
        <v>9357</v>
      </c>
      <c r="G47" s="64">
        <v>14</v>
      </c>
      <c r="H47" s="64">
        <v>9372</v>
      </c>
      <c r="I47" s="42"/>
      <c r="J47" s="42"/>
      <c r="K47" s="43">
        <v>0</v>
      </c>
      <c r="L47">
        <v>1111</v>
      </c>
    </row>
    <row r="48" spans="1:22" x14ac:dyDescent="0.3">
      <c r="A48" s="59">
        <v>12</v>
      </c>
      <c r="B48" s="59">
        <v>9500</v>
      </c>
      <c r="C48" s="62">
        <v>14</v>
      </c>
      <c r="D48" s="59">
        <v>9514</v>
      </c>
      <c r="E48" s="62">
        <v>13</v>
      </c>
      <c r="F48" s="59">
        <v>9527</v>
      </c>
      <c r="G48" s="65">
        <v>23</v>
      </c>
      <c r="H48" s="65">
        <v>9541</v>
      </c>
      <c r="I48" s="41"/>
      <c r="J48" s="41"/>
      <c r="K48" s="51">
        <v>0</v>
      </c>
      <c r="L48">
        <v>1112</v>
      </c>
    </row>
    <row r="49" spans="1:12" x14ac:dyDescent="0.3">
      <c r="A49" s="59">
        <v>12</v>
      </c>
      <c r="B49" s="59">
        <v>9644</v>
      </c>
      <c r="C49" s="62">
        <v>14</v>
      </c>
      <c r="D49" s="59">
        <v>9663</v>
      </c>
      <c r="E49" s="62">
        <v>13</v>
      </c>
      <c r="F49" s="59">
        <v>9675</v>
      </c>
      <c r="G49" s="65">
        <v>14</v>
      </c>
      <c r="H49" s="65">
        <v>9688</v>
      </c>
      <c r="I49" s="41"/>
      <c r="J49" s="41"/>
      <c r="K49" s="51">
        <v>0</v>
      </c>
      <c r="L49">
        <v>1111</v>
      </c>
    </row>
    <row r="50" spans="1:12" x14ac:dyDescent="0.3">
      <c r="A50" s="59">
        <v>12</v>
      </c>
      <c r="B50" s="59">
        <v>9856</v>
      </c>
      <c r="C50" s="62">
        <v>14</v>
      </c>
      <c r="D50" s="59">
        <v>9871</v>
      </c>
      <c r="E50" s="62">
        <v>13</v>
      </c>
      <c r="F50" s="59">
        <v>9892</v>
      </c>
      <c r="G50" s="65">
        <v>14</v>
      </c>
      <c r="H50" s="65">
        <v>9916</v>
      </c>
      <c r="I50" s="41"/>
      <c r="J50" s="41"/>
      <c r="K50" s="51">
        <v>0</v>
      </c>
      <c r="L50">
        <v>1111</v>
      </c>
    </row>
    <row r="51" spans="1:12" x14ac:dyDescent="0.3">
      <c r="A51" s="59">
        <v>12</v>
      </c>
      <c r="B51" s="59">
        <v>10035</v>
      </c>
      <c r="C51" s="62">
        <v>14</v>
      </c>
      <c r="D51" s="59">
        <v>10064</v>
      </c>
      <c r="E51" s="62">
        <v>13</v>
      </c>
      <c r="F51" s="59">
        <v>10083</v>
      </c>
      <c r="G51" s="65">
        <v>14</v>
      </c>
      <c r="H51" s="65">
        <v>10104</v>
      </c>
      <c r="I51" s="41"/>
      <c r="J51" s="41"/>
      <c r="K51" s="51">
        <v>0</v>
      </c>
      <c r="L51">
        <v>1111</v>
      </c>
    </row>
    <row r="52" spans="1:12" x14ac:dyDescent="0.3">
      <c r="A52" s="59">
        <v>12</v>
      </c>
      <c r="B52" s="59">
        <v>10242</v>
      </c>
      <c r="C52" s="62">
        <v>14</v>
      </c>
      <c r="D52" s="59">
        <v>10264</v>
      </c>
      <c r="E52" s="62">
        <v>13</v>
      </c>
      <c r="F52" s="59">
        <v>10314</v>
      </c>
      <c r="G52" s="65">
        <v>14</v>
      </c>
      <c r="H52" s="65">
        <v>10327</v>
      </c>
      <c r="I52" s="41"/>
      <c r="J52" s="41"/>
      <c r="K52" s="51">
        <v>0</v>
      </c>
      <c r="L52">
        <v>1111</v>
      </c>
    </row>
    <row r="53" spans="1:12" x14ac:dyDescent="0.3">
      <c r="A53" s="59">
        <v>12</v>
      </c>
      <c r="B53" s="59">
        <v>10478</v>
      </c>
      <c r="C53" s="62">
        <v>14</v>
      </c>
      <c r="D53" s="59">
        <v>10505</v>
      </c>
      <c r="E53" s="62">
        <v>13</v>
      </c>
      <c r="F53" s="59">
        <v>10519</v>
      </c>
      <c r="G53" s="65">
        <v>14</v>
      </c>
      <c r="H53" s="65">
        <v>10544</v>
      </c>
      <c r="I53" s="41"/>
      <c r="J53" s="41"/>
      <c r="K53" s="51">
        <v>0</v>
      </c>
      <c r="L53">
        <v>1111</v>
      </c>
    </row>
    <row r="54" spans="1:12" x14ac:dyDescent="0.3">
      <c r="A54" s="59">
        <v>12</v>
      </c>
      <c r="B54" s="59">
        <v>10684</v>
      </c>
      <c r="C54" s="62">
        <v>14</v>
      </c>
      <c r="D54" s="59">
        <v>10729</v>
      </c>
      <c r="E54" s="62">
        <v>13</v>
      </c>
      <c r="F54" s="59">
        <v>10742</v>
      </c>
      <c r="G54" s="65">
        <v>14</v>
      </c>
      <c r="H54" s="65">
        <v>10759</v>
      </c>
      <c r="I54" s="41"/>
      <c r="J54" s="41"/>
      <c r="K54" s="51">
        <v>0</v>
      </c>
      <c r="L54">
        <v>1111</v>
      </c>
    </row>
    <row r="55" spans="1:12" x14ac:dyDescent="0.3">
      <c r="A55" s="59">
        <v>12</v>
      </c>
      <c r="B55" s="59">
        <v>10911</v>
      </c>
      <c r="C55" s="62">
        <v>14</v>
      </c>
      <c r="D55" s="59">
        <v>10924</v>
      </c>
      <c r="E55" s="62">
        <v>13</v>
      </c>
      <c r="F55" s="59">
        <v>10940</v>
      </c>
      <c r="G55" s="65">
        <v>14</v>
      </c>
      <c r="H55" s="65">
        <v>10956</v>
      </c>
      <c r="I55" s="41"/>
      <c r="J55" s="41"/>
      <c r="K55" s="51">
        <v>0</v>
      </c>
      <c r="L55">
        <v>1111</v>
      </c>
    </row>
    <row r="56" spans="1:12" x14ac:dyDescent="0.3">
      <c r="A56" s="59">
        <v>21</v>
      </c>
      <c r="B56" s="59">
        <v>11107</v>
      </c>
      <c r="C56" s="62">
        <v>12</v>
      </c>
      <c r="D56" s="59">
        <v>11118</v>
      </c>
      <c r="E56" s="62">
        <v>13</v>
      </c>
      <c r="F56" s="59">
        <v>11135</v>
      </c>
      <c r="G56" s="65">
        <v>14</v>
      </c>
      <c r="H56" s="65">
        <v>11156</v>
      </c>
      <c r="I56" s="41"/>
      <c r="J56" s="41"/>
      <c r="K56" s="51">
        <v>0</v>
      </c>
      <c r="L56">
        <v>2111</v>
      </c>
    </row>
    <row r="57" spans="1:12" x14ac:dyDescent="0.3">
      <c r="A57" s="59">
        <v>12</v>
      </c>
      <c r="B57" s="59">
        <v>11289</v>
      </c>
      <c r="C57" s="62">
        <v>14</v>
      </c>
      <c r="D57" s="59">
        <v>11321</v>
      </c>
      <c r="E57" s="62">
        <v>13</v>
      </c>
      <c r="F57" s="59">
        <v>11344</v>
      </c>
      <c r="G57" s="65">
        <v>14</v>
      </c>
      <c r="H57" s="65">
        <v>11364</v>
      </c>
      <c r="I57" s="41"/>
      <c r="J57" s="41"/>
      <c r="K57" s="51">
        <v>0</v>
      </c>
      <c r="L57">
        <v>1111</v>
      </c>
    </row>
    <row r="58" spans="1:12" x14ac:dyDescent="0.3">
      <c r="A58" s="59">
        <v>12</v>
      </c>
      <c r="B58" s="59">
        <v>12010</v>
      </c>
      <c r="C58" s="62">
        <v>14</v>
      </c>
      <c r="D58" s="59">
        <v>12066</v>
      </c>
      <c r="E58" s="62">
        <v>13</v>
      </c>
      <c r="F58" s="59">
        <v>12115</v>
      </c>
      <c r="G58" s="65">
        <v>14</v>
      </c>
      <c r="H58" s="65">
        <v>12134</v>
      </c>
      <c r="I58" s="41"/>
      <c r="J58" s="41"/>
      <c r="K58" s="51">
        <v>0</v>
      </c>
      <c r="L58">
        <v>1111</v>
      </c>
    </row>
    <row r="59" spans="1:12" x14ac:dyDescent="0.3">
      <c r="A59" s="59">
        <v>12</v>
      </c>
      <c r="B59" s="59">
        <v>12292</v>
      </c>
      <c r="C59" s="62">
        <v>14</v>
      </c>
      <c r="D59" s="59">
        <v>12388</v>
      </c>
      <c r="E59" s="62">
        <v>13</v>
      </c>
      <c r="F59" s="59">
        <v>12402</v>
      </c>
      <c r="G59" s="65">
        <v>14</v>
      </c>
      <c r="H59" s="65">
        <v>12424</v>
      </c>
      <c r="I59" s="41"/>
      <c r="J59" s="41"/>
      <c r="K59" s="51">
        <v>0</v>
      </c>
      <c r="L59">
        <v>1111</v>
      </c>
    </row>
    <row r="60" spans="1:12" x14ac:dyDescent="0.3">
      <c r="A60" s="59">
        <v>12</v>
      </c>
      <c r="B60" s="59">
        <v>13547</v>
      </c>
      <c r="C60" s="62">
        <v>14</v>
      </c>
      <c r="D60" s="59">
        <v>13564</v>
      </c>
      <c r="E60" s="62">
        <v>13</v>
      </c>
      <c r="F60" s="59">
        <v>13581</v>
      </c>
      <c r="G60" s="65">
        <v>14</v>
      </c>
      <c r="H60" s="65">
        <v>13618</v>
      </c>
      <c r="I60" s="41"/>
      <c r="J60" s="41"/>
      <c r="K60" s="51">
        <v>0</v>
      </c>
      <c r="L60">
        <v>1111</v>
      </c>
    </row>
    <row r="61" spans="1:12" x14ac:dyDescent="0.3">
      <c r="A61" s="58">
        <v>21</v>
      </c>
      <c r="B61" s="58">
        <v>13809</v>
      </c>
      <c r="C61" s="61">
        <v>12</v>
      </c>
      <c r="D61" s="58">
        <v>13821</v>
      </c>
      <c r="E61" s="61">
        <v>13</v>
      </c>
      <c r="F61" s="58">
        <v>13843</v>
      </c>
      <c r="G61" s="64">
        <v>23</v>
      </c>
      <c r="H61" s="64">
        <v>13852</v>
      </c>
      <c r="I61" s="42"/>
      <c r="J61" s="42"/>
      <c r="K61" s="43">
        <v>0</v>
      </c>
      <c r="L61">
        <v>2112</v>
      </c>
    </row>
    <row r="62" spans="1:12" x14ac:dyDescent="0.3">
      <c r="A62" s="58">
        <v>12</v>
      </c>
      <c r="B62" s="58">
        <v>13995</v>
      </c>
      <c r="C62" s="61">
        <v>23</v>
      </c>
      <c r="D62" s="58">
        <v>14010</v>
      </c>
      <c r="E62" s="61">
        <v>13</v>
      </c>
      <c r="F62" s="58">
        <v>14035</v>
      </c>
      <c r="G62" s="64">
        <v>23</v>
      </c>
      <c r="H62" s="64">
        <v>14044</v>
      </c>
      <c r="I62" s="42"/>
      <c r="J62" s="42"/>
      <c r="K62" s="43">
        <v>0</v>
      </c>
      <c r="L62">
        <v>1212</v>
      </c>
    </row>
    <row r="63" spans="1:12" x14ac:dyDescent="0.3">
      <c r="A63" s="58">
        <v>12</v>
      </c>
      <c r="B63" s="58">
        <v>14298</v>
      </c>
      <c r="C63" s="61">
        <v>14</v>
      </c>
      <c r="D63" s="58">
        <v>14327</v>
      </c>
      <c r="E63" s="61">
        <v>24</v>
      </c>
      <c r="F63" s="58">
        <v>14336</v>
      </c>
      <c r="G63" s="64">
        <v>14</v>
      </c>
      <c r="H63" s="64">
        <v>14349</v>
      </c>
      <c r="I63" s="42"/>
      <c r="J63" s="42"/>
      <c r="K63" s="43">
        <v>0</v>
      </c>
      <c r="L63">
        <v>1121</v>
      </c>
    </row>
    <row r="64" spans="1:12" x14ac:dyDescent="0.3">
      <c r="A64" s="58">
        <v>12</v>
      </c>
      <c r="B64" s="58">
        <v>14535</v>
      </c>
      <c r="C64" s="61">
        <v>23</v>
      </c>
      <c r="D64" s="58">
        <v>14546</v>
      </c>
      <c r="E64" s="61">
        <v>13</v>
      </c>
      <c r="F64" s="58">
        <v>14554</v>
      </c>
      <c r="G64" s="64">
        <v>14</v>
      </c>
      <c r="H64" s="64">
        <v>14570</v>
      </c>
      <c r="I64" s="42"/>
      <c r="J64" s="42"/>
      <c r="K64" s="43">
        <v>0</v>
      </c>
      <c r="L64">
        <v>1211</v>
      </c>
    </row>
    <row r="65" spans="1:12" x14ac:dyDescent="0.3">
      <c r="A65" s="58">
        <v>12</v>
      </c>
      <c r="B65" s="58">
        <v>14748</v>
      </c>
      <c r="C65" s="61">
        <v>14</v>
      </c>
      <c r="D65" s="58">
        <v>14764</v>
      </c>
      <c r="E65" s="61">
        <v>13</v>
      </c>
      <c r="F65" s="58">
        <v>14779</v>
      </c>
      <c r="G65" s="64">
        <v>14</v>
      </c>
      <c r="H65" s="64">
        <v>14795</v>
      </c>
      <c r="I65" s="42"/>
      <c r="J65" s="42"/>
      <c r="K65" s="43">
        <v>0</v>
      </c>
      <c r="L65">
        <v>1111</v>
      </c>
    </row>
    <row r="66" spans="1:12" x14ac:dyDescent="0.3">
      <c r="A66" s="58">
        <v>12</v>
      </c>
      <c r="B66" s="58">
        <v>14906</v>
      </c>
      <c r="C66" s="61">
        <v>14</v>
      </c>
      <c r="D66" s="58">
        <v>14917</v>
      </c>
      <c r="E66" s="61">
        <v>13</v>
      </c>
      <c r="F66" s="58">
        <v>14929</v>
      </c>
      <c r="G66" s="64">
        <v>14</v>
      </c>
      <c r="H66" s="64">
        <v>14942</v>
      </c>
      <c r="I66" s="42"/>
      <c r="J66" s="42"/>
      <c r="K66" s="43">
        <v>0</v>
      </c>
      <c r="L66">
        <v>1111</v>
      </c>
    </row>
    <row r="67" spans="1:12" x14ac:dyDescent="0.3">
      <c r="A67" s="58">
        <v>12</v>
      </c>
      <c r="B67" s="58">
        <v>15073</v>
      </c>
      <c r="C67" s="61">
        <v>23</v>
      </c>
      <c r="D67" s="58">
        <v>15082</v>
      </c>
      <c r="E67" s="61">
        <v>13</v>
      </c>
      <c r="F67" s="58">
        <v>15090</v>
      </c>
      <c r="G67" s="64">
        <v>14</v>
      </c>
      <c r="H67" s="64">
        <v>15106</v>
      </c>
      <c r="I67" s="42"/>
      <c r="J67" s="42"/>
      <c r="K67" s="43">
        <v>0</v>
      </c>
      <c r="L67">
        <v>1211</v>
      </c>
    </row>
    <row r="68" spans="1:12" x14ac:dyDescent="0.3">
      <c r="A68" s="58">
        <v>12</v>
      </c>
      <c r="B68" s="58">
        <v>15227</v>
      </c>
      <c r="C68" s="61">
        <v>14</v>
      </c>
      <c r="D68" s="58">
        <v>15246</v>
      </c>
      <c r="E68" s="61">
        <v>24</v>
      </c>
      <c r="F68" s="58">
        <v>15257</v>
      </c>
      <c r="G68" s="64">
        <v>14</v>
      </c>
      <c r="H68" s="64">
        <v>15295</v>
      </c>
      <c r="I68" s="42"/>
      <c r="J68" s="42"/>
      <c r="K68" s="43">
        <v>0</v>
      </c>
      <c r="L68">
        <v>1121</v>
      </c>
    </row>
    <row r="69" spans="1:12" x14ac:dyDescent="0.3">
      <c r="A69" s="58">
        <v>12</v>
      </c>
      <c r="B69" s="58">
        <v>15406</v>
      </c>
      <c r="C69" s="61">
        <v>14</v>
      </c>
      <c r="D69" s="58">
        <v>15454</v>
      </c>
      <c r="E69" s="61">
        <v>13</v>
      </c>
      <c r="F69" s="58">
        <v>15469</v>
      </c>
      <c r="G69" s="64">
        <v>23</v>
      </c>
      <c r="H69" s="64">
        <v>15480</v>
      </c>
      <c r="I69" s="42"/>
      <c r="J69" s="42"/>
      <c r="K69" s="43">
        <v>0</v>
      </c>
      <c r="L69">
        <v>1112</v>
      </c>
    </row>
    <row r="70" spans="1:12" x14ac:dyDescent="0.3">
      <c r="A70" s="58">
        <v>12</v>
      </c>
      <c r="B70" s="58">
        <v>15772</v>
      </c>
      <c r="C70" s="61">
        <v>14</v>
      </c>
      <c r="D70" s="58">
        <v>15787</v>
      </c>
      <c r="E70" s="61">
        <v>13</v>
      </c>
      <c r="F70" s="58">
        <v>15816</v>
      </c>
      <c r="G70" s="64">
        <v>14</v>
      </c>
      <c r="H70" s="64">
        <v>15831</v>
      </c>
      <c r="I70" s="42"/>
      <c r="J70" s="42"/>
      <c r="K70" s="43">
        <v>0</v>
      </c>
      <c r="L70">
        <v>1111</v>
      </c>
    </row>
    <row r="71" spans="1:12" x14ac:dyDescent="0.3">
      <c r="A71" s="58">
        <v>12</v>
      </c>
      <c r="B71" s="58">
        <v>15968</v>
      </c>
      <c r="C71" s="61">
        <v>14</v>
      </c>
      <c r="D71" s="58">
        <v>16000</v>
      </c>
      <c r="E71" s="61">
        <v>24</v>
      </c>
      <c r="F71" s="58">
        <v>16009</v>
      </c>
      <c r="G71" s="64">
        <v>14</v>
      </c>
      <c r="H71" s="64">
        <v>16023</v>
      </c>
      <c r="I71" s="42"/>
      <c r="J71" s="42"/>
      <c r="K71" s="43">
        <v>0</v>
      </c>
      <c r="L71">
        <v>1121</v>
      </c>
    </row>
    <row r="72" spans="1:12" x14ac:dyDescent="0.3">
      <c r="A72" s="58">
        <v>12</v>
      </c>
      <c r="B72" s="58">
        <v>16220</v>
      </c>
      <c r="C72" s="61">
        <v>14</v>
      </c>
      <c r="D72" s="58">
        <v>16236</v>
      </c>
      <c r="E72" s="61">
        <v>13</v>
      </c>
      <c r="F72" s="58">
        <v>16258</v>
      </c>
      <c r="G72" s="64">
        <v>23</v>
      </c>
      <c r="H72" s="64">
        <v>16268</v>
      </c>
      <c r="I72" s="42"/>
      <c r="J72" s="42"/>
      <c r="K72" s="43">
        <v>0</v>
      </c>
      <c r="L72">
        <v>1112</v>
      </c>
    </row>
    <row r="73" spans="1:12" x14ac:dyDescent="0.3">
      <c r="A73" s="58">
        <v>12</v>
      </c>
      <c r="B73" s="58">
        <v>16481</v>
      </c>
      <c r="C73" s="61">
        <v>14</v>
      </c>
      <c r="D73" s="58">
        <v>16493</v>
      </c>
      <c r="E73" s="61">
        <v>13</v>
      </c>
      <c r="F73" s="58">
        <v>16505</v>
      </c>
      <c r="G73" s="64">
        <v>14</v>
      </c>
      <c r="H73" s="64">
        <v>16525</v>
      </c>
      <c r="I73" s="42"/>
      <c r="J73" s="42"/>
      <c r="K73" s="43">
        <v>0</v>
      </c>
      <c r="L73">
        <v>1111</v>
      </c>
    </row>
    <row r="74" spans="1:12" x14ac:dyDescent="0.3">
      <c r="A74" s="58">
        <v>12</v>
      </c>
      <c r="B74" s="58">
        <v>16679</v>
      </c>
      <c r="C74" s="61">
        <v>14</v>
      </c>
      <c r="D74" s="58">
        <v>16692</v>
      </c>
      <c r="E74" s="61">
        <v>13</v>
      </c>
      <c r="F74" s="58">
        <v>16702</v>
      </c>
      <c r="G74" s="64">
        <v>14</v>
      </c>
      <c r="H74" s="64">
        <v>16722</v>
      </c>
      <c r="I74" s="42"/>
      <c r="J74" s="42"/>
      <c r="K74" s="43">
        <v>0</v>
      </c>
      <c r="L74">
        <v>1111</v>
      </c>
    </row>
    <row r="75" spans="1:12" x14ac:dyDescent="0.3">
      <c r="A75" s="59">
        <v>12</v>
      </c>
      <c r="B75" s="59">
        <v>16904</v>
      </c>
      <c r="C75" s="62">
        <v>14</v>
      </c>
      <c r="D75" s="59">
        <v>16936</v>
      </c>
      <c r="E75" s="62">
        <v>13</v>
      </c>
      <c r="F75" s="59">
        <v>16980</v>
      </c>
      <c r="G75" s="65">
        <v>14</v>
      </c>
      <c r="H75" s="65">
        <v>17002</v>
      </c>
      <c r="I75" s="41"/>
      <c r="J75" s="41"/>
      <c r="K75" s="51">
        <v>0</v>
      </c>
      <c r="L75">
        <v>1111</v>
      </c>
    </row>
    <row r="76" spans="1:12" x14ac:dyDescent="0.3">
      <c r="A76" s="59">
        <v>12</v>
      </c>
      <c r="B76" s="59">
        <v>17155</v>
      </c>
      <c r="C76" s="62">
        <v>14</v>
      </c>
      <c r="D76" s="59">
        <v>17175</v>
      </c>
      <c r="E76" s="62">
        <v>13</v>
      </c>
      <c r="F76" s="59">
        <v>17189</v>
      </c>
      <c r="G76" s="65">
        <v>14</v>
      </c>
      <c r="H76" s="65">
        <v>17207</v>
      </c>
      <c r="I76" s="41"/>
      <c r="J76" s="41"/>
      <c r="K76" s="51">
        <v>0</v>
      </c>
      <c r="L76">
        <v>1111</v>
      </c>
    </row>
    <row r="77" spans="1:12" x14ac:dyDescent="0.3">
      <c r="A77" s="59">
        <v>12</v>
      </c>
      <c r="B77" s="59">
        <v>17366</v>
      </c>
      <c r="C77" s="62">
        <v>14</v>
      </c>
      <c r="D77" s="59">
        <v>17379</v>
      </c>
      <c r="E77" s="62">
        <v>24</v>
      </c>
      <c r="F77" s="59">
        <v>17391</v>
      </c>
      <c r="G77" s="65">
        <v>23</v>
      </c>
      <c r="H77" s="65">
        <v>17411</v>
      </c>
      <c r="I77" s="41"/>
      <c r="J77" s="41"/>
      <c r="K77" s="51">
        <v>0</v>
      </c>
      <c r="L77">
        <v>1122</v>
      </c>
    </row>
    <row r="78" spans="1:12" x14ac:dyDescent="0.3">
      <c r="A78" s="59">
        <v>12</v>
      </c>
      <c r="B78" s="59">
        <v>18053</v>
      </c>
      <c r="C78" s="62">
        <v>14</v>
      </c>
      <c r="D78" s="59">
        <v>18066</v>
      </c>
      <c r="E78" s="62">
        <v>13</v>
      </c>
      <c r="F78" s="59">
        <v>18098</v>
      </c>
      <c r="G78" s="65">
        <v>14</v>
      </c>
      <c r="H78" s="65">
        <v>18113</v>
      </c>
      <c r="I78" s="41"/>
      <c r="J78" s="41"/>
      <c r="K78" s="51">
        <v>0</v>
      </c>
      <c r="L78">
        <v>1111</v>
      </c>
    </row>
    <row r="79" spans="1:12" x14ac:dyDescent="0.3">
      <c r="A79" s="59">
        <v>12</v>
      </c>
      <c r="B79" s="59">
        <v>18556</v>
      </c>
      <c r="C79" s="62">
        <v>14</v>
      </c>
      <c r="D79" s="59">
        <v>18582</v>
      </c>
      <c r="E79" s="62">
        <v>13</v>
      </c>
      <c r="F79" s="59">
        <v>18600</v>
      </c>
      <c r="G79" s="65">
        <v>23</v>
      </c>
      <c r="H79" s="65">
        <v>18611</v>
      </c>
      <c r="I79" s="41"/>
      <c r="J79" s="41"/>
      <c r="K79" s="51">
        <v>0</v>
      </c>
      <c r="L79">
        <v>1112</v>
      </c>
    </row>
    <row r="80" spans="1:12" x14ac:dyDescent="0.3">
      <c r="A80" s="59">
        <v>12</v>
      </c>
      <c r="B80" s="59">
        <v>19416</v>
      </c>
      <c r="C80" s="62">
        <v>14</v>
      </c>
      <c r="D80" s="59">
        <v>19459</v>
      </c>
      <c r="E80" s="62">
        <v>13</v>
      </c>
      <c r="F80" s="59">
        <v>19475</v>
      </c>
      <c r="G80" s="65">
        <v>14</v>
      </c>
      <c r="H80" s="65">
        <v>19497</v>
      </c>
      <c r="I80" s="41"/>
      <c r="J80" s="41"/>
      <c r="K80" s="51">
        <v>0</v>
      </c>
      <c r="L80">
        <v>1111</v>
      </c>
    </row>
    <row r="81" spans="1:12" x14ac:dyDescent="0.3">
      <c r="A81" s="59">
        <v>12</v>
      </c>
      <c r="B81" s="59">
        <v>19747</v>
      </c>
      <c r="C81" s="62">
        <v>14</v>
      </c>
      <c r="D81" s="59">
        <v>19827</v>
      </c>
      <c r="E81" s="62">
        <v>13</v>
      </c>
      <c r="F81" s="59">
        <v>19849</v>
      </c>
      <c r="G81" s="65">
        <v>23</v>
      </c>
      <c r="H81" s="65">
        <v>19862</v>
      </c>
      <c r="I81" s="41"/>
      <c r="J81" s="41"/>
      <c r="K81" s="51">
        <v>0</v>
      </c>
      <c r="L81">
        <v>1112</v>
      </c>
    </row>
    <row r="82" spans="1:12" x14ac:dyDescent="0.3">
      <c r="A82" s="59">
        <v>12</v>
      </c>
      <c r="B82" s="59">
        <v>21198</v>
      </c>
      <c r="C82" s="62">
        <v>14</v>
      </c>
      <c r="D82" s="59">
        <v>21221</v>
      </c>
      <c r="E82" s="62">
        <v>13</v>
      </c>
      <c r="F82" s="59">
        <v>21236</v>
      </c>
      <c r="G82" s="65">
        <v>14</v>
      </c>
      <c r="H82" s="65">
        <v>21252</v>
      </c>
      <c r="I82" s="41"/>
      <c r="J82" s="41"/>
      <c r="K82" s="51">
        <v>0</v>
      </c>
      <c r="L82">
        <v>1111</v>
      </c>
    </row>
    <row r="83" spans="1:12" x14ac:dyDescent="0.3">
      <c r="A83" s="59">
        <v>12</v>
      </c>
      <c r="B83" s="59">
        <v>21550</v>
      </c>
      <c r="C83" s="62">
        <v>14</v>
      </c>
      <c r="D83" s="59">
        <v>21572</v>
      </c>
      <c r="E83" s="62">
        <v>13</v>
      </c>
      <c r="F83" s="59">
        <v>21597</v>
      </c>
      <c r="G83" s="65">
        <v>23</v>
      </c>
      <c r="H83" s="65">
        <v>21697</v>
      </c>
      <c r="I83" s="41"/>
      <c r="J83" s="41"/>
      <c r="K83" s="51">
        <v>0</v>
      </c>
      <c r="L83">
        <v>1112</v>
      </c>
    </row>
    <row r="84" spans="1:12" x14ac:dyDescent="0.3">
      <c r="A84" s="59">
        <v>21</v>
      </c>
      <c r="B84" s="59">
        <v>21848</v>
      </c>
      <c r="C84" s="62">
        <v>12</v>
      </c>
      <c r="D84" s="59">
        <v>21858</v>
      </c>
      <c r="E84" s="62">
        <v>24</v>
      </c>
      <c r="F84" s="59">
        <v>21888</v>
      </c>
      <c r="G84" s="65">
        <v>14</v>
      </c>
      <c r="H84" s="65">
        <v>21915</v>
      </c>
      <c r="I84" s="41"/>
      <c r="J84" s="41"/>
      <c r="K84" s="51">
        <v>0</v>
      </c>
      <c r="L84">
        <v>2121</v>
      </c>
    </row>
    <row r="85" spans="1:12" x14ac:dyDescent="0.3">
      <c r="A85" s="59">
        <v>12</v>
      </c>
      <c r="B85" s="59">
        <v>22562</v>
      </c>
      <c r="C85" s="62">
        <v>14</v>
      </c>
      <c r="D85" s="59">
        <v>22590</v>
      </c>
      <c r="E85" s="62">
        <v>13</v>
      </c>
      <c r="F85" s="59">
        <v>22606</v>
      </c>
      <c r="G85" s="65">
        <v>14</v>
      </c>
      <c r="H85" s="65">
        <v>22637</v>
      </c>
      <c r="I85" s="41"/>
      <c r="J85" s="41"/>
      <c r="K85" s="51">
        <v>0</v>
      </c>
      <c r="L85">
        <v>1111</v>
      </c>
    </row>
    <row r="86" spans="1:12" x14ac:dyDescent="0.3">
      <c r="A86" s="59">
        <v>12</v>
      </c>
      <c r="B86" s="59">
        <v>22812</v>
      </c>
      <c r="C86" s="62">
        <v>14</v>
      </c>
      <c r="D86" s="59">
        <v>22833</v>
      </c>
      <c r="E86" s="62">
        <v>13</v>
      </c>
      <c r="F86" s="59">
        <v>22855</v>
      </c>
      <c r="G86" s="65">
        <v>14</v>
      </c>
      <c r="H86" s="65">
        <v>22874</v>
      </c>
      <c r="I86" s="41"/>
      <c r="J86" s="41"/>
      <c r="K86" s="51">
        <v>0</v>
      </c>
      <c r="L86">
        <v>1111</v>
      </c>
    </row>
    <row r="87" spans="1:12" x14ac:dyDescent="0.3">
      <c r="A87" s="59">
        <v>21</v>
      </c>
      <c r="B87" s="59">
        <v>23264</v>
      </c>
      <c r="C87" s="62">
        <v>21</v>
      </c>
      <c r="D87" s="59">
        <v>23289</v>
      </c>
      <c r="E87" s="62">
        <v>22</v>
      </c>
      <c r="F87" s="59">
        <v>23305</v>
      </c>
      <c r="G87" s="65">
        <v>14</v>
      </c>
      <c r="H87" s="65">
        <v>23342</v>
      </c>
      <c r="I87" s="41"/>
      <c r="J87" s="41"/>
      <c r="K87" s="51">
        <v>0</v>
      </c>
      <c r="L87">
        <v>2221</v>
      </c>
    </row>
    <row r="88" spans="1:12" x14ac:dyDescent="0.3">
      <c r="A88" s="17"/>
      <c r="B88" s="17"/>
      <c r="C88" s="17"/>
      <c r="D88" s="17"/>
      <c r="E88" s="17"/>
      <c r="F88" s="17"/>
      <c r="G88" s="17"/>
      <c r="H8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0</v>
      </c>
      <c r="B2" s="66">
        <v>40739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102</v>
      </c>
      <c r="V3" s="26" t="s">
        <v>118</v>
      </c>
      <c r="W3">
        <f>COUNTA(L7:L23)</f>
        <v>17</v>
      </c>
      <c r="AA3" s="26" t="s">
        <v>118</v>
      </c>
      <c r="AB3">
        <f>COUNTA(L24:L40)</f>
        <v>17</v>
      </c>
      <c r="AF3" s="26" t="s">
        <v>118</v>
      </c>
      <c r="AG3">
        <f>COUNTA(L41:L57)</f>
        <v>17</v>
      </c>
      <c r="AK3" s="26" t="s">
        <v>118</v>
      </c>
      <c r="AL3">
        <f>COUNTA(L58:L74)</f>
        <v>17</v>
      </c>
      <c r="AP3" s="26" t="s">
        <v>118</v>
      </c>
      <c r="AQ3">
        <f>COUNTA(L75:L91)</f>
        <v>17</v>
      </c>
      <c r="AU3" s="26" t="s">
        <v>118</v>
      </c>
      <c r="AV3">
        <f>COUNTA(L92:L108)</f>
        <v>17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102</v>
      </c>
      <c r="V4" s="26" t="s">
        <v>119</v>
      </c>
      <c r="W4">
        <f>SUM(U7:U22)</f>
        <v>17</v>
      </c>
      <c r="AA4" s="26" t="s">
        <v>119</v>
      </c>
      <c r="AB4">
        <f>SUM(Z7:Z22)</f>
        <v>17</v>
      </c>
      <c r="AF4" s="26" t="s">
        <v>119</v>
      </c>
      <c r="AG4">
        <f>SUM(AE7:AE22)</f>
        <v>17</v>
      </c>
      <c r="AK4" s="26" t="s">
        <v>119</v>
      </c>
      <c r="AL4">
        <f>SUM(AJ7:AJ22)</f>
        <v>17</v>
      </c>
      <c r="AP4" s="26" t="s">
        <v>119</v>
      </c>
      <c r="AQ4">
        <f>SUM(AO7:AO22)</f>
        <v>17</v>
      </c>
      <c r="AU4" s="26" t="s">
        <v>119</v>
      </c>
      <c r="AV4">
        <f>SUM(AT7:AT22)</f>
        <v>17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27</v>
      </c>
      <c r="C7" s="60">
        <v>14</v>
      </c>
      <c r="D7" s="57">
        <v>62</v>
      </c>
      <c r="E7" s="60">
        <v>13</v>
      </c>
      <c r="F7" s="57">
        <v>81</v>
      </c>
      <c r="G7" s="63">
        <v>14</v>
      </c>
      <c r="H7" s="63">
        <v>96</v>
      </c>
      <c r="I7" s="42"/>
      <c r="J7" s="42"/>
      <c r="K7" s="43">
        <v>0</v>
      </c>
      <c r="L7">
        <v>1111</v>
      </c>
      <c r="N7" s="36">
        <v>1111</v>
      </c>
      <c r="O7" s="36">
        <f>COUNTIF($L$7:$L$500,N7)</f>
        <v>39</v>
      </c>
      <c r="P7" s="36">
        <f>O7/$Q$4</f>
        <v>0.38235294117647056</v>
      </c>
      <c r="Q7" s="36">
        <f>IF(P7=0,0,(P7*((LOG(P7))/LOG(2))))</f>
        <v>-0.53033237060059457</v>
      </c>
      <c r="T7" s="36">
        <f>N7</f>
        <v>1111</v>
      </c>
      <c r="U7" s="36">
        <f>COUNTIF(L7:L23,T7)</f>
        <v>8</v>
      </c>
      <c r="V7" s="36">
        <f>U7/(W4-U20)</f>
        <v>0.47058823529411764</v>
      </c>
      <c r="W7" s="36">
        <f>IF(V7=0,0,(V7*((LOG(V7))/LOG(2))))</f>
        <v>-0.51174721941192436</v>
      </c>
      <c r="Y7" s="36">
        <f>N7</f>
        <v>1111</v>
      </c>
      <c r="Z7" s="36">
        <f>COUNTIF(L24:L40,Y7)</f>
        <v>7</v>
      </c>
      <c r="AA7" s="36">
        <f>Z7/(AB4-Z20)</f>
        <v>0.41176470588235292</v>
      </c>
      <c r="AB7" s="36">
        <f>IF(AA7=0,0,(AA7*((LOG(AA7))/LOG(2))))</f>
        <v>-0.52710326084406744</v>
      </c>
      <c r="AD7" s="36">
        <f>N7</f>
        <v>1111</v>
      </c>
      <c r="AE7" s="36">
        <f>COUNTIF(L41:L57,AD7)</f>
        <v>4</v>
      </c>
      <c r="AF7" s="36">
        <f>AE7/(AG4-AE20)</f>
        <v>0.23529411764705882</v>
      </c>
      <c r="AG7" s="36">
        <f>IF(AF7=0,0,(AF7*((LOG(AF7))/LOG(2))))</f>
        <v>-0.49116772735302094</v>
      </c>
      <c r="AI7" s="36">
        <f>N7</f>
        <v>1111</v>
      </c>
      <c r="AJ7" s="36">
        <f>COUNTIF(L58:L74,AI7)</f>
        <v>9</v>
      </c>
      <c r="AK7" s="36">
        <f>AJ7/(AL4-AJ20)</f>
        <v>0.52941176470588236</v>
      </c>
      <c r="AL7" s="36">
        <f>IF(AK7=0,0,(AK7*((LOG(AK7))/LOG(2))))</f>
        <v>-0.48575532695719081</v>
      </c>
      <c r="AN7" s="36">
        <f>N7</f>
        <v>1111</v>
      </c>
      <c r="AO7" s="36">
        <f>COUNTIF(L75:L91,AN7)</f>
        <v>3</v>
      </c>
      <c r="AP7" s="36">
        <f>AO7/(AQ4-AO20)</f>
        <v>0.17647058823529413</v>
      </c>
      <c r="AQ7" s="36">
        <f>IF(AP7=0,0,(AP7*((LOG(AP7))/LOG(2))))</f>
        <v>-0.44161770715220888</v>
      </c>
      <c r="AS7" s="36">
        <f>N7</f>
        <v>1111</v>
      </c>
      <c r="AT7" s="36">
        <f>COUNTIF(L92:L108,AS7)</f>
        <v>8</v>
      </c>
      <c r="AU7" s="36">
        <f>AT7/(AV4-AT20)</f>
        <v>0.47058823529411764</v>
      </c>
      <c r="AV7" s="36">
        <f>IF(AU7=0,0,(AU7*((LOG(AU7))/LOG(2))))</f>
        <v>-0.51174721941192436</v>
      </c>
    </row>
    <row r="8" spans="1:48" x14ac:dyDescent="0.3">
      <c r="A8" s="58">
        <v>12</v>
      </c>
      <c r="B8" s="58">
        <v>201</v>
      </c>
      <c r="C8" s="61">
        <v>14</v>
      </c>
      <c r="D8" s="58">
        <v>208</v>
      </c>
      <c r="E8" s="61">
        <v>13</v>
      </c>
      <c r="F8" s="58">
        <v>225</v>
      </c>
      <c r="G8" s="64">
        <v>14</v>
      </c>
      <c r="H8" s="64">
        <v>240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25</v>
      </c>
      <c r="P8" s="36">
        <f>O8/$Q$4</f>
        <v>0.24509803921568626</v>
      </c>
      <c r="Q8" s="36">
        <f>IF(P8=0,0,(P8*((LOG(P8))/LOG(2))))</f>
        <v>-0.49719832161685557</v>
      </c>
      <c r="T8" s="36">
        <f>N8</f>
        <v>1112</v>
      </c>
      <c r="U8" s="36">
        <f>COUNTIF(L7:L23,T8)</f>
        <v>4</v>
      </c>
      <c r="V8" s="36">
        <f>U8/(W4-U20)</f>
        <v>0.23529411764705882</v>
      </c>
      <c r="W8" s="36">
        <f>IF(V8=0,0,(V8*((LOG(V8))/LOG(2))))</f>
        <v>-0.49116772735302094</v>
      </c>
      <c r="Y8" s="36">
        <f>N8</f>
        <v>1112</v>
      </c>
      <c r="Z8" s="36">
        <f>COUNTIF(L24:L40,Y8)</f>
        <v>4</v>
      </c>
      <c r="AA8" s="36">
        <f>Z8/(AB4-Z20)</f>
        <v>0.23529411764705882</v>
      </c>
      <c r="AB8" s="36">
        <f>IF(AA8=0,0,(AA8*((LOG(AA8))/LOG(2))))</f>
        <v>-0.49116772735302094</v>
      </c>
      <c r="AD8" s="36">
        <f>N8</f>
        <v>1112</v>
      </c>
      <c r="AE8" s="36">
        <f>COUNTIF(L41:L57,AD8)</f>
        <v>6</v>
      </c>
      <c r="AF8" s="36">
        <f>AE8/(AG4-AE20)</f>
        <v>0.35294117647058826</v>
      </c>
      <c r="AG8" s="36">
        <f>IF(AF8=0,0,(AF8*((LOG(AF8))/LOG(2))))</f>
        <v>-0.53029423783382934</v>
      </c>
      <c r="AI8" s="36">
        <f>N8</f>
        <v>1112</v>
      </c>
      <c r="AJ8" s="36">
        <f>COUNTIF(L58:L74,AI8)</f>
        <v>2</v>
      </c>
      <c r="AK8" s="36">
        <f>AJ8/(AL4-AJ20)</f>
        <v>0.11764705882352941</v>
      </c>
      <c r="AL8" s="36">
        <f>IF(AK8=0,0,(AK8*((LOG(AK8))/LOG(2))))</f>
        <v>-0.36323092250003997</v>
      </c>
      <c r="AN8" s="36">
        <f>N8</f>
        <v>1112</v>
      </c>
      <c r="AO8" s="36">
        <f>COUNTIF(L75:L91,AN8)</f>
        <v>4</v>
      </c>
      <c r="AP8" s="36">
        <f>AO8/(AQ4-AO20)</f>
        <v>0.23529411764705882</v>
      </c>
      <c r="AQ8" s="36">
        <f>IF(AP8=0,0,(AP8*((LOG(AP8))/LOG(2))))</f>
        <v>-0.49116772735302094</v>
      </c>
      <c r="AS8" s="36">
        <f>N8</f>
        <v>1112</v>
      </c>
      <c r="AT8" s="36">
        <f>COUNTIF(L92:L108,AS8)</f>
        <v>5</v>
      </c>
      <c r="AU8" s="36">
        <f>AT8/(AV4-AT20)</f>
        <v>0.29411764705882354</v>
      </c>
      <c r="AV8" s="36">
        <f>IF(AU8=0,0,(AU8*((LOG(AU8))/LOG(2))))</f>
        <v>-0.51927492540087561</v>
      </c>
    </row>
    <row r="9" spans="1:48" x14ac:dyDescent="0.3">
      <c r="A9" s="58">
        <v>12</v>
      </c>
      <c r="B9" s="58">
        <v>346</v>
      </c>
      <c r="C9" s="61">
        <v>23</v>
      </c>
      <c r="D9" s="58">
        <v>357</v>
      </c>
      <c r="E9" s="61">
        <v>13</v>
      </c>
      <c r="F9" s="58">
        <v>365</v>
      </c>
      <c r="G9" s="64">
        <v>14</v>
      </c>
      <c r="H9" s="64">
        <v>385</v>
      </c>
      <c r="I9" s="42"/>
      <c r="J9" s="42"/>
      <c r="K9" s="43">
        <v>0</v>
      </c>
      <c r="L9">
        <v>1211</v>
      </c>
      <c r="N9" s="36">
        <v>1121</v>
      </c>
      <c r="O9" s="36">
        <f>COUNTIF($L$7:$L$500,N9)</f>
        <v>16</v>
      </c>
      <c r="P9" s="36">
        <f>O9/$Q$4</f>
        <v>0.15686274509803921</v>
      </c>
      <c r="Q9" s="36">
        <f>IF(P9=0,0,(P9*((LOG(P9))/LOG(2))))</f>
        <v>-0.419203975211215</v>
      </c>
      <c r="T9" s="36">
        <f>N9</f>
        <v>1121</v>
      </c>
      <c r="U9" s="36">
        <f>COUNTIF(L7:L23,T9)</f>
        <v>3</v>
      </c>
      <c r="V9" s="36">
        <f>U9/(W4-U20)</f>
        <v>0.17647058823529413</v>
      </c>
      <c r="W9" s="36">
        <f>IF(V9=0,0,(V9*((LOG(V9))/LOG(2))))</f>
        <v>-0.44161770715220888</v>
      </c>
      <c r="Y9" s="36">
        <f>N9</f>
        <v>1121</v>
      </c>
      <c r="Z9" s="36">
        <f>COUNTIF(L24:L40,Y9)</f>
        <v>5</v>
      </c>
      <c r="AA9" s="36">
        <f>Z9/(AB4-Z20)</f>
        <v>0.29411764705882354</v>
      </c>
      <c r="AB9" s="36">
        <f>IF(AA9=0,0,(AA9*((LOG(AA9))/LOG(2))))</f>
        <v>-0.51927492540087561</v>
      </c>
      <c r="AD9" s="36">
        <f>N9</f>
        <v>1121</v>
      </c>
      <c r="AE9" s="36">
        <f>COUNTIF(L41:L57,AD9)</f>
        <v>3</v>
      </c>
      <c r="AF9" s="36">
        <f>AE9/(AG4-AE20)</f>
        <v>0.17647058823529413</v>
      </c>
      <c r="AG9" s="36">
        <f>IF(AF9=0,0,(AF9*((LOG(AF9))/LOG(2))))</f>
        <v>-0.44161770715220888</v>
      </c>
      <c r="AI9" s="36">
        <f>N9</f>
        <v>1121</v>
      </c>
      <c r="AJ9" s="36">
        <f>COUNTIF(L58:L74,AI9)</f>
        <v>1</v>
      </c>
      <c r="AK9" s="36">
        <f>AJ9/(AL4-AJ20)</f>
        <v>5.8823529411764705E-2</v>
      </c>
      <c r="AL9" s="36">
        <f>IF(AK9=0,0,(AK9*((LOG(AK9))/LOG(2))))</f>
        <v>-0.24043899066178465</v>
      </c>
      <c r="AN9" s="36">
        <f>N9</f>
        <v>1121</v>
      </c>
      <c r="AO9" s="36">
        <f>COUNTIF(L75:L91,AN9)</f>
        <v>3</v>
      </c>
      <c r="AP9" s="36">
        <f>AO9/(AQ4-AO20)</f>
        <v>0.17647058823529413</v>
      </c>
      <c r="AQ9" s="36">
        <f>IF(AP9=0,0,(AP9*((LOG(AP9))/LOG(2))))</f>
        <v>-0.44161770715220888</v>
      </c>
      <c r="AS9" s="36">
        <f>N9</f>
        <v>1121</v>
      </c>
      <c r="AT9" s="36">
        <f>COUNTIF(L92:L108,AS9)</f>
        <v>1</v>
      </c>
      <c r="AU9" s="36">
        <f>AT9/(AV4-AT20)</f>
        <v>5.8823529411764705E-2</v>
      </c>
      <c r="AV9" s="36">
        <f>IF(AU9=0,0,(AU9*((LOG(AU9))/LOG(2))))</f>
        <v>-0.24043899066178465</v>
      </c>
    </row>
    <row r="10" spans="1:48" x14ac:dyDescent="0.3">
      <c r="A10" s="58">
        <v>12</v>
      </c>
      <c r="B10" s="58">
        <v>499</v>
      </c>
      <c r="C10" s="61">
        <v>14</v>
      </c>
      <c r="D10" s="58">
        <v>511</v>
      </c>
      <c r="E10" s="61">
        <v>13</v>
      </c>
      <c r="F10" s="58">
        <v>530</v>
      </c>
      <c r="G10" s="64">
        <v>14</v>
      </c>
      <c r="H10" s="64">
        <v>542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COUNTIF(L7:L23,T10)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COUNTIF(L24:L40,Y10)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COUNTIF(L41:L57,AD10)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COUNTIF(L58:L74,AI10)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COUNTIF(L75:L91,AN10)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COUNTIF(L92:L108,AS10)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651</v>
      </c>
      <c r="C11" s="61">
        <v>14</v>
      </c>
      <c r="D11" s="58">
        <v>666</v>
      </c>
      <c r="E11" s="61">
        <v>13</v>
      </c>
      <c r="F11" s="58">
        <v>675</v>
      </c>
      <c r="G11" s="64">
        <v>14</v>
      </c>
      <c r="H11" s="64">
        <v>690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8</v>
      </c>
      <c r="P11" s="36">
        <f>O11/$Q$4</f>
        <v>7.8431372549019607E-2</v>
      </c>
      <c r="Q11" s="36">
        <f>IF(P11=0,0,(P11*((LOG(P11))/LOG(2))))</f>
        <v>-0.2880333601546271</v>
      </c>
      <c r="T11" s="36">
        <f>N11</f>
        <v>1211</v>
      </c>
      <c r="U11" s="36">
        <f>COUNTIF(L7:L23,T11)</f>
        <v>1</v>
      </c>
      <c r="V11" s="36">
        <f>U11/(W4-U20)</f>
        <v>5.8823529411764705E-2</v>
      </c>
      <c r="W11" s="36">
        <f>IF(V11=0,0,(V11*((LOG(V11))/LOG(2))))</f>
        <v>-0.24043899066178465</v>
      </c>
      <c r="Y11" s="36">
        <f>N11</f>
        <v>1211</v>
      </c>
      <c r="Z11" s="36">
        <f>COUNTIF(L24:L40,Y11)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COUNTIF(L41:L57,AD11)</f>
        <v>2</v>
      </c>
      <c r="AF11" s="36">
        <f>AE11/(AG4-AE20)</f>
        <v>0.11764705882352941</v>
      </c>
      <c r="AG11" s="36">
        <f>IF(AF11=0,0,(AF11*((LOG(AF11))/LOG(2))))</f>
        <v>-0.36323092250003997</v>
      </c>
      <c r="AI11" s="36">
        <f>N11</f>
        <v>1211</v>
      </c>
      <c r="AJ11" s="36">
        <f>COUNTIF(L58:L74,AI11)</f>
        <v>2</v>
      </c>
      <c r="AK11" s="36">
        <f>AJ11/(AL4-AJ20)</f>
        <v>0.11764705882352941</v>
      </c>
      <c r="AL11" s="36">
        <f>IF(AK11=0,0,(AK11*((LOG(AK11))/LOG(2))))</f>
        <v>-0.36323092250003997</v>
      </c>
      <c r="AN11" s="36">
        <f>N11</f>
        <v>1211</v>
      </c>
      <c r="AO11" s="36">
        <f>COUNTIF(L75:L91,AN11)</f>
        <v>2</v>
      </c>
      <c r="AP11" s="36">
        <f>AO11/(AQ4-AO20)</f>
        <v>0.11764705882352941</v>
      </c>
      <c r="AQ11" s="36">
        <f>IF(AP11=0,0,(AP11*((LOG(AP11))/LOG(2))))</f>
        <v>-0.36323092250003997</v>
      </c>
      <c r="AS11" s="36">
        <f>N11</f>
        <v>1211</v>
      </c>
      <c r="AT11" s="36">
        <f>COUNTIF(L92:L108,AS11)</f>
        <v>1</v>
      </c>
      <c r="AU11" s="36">
        <f>AT11/(AV4-AT20)</f>
        <v>5.8823529411764705E-2</v>
      </c>
      <c r="AV11" s="36">
        <f>IF(AU11=0,0,(AU11*((LOG(AU11))/LOG(2))))</f>
        <v>-0.24043899066178465</v>
      </c>
    </row>
    <row r="12" spans="1:48" x14ac:dyDescent="0.3">
      <c r="A12" s="58">
        <v>12</v>
      </c>
      <c r="B12" s="58">
        <v>815</v>
      </c>
      <c r="C12" s="61">
        <v>14</v>
      </c>
      <c r="D12" s="58">
        <v>829</v>
      </c>
      <c r="E12" s="61">
        <v>24</v>
      </c>
      <c r="F12" s="58">
        <v>839</v>
      </c>
      <c r="G12" s="64">
        <v>14</v>
      </c>
      <c r="H12" s="64">
        <v>848</v>
      </c>
      <c r="I12" s="42"/>
      <c r="J12" s="42"/>
      <c r="K12" s="43">
        <v>0</v>
      </c>
      <c r="L12">
        <v>1121</v>
      </c>
      <c r="N12" s="36">
        <v>1212</v>
      </c>
      <c r="O12" s="36">
        <f>COUNTIF($L$7:$L$500,N12)</f>
        <v>7</v>
      </c>
      <c r="P12" s="36">
        <f>O12/$Q$4</f>
        <v>6.8627450980392163E-2</v>
      </c>
      <c r="Q12" s="36">
        <f>IF(P12=0,0,(P12*((LOG(P12))/LOG(2))))</f>
        <v>-0.26524993077840431</v>
      </c>
      <c r="T12" s="36">
        <f>N12</f>
        <v>1212</v>
      </c>
      <c r="U12" s="36">
        <f>COUNTIF(L7:L23,T12)</f>
        <v>1</v>
      </c>
      <c r="V12" s="36">
        <f>U12/(W4-U20)</f>
        <v>5.8823529411764705E-2</v>
      </c>
      <c r="W12" s="36">
        <f>IF(V12=0,0,(V12*((LOG(V12))/LOG(2))))</f>
        <v>-0.24043899066178465</v>
      </c>
      <c r="Y12" s="36">
        <f>N12</f>
        <v>1212</v>
      </c>
      <c r="Z12" s="36">
        <f>COUNTIF(L24:L40,Y12)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COUNTIF(L41:L57,AD12)</f>
        <v>2</v>
      </c>
      <c r="AF12" s="36">
        <f>AE12/(AG4-AE20)</f>
        <v>0.11764705882352941</v>
      </c>
      <c r="AG12" s="36">
        <f>IF(AF12=0,0,(AF12*((LOG(AF12))/LOG(2))))</f>
        <v>-0.36323092250003997</v>
      </c>
      <c r="AI12" s="36">
        <f>N12</f>
        <v>1212</v>
      </c>
      <c r="AJ12" s="36">
        <f>COUNTIF(L58:L74,AI12)</f>
        <v>2</v>
      </c>
      <c r="AK12" s="36">
        <f>AJ12/(AL4-AJ20)</f>
        <v>0.11764705882352941</v>
      </c>
      <c r="AL12" s="36">
        <f>IF(AK12=0,0,(AK12*((LOG(AK12))/LOG(2))))</f>
        <v>-0.36323092250003997</v>
      </c>
      <c r="AN12" s="36">
        <f>N12</f>
        <v>1212</v>
      </c>
      <c r="AO12" s="36">
        <f>COUNTIF(L75:L91,AN12)</f>
        <v>2</v>
      </c>
      <c r="AP12" s="36">
        <f>AO12/(AQ4-AO20)</f>
        <v>0.11764705882352941</v>
      </c>
      <c r="AQ12" s="36">
        <f>IF(AP12=0,0,(AP12*((LOG(AP12))/LOG(2))))</f>
        <v>-0.36323092250003997</v>
      </c>
      <c r="AS12" s="36">
        <f>N12</f>
        <v>1212</v>
      </c>
      <c r="AT12" s="36">
        <f>COUNTIF(L92:L108,AS12)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972</v>
      </c>
      <c r="C13" s="61">
        <v>14</v>
      </c>
      <c r="D13" s="58">
        <v>989</v>
      </c>
      <c r="E13" s="61">
        <v>13</v>
      </c>
      <c r="F13" s="58">
        <v>1006</v>
      </c>
      <c r="G13" s="64">
        <v>23</v>
      </c>
      <c r="H13" s="64">
        <v>1015</v>
      </c>
      <c r="I13" s="42"/>
      <c r="J13" s="42"/>
      <c r="K13" s="43">
        <v>0</v>
      </c>
      <c r="L13">
        <v>1112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COUNTIF(L7:L23,T13)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COUNTIF(L24:L40,Y13)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COUNTIF(L41:L57,AD13)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COUNTIF(L58:L74,AI13)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COUNTIF(L75:L91,AN13)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COUNTIF(L92:L108,AS13)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1169</v>
      </c>
      <c r="C14" s="61">
        <v>14</v>
      </c>
      <c r="D14" s="58">
        <v>1188</v>
      </c>
      <c r="E14" s="61">
        <v>24</v>
      </c>
      <c r="F14" s="58">
        <v>1209</v>
      </c>
      <c r="G14" s="64">
        <v>14</v>
      </c>
      <c r="H14" s="64">
        <v>1218</v>
      </c>
      <c r="I14" s="42"/>
      <c r="J14" s="42"/>
      <c r="K14" s="43">
        <v>0</v>
      </c>
      <c r="L14">
        <v>1121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COUNTIF(L7:L23,T14)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COUNTIF(L24:L40,Y14)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COUNTIF(L41:L57,AD14)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COUNTIF(L58:L74,AI14)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COUNTIF(L75:L91,AN14)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COUNTIF(L92:L108,AS14)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1374</v>
      </c>
      <c r="C15" s="61">
        <v>14</v>
      </c>
      <c r="D15" s="58">
        <v>1399</v>
      </c>
      <c r="E15" s="61">
        <v>13</v>
      </c>
      <c r="F15" s="58">
        <v>1417</v>
      </c>
      <c r="G15" s="64">
        <v>14</v>
      </c>
      <c r="H15" s="64">
        <v>1434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1</v>
      </c>
      <c r="P15" s="36">
        <f>O15/$Q$4</f>
        <v>9.8039215686274508E-3</v>
      </c>
      <c r="Q15" s="36">
        <f>IF(P15=0,0,(P15*((LOG(P15))/LOG(2))))</f>
        <v>-6.5415934725210734E-2</v>
      </c>
      <c r="T15" s="36">
        <f>N15</f>
        <v>2111</v>
      </c>
      <c r="U15" s="36">
        <f>COUNTIF(L7:L23,T15)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COUNTIF(L24:L40,Y15)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COUNTIF(L41:L57,AD15)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COUNTIF(L58:L74,AI15)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COUNTIF(L75:L91,AN15)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COUNTIF(L92:L108,AS15)</f>
        <v>1</v>
      </c>
      <c r="AU15" s="36">
        <f>AT15/(AV4-AT20)</f>
        <v>5.8823529411764705E-2</v>
      </c>
      <c r="AV15" s="36">
        <f>IF(AU15=0,0,(AU15*((LOG(AU15))/LOG(2))))</f>
        <v>-0.24043899066178465</v>
      </c>
    </row>
    <row r="16" spans="1:48" x14ac:dyDescent="0.3">
      <c r="A16" s="58">
        <v>12</v>
      </c>
      <c r="B16" s="58">
        <v>1573</v>
      </c>
      <c r="C16" s="61">
        <v>14</v>
      </c>
      <c r="D16" s="58">
        <v>1593</v>
      </c>
      <c r="E16" s="61">
        <v>13</v>
      </c>
      <c r="F16" s="58">
        <v>1614</v>
      </c>
      <c r="G16" s="64">
        <v>23</v>
      </c>
      <c r="H16" s="64">
        <v>1625</v>
      </c>
      <c r="I16" s="42"/>
      <c r="J16" s="42"/>
      <c r="K16" s="43">
        <v>0</v>
      </c>
      <c r="L16">
        <v>1112</v>
      </c>
      <c r="N16" s="36">
        <v>2112</v>
      </c>
      <c r="O16" s="36">
        <f>COUNTIF($L$7:$L$500,N16)</f>
        <v>2</v>
      </c>
      <c r="P16" s="36">
        <f>O16/$Q$4</f>
        <v>1.9607843137254902E-2</v>
      </c>
      <c r="Q16" s="36">
        <f>IF(P16=0,0,(P16*((LOG(P16))/LOG(2))))</f>
        <v>-0.11122402631316657</v>
      </c>
      <c r="T16" s="36">
        <f>N16</f>
        <v>2112</v>
      </c>
      <c r="U16" s="36">
        <f>COUNTIF(L7:L23,T16)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COUNTIF(L24:L40,Y16)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COUNTIF(L41:L57,AD16)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COUNTIF(L58:L74,AI16)</f>
        <v>1</v>
      </c>
      <c r="AK16" s="36">
        <f>AJ16/(AL4-AJ20)</f>
        <v>5.8823529411764705E-2</v>
      </c>
      <c r="AL16" s="36">
        <f>IF(AK16=0,0,(AK16*((LOG(AK16))/LOG(2))))</f>
        <v>-0.24043899066178465</v>
      </c>
      <c r="AN16" s="36">
        <f>N16</f>
        <v>2112</v>
      </c>
      <c r="AO16" s="36">
        <f>COUNTIF(L75:L91,AN16)</f>
        <v>1</v>
      </c>
      <c r="AP16" s="36">
        <f>AO16/(AQ4-AO20)</f>
        <v>5.8823529411764705E-2</v>
      </c>
      <c r="AQ16" s="36">
        <f>IF(AP16=0,0,(AP16*((LOG(AP16))/LOG(2))))</f>
        <v>-0.24043899066178465</v>
      </c>
      <c r="AS16" s="36">
        <f>N16</f>
        <v>2112</v>
      </c>
      <c r="AT16" s="36">
        <f>COUNTIF(L92:L108,AS16)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1911</v>
      </c>
      <c r="C17" s="61">
        <v>23</v>
      </c>
      <c r="D17" s="58">
        <v>1923</v>
      </c>
      <c r="E17" s="61">
        <v>13</v>
      </c>
      <c r="F17" s="58">
        <v>1933</v>
      </c>
      <c r="G17" s="64">
        <v>23</v>
      </c>
      <c r="H17" s="64">
        <v>1946</v>
      </c>
      <c r="I17" s="42"/>
      <c r="J17" s="42"/>
      <c r="K17" s="43">
        <v>0</v>
      </c>
      <c r="L17">
        <v>1212</v>
      </c>
      <c r="N17" s="36">
        <v>2121</v>
      </c>
      <c r="O17" s="36">
        <f>COUNTIF($L$7:$L$500,N17)</f>
        <v>3</v>
      </c>
      <c r="P17" s="36">
        <f>O17/$Q$4</f>
        <v>2.9411764705882353E-2</v>
      </c>
      <c r="Q17" s="36">
        <f>IF(P17=0,0,(P17*((LOG(P17))/LOG(2))))</f>
        <v>-0.14963126003677468</v>
      </c>
      <c r="T17" s="36">
        <f>N17</f>
        <v>2121</v>
      </c>
      <c r="U17" s="36">
        <f>COUNTIF(L7:L23,T17)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COUNTIF(L24:L40,Y17)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COUNTIF(L41:L57,AD17)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COUNTIF(L58:L74,AI17)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COUNTIF(L75:L91,AN17)</f>
        <v>2</v>
      </c>
      <c r="AP17" s="36">
        <f>AO17/(AQ4-AO20)</f>
        <v>0.11764705882352941</v>
      </c>
      <c r="AQ17" s="36">
        <f>IF(AP17=0,0,(AP17*((LOG(AP17))/LOG(2))))</f>
        <v>-0.36323092250003997</v>
      </c>
      <c r="AS17" s="36">
        <f>N17</f>
        <v>2121</v>
      </c>
      <c r="AT17" s="36">
        <f>COUNTIF(L92:L108,AS17)</f>
        <v>1</v>
      </c>
      <c r="AU17" s="36">
        <f>AT17/(AV4-AT20)</f>
        <v>5.8823529411764705E-2</v>
      </c>
      <c r="AV17" s="36">
        <f>IF(AU17=0,0,(AU17*((LOG(AU17))/LOG(2))))</f>
        <v>-0.24043899066178465</v>
      </c>
    </row>
    <row r="18" spans="1:48" x14ac:dyDescent="0.3">
      <c r="A18" s="58">
        <v>12</v>
      </c>
      <c r="B18" s="58">
        <v>2051</v>
      </c>
      <c r="C18" s="61">
        <v>14</v>
      </c>
      <c r="D18" s="58">
        <v>2074</v>
      </c>
      <c r="E18" s="61">
        <v>24</v>
      </c>
      <c r="F18" s="58">
        <v>2087</v>
      </c>
      <c r="G18" s="64">
        <v>14</v>
      </c>
      <c r="H18" s="64">
        <v>2097</v>
      </c>
      <c r="I18" s="42"/>
      <c r="J18" s="42"/>
      <c r="K18" s="43">
        <v>0</v>
      </c>
      <c r="L18">
        <v>1121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COUNTIF(L7:L23,T18)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COUNTIF(L24:L40,Y18)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COUNTIF(L41:L57,AD18)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COUNTIF(L58:L74,AI18)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COUNTIF(L75:L91,AN18)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COUNTIF(L92:L108,AS18)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2214</v>
      </c>
      <c r="C19" s="61">
        <v>14</v>
      </c>
      <c r="D19" s="58">
        <v>2224</v>
      </c>
      <c r="E19" s="61">
        <v>13</v>
      </c>
      <c r="F19" s="58">
        <v>2239</v>
      </c>
      <c r="G19" s="64">
        <v>23</v>
      </c>
      <c r="H19" s="64">
        <v>2250</v>
      </c>
      <c r="I19" s="42"/>
      <c r="J19" s="42"/>
      <c r="K19" s="43">
        <v>0</v>
      </c>
      <c r="L19">
        <v>1112</v>
      </c>
      <c r="N19" s="36">
        <v>2211</v>
      </c>
      <c r="O19" s="36">
        <f>COUNTIF($L$7:$L$500,N19)</f>
        <v>1</v>
      </c>
      <c r="P19" s="36">
        <f>O19/$Q$4</f>
        <v>9.8039215686274508E-3</v>
      </c>
      <c r="Q19" s="36">
        <f>IF(P19=0,0,(P19*((LOG(P19))/LOG(2))))</f>
        <v>-6.5415934725210734E-2</v>
      </c>
      <c r="T19" s="36">
        <f>N19</f>
        <v>2211</v>
      </c>
      <c r="U19" s="36">
        <f>COUNTIF(L7:L23,T19)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COUNTIF(L24:L40,Y19)</f>
        <v>1</v>
      </c>
      <c r="AA19" s="36">
        <f>Z19/(AB4-Z20)</f>
        <v>5.8823529411764705E-2</v>
      </c>
      <c r="AB19" s="36">
        <f>IF(AA19=0,0,(AA19*((LOG(AA19))/LOG(2))))</f>
        <v>-0.24043899066178465</v>
      </c>
      <c r="AD19" s="36">
        <f>N19</f>
        <v>2211</v>
      </c>
      <c r="AE19" s="36">
        <f>COUNTIF(L41:L57,AD19)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COUNTIF(L58:L74,AI19)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COUNTIF(L75:L91,AN19)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COUNTIF(L92:L108,AS19)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2444</v>
      </c>
      <c r="C20" s="61">
        <v>14</v>
      </c>
      <c r="D20" s="58">
        <v>2454</v>
      </c>
      <c r="E20" s="61">
        <v>13</v>
      </c>
      <c r="F20" s="58">
        <v>2463</v>
      </c>
      <c r="G20" s="64">
        <v>14</v>
      </c>
      <c r="H20" s="64">
        <v>2474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COUNTIF(L7:L23,T20)</f>
        <v>0</v>
      </c>
      <c r="V20" s="55"/>
      <c r="W20" s="56"/>
      <c r="Y20" s="36">
        <f>N20</f>
        <v>2212</v>
      </c>
      <c r="Z20" s="36">
        <f>COUNTIF(L24:L40,Y20)</f>
        <v>0</v>
      </c>
      <c r="AA20" s="55"/>
      <c r="AB20" s="56"/>
      <c r="AD20" s="36">
        <f>N20</f>
        <v>2212</v>
      </c>
      <c r="AE20" s="36">
        <f>COUNTIF(L41:L57,AD20)</f>
        <v>0</v>
      </c>
      <c r="AF20" s="55"/>
      <c r="AG20" s="56"/>
      <c r="AI20" s="36">
        <f>N20</f>
        <v>2212</v>
      </c>
      <c r="AJ20" s="36">
        <f>COUNTIF(L58:L74,AI20)</f>
        <v>0</v>
      </c>
      <c r="AK20" s="55"/>
      <c r="AL20" s="56"/>
      <c r="AN20" s="36">
        <f>N20</f>
        <v>2212</v>
      </c>
      <c r="AO20" s="36">
        <f>COUNTIF(L75:L91,AN20)</f>
        <v>0</v>
      </c>
      <c r="AP20" s="55"/>
      <c r="AQ20" s="56"/>
      <c r="AS20" s="36">
        <f>N20</f>
        <v>2212</v>
      </c>
      <c r="AT20" s="36">
        <f>COUNTIF(L92:L108,AS20)</f>
        <v>0</v>
      </c>
      <c r="AU20" s="55"/>
      <c r="AV20" s="56"/>
    </row>
    <row r="21" spans="1:48" x14ac:dyDescent="0.3">
      <c r="A21" s="58">
        <v>12</v>
      </c>
      <c r="B21" s="58">
        <v>2598</v>
      </c>
      <c r="C21" s="61">
        <v>14</v>
      </c>
      <c r="D21" s="58">
        <v>2607</v>
      </c>
      <c r="E21" s="61">
        <v>13</v>
      </c>
      <c r="F21" s="58">
        <v>2622</v>
      </c>
      <c r="G21" s="64">
        <v>23</v>
      </c>
      <c r="H21" s="64">
        <v>2632</v>
      </c>
      <c r="I21" s="42"/>
      <c r="J21" s="42"/>
      <c r="K21" s="43">
        <v>0</v>
      </c>
      <c r="L21">
        <v>1112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COUNTIF(L7:L23,T21)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COUNTIF(L24:L40,Y21)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COUNTIF(L41:L57,AD21)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COUNTIF(L58:L74,AI21)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COUNTIF(L75:L91,AN21)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COUNTIF(L92:L108,AS21)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2744</v>
      </c>
      <c r="C22" s="61">
        <v>14</v>
      </c>
      <c r="D22" s="58">
        <v>2761</v>
      </c>
      <c r="E22" s="61">
        <v>13</v>
      </c>
      <c r="F22" s="58">
        <v>2770</v>
      </c>
      <c r="G22" s="64">
        <v>14</v>
      </c>
      <c r="H22" s="64">
        <v>2780</v>
      </c>
      <c r="I22" s="42"/>
      <c r="J22" s="42"/>
      <c r="K22" s="43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COUNTIF(L7:L23,T22)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COUNTIF(L24:L40,Y22)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COUNTIF(L41:L57,AD22)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COUNTIF(L58:L74,AI22)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COUNTIF(L75:L91,AN22)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COUNTIF(L92:L108,AS22)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2943</v>
      </c>
      <c r="C23" s="61">
        <v>14</v>
      </c>
      <c r="D23" s="58">
        <v>2953</v>
      </c>
      <c r="E23" s="61">
        <v>13</v>
      </c>
      <c r="F23" s="58">
        <v>2973</v>
      </c>
      <c r="G23" s="64">
        <v>14</v>
      </c>
      <c r="H23" s="64">
        <v>2996</v>
      </c>
      <c r="I23" s="42"/>
      <c r="J23" s="42"/>
      <c r="K23" s="43">
        <v>0</v>
      </c>
      <c r="L23">
        <v>1111</v>
      </c>
      <c r="P23" s="28">
        <f>SUM(P7:P22)</f>
        <v>1</v>
      </c>
      <c r="Q23" s="28">
        <f>-SUM(Q7:Q22)</f>
        <v>2.3917051141620593</v>
      </c>
      <c r="V23" s="28">
        <f>SUM(V7:V22)</f>
        <v>1</v>
      </c>
      <c r="W23" s="28">
        <f>-SUM(W7:W22)</f>
        <v>1.9254106352407234</v>
      </c>
      <c r="AA23" s="28">
        <f>SUM(AA7:AA22)</f>
        <v>1</v>
      </c>
      <c r="AB23" s="28">
        <f>-SUM(AB7:AB22)</f>
        <v>1.7779849042597489</v>
      </c>
      <c r="AF23" s="28">
        <f>SUM(AF7:AF22)</f>
        <v>1</v>
      </c>
      <c r="AG23" s="28">
        <f>-SUM(AG7:AG22)</f>
        <v>2.1895415173391393</v>
      </c>
      <c r="AK23" s="28">
        <f>SUM(AK7:AK22)</f>
        <v>1</v>
      </c>
      <c r="AL23" s="28">
        <f>-SUM(AL7:AL22)</f>
        <v>2.0563260757808801</v>
      </c>
      <c r="AP23" s="28">
        <f>SUM(AP7:AP22)</f>
        <v>1</v>
      </c>
      <c r="AQ23" s="28">
        <f>-SUM(AQ7:AQ22)</f>
        <v>2.7045348998193437</v>
      </c>
      <c r="AU23" s="28">
        <f>SUM(AU7:AU22)</f>
        <v>1</v>
      </c>
      <c r="AV23" s="28">
        <f>-SUM(AV7:AV22)</f>
        <v>1.9927781074599391</v>
      </c>
    </row>
    <row r="24" spans="1:48" x14ac:dyDescent="0.3">
      <c r="A24" s="59">
        <v>12</v>
      </c>
      <c r="B24" s="59">
        <v>3112</v>
      </c>
      <c r="C24" s="62">
        <v>14</v>
      </c>
      <c r="D24" s="59">
        <v>3127</v>
      </c>
      <c r="E24" s="62">
        <v>13</v>
      </c>
      <c r="F24" s="59">
        <v>3142</v>
      </c>
      <c r="G24" s="65">
        <v>23</v>
      </c>
      <c r="H24" s="65">
        <v>3154</v>
      </c>
      <c r="I24" s="41"/>
      <c r="J24" s="41"/>
      <c r="K24" s="51">
        <v>0</v>
      </c>
      <c r="L24">
        <v>1112</v>
      </c>
      <c r="P24" s="29" t="s">
        <v>90</v>
      </c>
      <c r="Q24" s="29">
        <f>Q23/(LOG(Q4)/LOG(2))</f>
        <v>0.35844614088336646</v>
      </c>
      <c r="V24" s="29" t="s">
        <v>117</v>
      </c>
      <c r="W24" s="29">
        <f>W23/(LOG(W4)/LOG(2))</f>
        <v>0.47105275571184096</v>
      </c>
      <c r="AA24" s="29" t="s">
        <v>120</v>
      </c>
      <c r="AB24" s="29">
        <f>AB23/(LOG(AB4)/LOG(2))</f>
        <v>0.43498497070516978</v>
      </c>
      <c r="AF24" s="29" t="s">
        <v>121</v>
      </c>
      <c r="AG24" s="29">
        <f>AG23/(LOG(AG4)/LOG(2))</f>
        <v>0.53567251920738368</v>
      </c>
      <c r="AK24" s="29" t="s">
        <v>122</v>
      </c>
      <c r="AL24" s="29">
        <f>AL23/(LOG(AL4)/LOG(2))</f>
        <v>0.50308128921163675</v>
      </c>
      <c r="AP24" s="29" t="s">
        <v>123</v>
      </c>
      <c r="AQ24" s="29">
        <f>AQ23/(LOG(AQ4)/LOG(2))</f>
        <v>0.66166592941846458</v>
      </c>
      <c r="AU24" s="29" t="s">
        <v>124</v>
      </c>
      <c r="AV24" s="29">
        <f>AV23/(LOG(AV4)/LOG(2))</f>
        <v>0.48753424431140663</v>
      </c>
    </row>
    <row r="25" spans="1:48" x14ac:dyDescent="0.3">
      <c r="A25" s="59">
        <v>12</v>
      </c>
      <c r="B25" s="59">
        <v>3318</v>
      </c>
      <c r="C25" s="62">
        <v>14</v>
      </c>
      <c r="D25" s="59">
        <v>3337</v>
      </c>
      <c r="E25" s="62">
        <v>13</v>
      </c>
      <c r="F25" s="59">
        <v>3351</v>
      </c>
      <c r="G25" s="65">
        <v>14</v>
      </c>
      <c r="H25" s="65">
        <v>3371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3487</v>
      </c>
      <c r="C26" s="62">
        <v>14</v>
      </c>
      <c r="D26" s="59">
        <v>3499</v>
      </c>
      <c r="E26" s="62">
        <v>13</v>
      </c>
      <c r="F26" s="59">
        <v>3524</v>
      </c>
      <c r="G26" s="65">
        <v>14</v>
      </c>
      <c r="H26" s="65">
        <v>3549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3691</v>
      </c>
      <c r="C27" s="62">
        <v>14</v>
      </c>
      <c r="D27" s="59">
        <v>3709</v>
      </c>
      <c r="E27" s="62">
        <v>13</v>
      </c>
      <c r="F27" s="59">
        <v>3733</v>
      </c>
      <c r="G27" s="65">
        <v>14</v>
      </c>
      <c r="H27" s="65">
        <v>3747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3909</v>
      </c>
      <c r="C28" s="62">
        <v>14</v>
      </c>
      <c r="D28" s="59">
        <v>3923</v>
      </c>
      <c r="E28" s="62">
        <v>24</v>
      </c>
      <c r="F28" s="59">
        <v>3933</v>
      </c>
      <c r="G28" s="65">
        <v>14</v>
      </c>
      <c r="H28" s="65">
        <v>3959</v>
      </c>
      <c r="I28" s="41"/>
      <c r="J28" s="41"/>
      <c r="K28" s="51">
        <v>0</v>
      </c>
      <c r="L28">
        <v>1121</v>
      </c>
      <c r="N28" s="40">
        <f>COUNTIF(L7:L108,G3)</f>
        <v>0</v>
      </c>
      <c r="O28" s="40"/>
      <c r="P28" s="47">
        <v>17</v>
      </c>
      <c r="Q28" s="47">
        <v>17</v>
      </c>
      <c r="R28" s="47">
        <v>17</v>
      </c>
      <c r="S28" s="47">
        <v>17</v>
      </c>
      <c r="T28" s="47">
        <v>17</v>
      </c>
      <c r="U28" s="47">
        <v>17</v>
      </c>
      <c r="V28" s="46"/>
    </row>
    <row r="29" spans="1:48" x14ac:dyDescent="0.3">
      <c r="A29" s="59">
        <v>12</v>
      </c>
      <c r="B29" s="59">
        <v>4109</v>
      </c>
      <c r="C29" s="62">
        <v>14</v>
      </c>
      <c r="D29" s="59">
        <v>4121</v>
      </c>
      <c r="E29" s="62">
        <v>24</v>
      </c>
      <c r="F29" s="59">
        <v>4131</v>
      </c>
      <c r="G29" s="65">
        <v>14</v>
      </c>
      <c r="H29" s="65">
        <v>4159</v>
      </c>
      <c r="I29" s="41"/>
      <c r="J29" s="41"/>
      <c r="K29" s="51">
        <v>0</v>
      </c>
      <c r="L29">
        <v>1121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4290</v>
      </c>
      <c r="C30" s="62">
        <v>14</v>
      </c>
      <c r="D30" s="59">
        <v>4309</v>
      </c>
      <c r="E30" s="62">
        <v>13</v>
      </c>
      <c r="F30" s="59">
        <v>4324</v>
      </c>
      <c r="G30" s="65">
        <v>14</v>
      </c>
      <c r="H30" s="65">
        <v>4339</v>
      </c>
      <c r="I30" s="41"/>
      <c r="J30" s="41"/>
      <c r="K30" s="51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4477</v>
      </c>
      <c r="C31" s="62">
        <v>14</v>
      </c>
      <c r="D31" s="59">
        <v>4492</v>
      </c>
      <c r="E31" s="62">
        <v>13</v>
      </c>
      <c r="F31" s="59">
        <v>4513</v>
      </c>
      <c r="G31" s="65">
        <v>23</v>
      </c>
      <c r="H31" s="65">
        <v>4526</v>
      </c>
      <c r="I31" s="41"/>
      <c r="J31" s="41"/>
      <c r="K31" s="51">
        <v>0</v>
      </c>
      <c r="L31">
        <v>1112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4656</v>
      </c>
      <c r="C32" s="62">
        <v>14</v>
      </c>
      <c r="D32" s="59">
        <v>4665</v>
      </c>
      <c r="E32" s="62">
        <v>13</v>
      </c>
      <c r="F32" s="59">
        <v>4684</v>
      </c>
      <c r="G32" s="65">
        <v>23</v>
      </c>
      <c r="H32" s="65">
        <v>4711</v>
      </c>
      <c r="I32" s="41"/>
      <c r="J32" s="41"/>
      <c r="K32" s="51">
        <v>0</v>
      </c>
      <c r="L32">
        <v>1112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4855</v>
      </c>
      <c r="C33" s="62">
        <v>14</v>
      </c>
      <c r="D33" s="59">
        <v>4867</v>
      </c>
      <c r="E33" s="62">
        <v>13</v>
      </c>
      <c r="F33" s="59">
        <v>4886</v>
      </c>
      <c r="G33" s="65">
        <v>14</v>
      </c>
      <c r="H33" s="65">
        <v>4902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5044</v>
      </c>
      <c r="C34" s="62">
        <v>14</v>
      </c>
      <c r="D34" s="59">
        <v>5059</v>
      </c>
      <c r="E34" s="62">
        <v>13</v>
      </c>
      <c r="F34" s="59">
        <v>5075</v>
      </c>
      <c r="G34" s="65">
        <v>23</v>
      </c>
      <c r="H34" s="65">
        <v>5085</v>
      </c>
      <c r="I34" s="41"/>
      <c r="J34" s="41"/>
      <c r="K34" s="51">
        <v>0</v>
      </c>
      <c r="L34">
        <v>1112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5290</v>
      </c>
      <c r="C35" s="62">
        <v>21</v>
      </c>
      <c r="D35" s="59">
        <v>5306</v>
      </c>
      <c r="E35" s="62">
        <v>11</v>
      </c>
      <c r="F35" s="59">
        <v>5317</v>
      </c>
      <c r="G35" s="65">
        <v>12</v>
      </c>
      <c r="H35" s="65">
        <v>5339</v>
      </c>
      <c r="I35" s="41"/>
      <c r="J35" s="41"/>
      <c r="K35" s="51">
        <v>0</v>
      </c>
      <c r="L35">
        <v>2211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5587</v>
      </c>
      <c r="C36" s="62">
        <v>14</v>
      </c>
      <c r="D36" s="59">
        <v>5600</v>
      </c>
      <c r="E36" s="62">
        <v>24</v>
      </c>
      <c r="F36" s="59">
        <v>5608</v>
      </c>
      <c r="G36" s="65">
        <v>14</v>
      </c>
      <c r="H36" s="65">
        <v>5617</v>
      </c>
      <c r="I36" s="41"/>
      <c r="J36" s="41"/>
      <c r="K36" s="51">
        <v>0</v>
      </c>
      <c r="L36">
        <v>1121</v>
      </c>
      <c r="N36" s="41"/>
      <c r="O36" s="50" t="s">
        <v>110</v>
      </c>
      <c r="P36">
        <f>H23/P28</f>
        <v>176.23529411764707</v>
      </c>
      <c r="Q36">
        <f>(H40-H23)/Q28</f>
        <v>194.41176470588235</v>
      </c>
      <c r="R36">
        <f>(H57-H40)/R28</f>
        <v>190</v>
      </c>
      <c r="S36">
        <f>(H74-H57)/S28</f>
        <v>197.8235294117647</v>
      </c>
      <c r="T36">
        <f>(H91-H74)/T28</f>
        <v>204.76470588235293</v>
      </c>
      <c r="U36">
        <f>(H108-H91)/U28</f>
        <v>443.8235294117647</v>
      </c>
    </row>
    <row r="37" spans="1:22" x14ac:dyDescent="0.3">
      <c r="A37" s="59">
        <v>12</v>
      </c>
      <c r="B37" s="59">
        <v>5741</v>
      </c>
      <c r="C37" s="62">
        <v>14</v>
      </c>
      <c r="D37" s="59">
        <v>5760</v>
      </c>
      <c r="E37" s="62">
        <v>24</v>
      </c>
      <c r="F37" s="59">
        <v>5777</v>
      </c>
      <c r="G37" s="65">
        <v>14</v>
      </c>
      <c r="H37" s="65">
        <v>5784</v>
      </c>
      <c r="I37" s="41"/>
      <c r="J37" s="41"/>
      <c r="K37" s="51">
        <v>0</v>
      </c>
      <c r="L37">
        <v>1121</v>
      </c>
    </row>
    <row r="38" spans="1:22" x14ac:dyDescent="0.3">
      <c r="A38" s="59">
        <v>12</v>
      </c>
      <c r="B38" s="59">
        <v>5904</v>
      </c>
      <c r="C38" s="62">
        <v>14</v>
      </c>
      <c r="D38" s="59">
        <v>5921</v>
      </c>
      <c r="E38" s="62">
        <v>13</v>
      </c>
      <c r="F38" s="59">
        <v>5970</v>
      </c>
      <c r="G38" s="65">
        <v>14</v>
      </c>
      <c r="H38" s="65">
        <v>5977</v>
      </c>
      <c r="I38" s="41"/>
      <c r="J38" s="41"/>
      <c r="K38" s="51">
        <v>0</v>
      </c>
      <c r="L38">
        <v>1111</v>
      </c>
    </row>
    <row r="39" spans="1:22" x14ac:dyDescent="0.3">
      <c r="A39" s="59">
        <v>12</v>
      </c>
      <c r="B39" s="59">
        <v>6099</v>
      </c>
      <c r="C39" s="62">
        <v>14</v>
      </c>
      <c r="D39" s="59">
        <v>6111</v>
      </c>
      <c r="E39" s="62">
        <v>13</v>
      </c>
      <c r="F39" s="59">
        <v>6123</v>
      </c>
      <c r="G39" s="65">
        <v>14</v>
      </c>
      <c r="H39" s="65">
        <v>6137</v>
      </c>
      <c r="I39" s="41"/>
      <c r="J39" s="41"/>
      <c r="K39" s="51">
        <v>0</v>
      </c>
      <c r="L39">
        <v>1111</v>
      </c>
    </row>
    <row r="40" spans="1:22" x14ac:dyDescent="0.3">
      <c r="A40" s="59">
        <v>12</v>
      </c>
      <c r="B40" s="59">
        <v>6268</v>
      </c>
      <c r="C40" s="62">
        <v>14</v>
      </c>
      <c r="D40" s="59">
        <v>6281</v>
      </c>
      <c r="E40" s="62">
        <v>24</v>
      </c>
      <c r="F40" s="59">
        <v>6292</v>
      </c>
      <c r="G40" s="65">
        <v>14</v>
      </c>
      <c r="H40" s="65">
        <v>6301</v>
      </c>
      <c r="I40" s="41"/>
      <c r="J40" s="41"/>
      <c r="K40" s="51">
        <v>0</v>
      </c>
      <c r="L40">
        <v>1121</v>
      </c>
    </row>
    <row r="41" spans="1:22" x14ac:dyDescent="0.3">
      <c r="A41" s="58">
        <v>12</v>
      </c>
      <c r="B41" s="58">
        <v>6420</v>
      </c>
      <c r="C41" s="61">
        <v>23</v>
      </c>
      <c r="D41" s="58">
        <v>6438</v>
      </c>
      <c r="E41" s="61">
        <v>13</v>
      </c>
      <c r="F41" s="58">
        <v>6451</v>
      </c>
      <c r="G41" s="64">
        <v>14</v>
      </c>
      <c r="H41" s="64">
        <v>6469</v>
      </c>
      <c r="I41" s="42"/>
      <c r="J41" s="42"/>
      <c r="K41" s="43">
        <v>0</v>
      </c>
      <c r="L41">
        <v>1211</v>
      </c>
    </row>
    <row r="42" spans="1:22" x14ac:dyDescent="0.3">
      <c r="A42" s="58">
        <v>12</v>
      </c>
      <c r="B42" s="58">
        <v>6590</v>
      </c>
      <c r="C42" s="61">
        <v>23</v>
      </c>
      <c r="D42" s="58">
        <v>6602</v>
      </c>
      <c r="E42" s="61">
        <v>13</v>
      </c>
      <c r="F42" s="58">
        <v>6610</v>
      </c>
      <c r="G42" s="64">
        <v>23</v>
      </c>
      <c r="H42" s="64">
        <v>6622</v>
      </c>
      <c r="I42" s="42"/>
      <c r="J42" s="42"/>
      <c r="K42" s="43">
        <v>0</v>
      </c>
      <c r="L42">
        <v>1212</v>
      </c>
    </row>
    <row r="43" spans="1:22" x14ac:dyDescent="0.3">
      <c r="A43" s="58">
        <v>12</v>
      </c>
      <c r="B43" s="58">
        <v>6728</v>
      </c>
      <c r="C43" s="61">
        <v>14</v>
      </c>
      <c r="D43" s="58">
        <v>6736</v>
      </c>
      <c r="E43" s="61">
        <v>13</v>
      </c>
      <c r="F43" s="58">
        <v>6748</v>
      </c>
      <c r="G43" s="64">
        <v>23</v>
      </c>
      <c r="H43" s="64">
        <v>6761</v>
      </c>
      <c r="I43" s="42"/>
      <c r="J43" s="42"/>
      <c r="K43" s="43">
        <v>0</v>
      </c>
      <c r="L43">
        <v>1112</v>
      </c>
    </row>
    <row r="44" spans="1:22" x14ac:dyDescent="0.3">
      <c r="A44" s="58">
        <v>12</v>
      </c>
      <c r="B44" s="58">
        <v>6865</v>
      </c>
      <c r="C44" s="61">
        <v>14</v>
      </c>
      <c r="D44" s="58">
        <v>6872</v>
      </c>
      <c r="E44" s="61">
        <v>13</v>
      </c>
      <c r="F44" s="58">
        <v>6885</v>
      </c>
      <c r="G44" s="64">
        <v>14</v>
      </c>
      <c r="H44" s="64">
        <v>6905</v>
      </c>
      <c r="I44" s="42"/>
      <c r="J44" s="42"/>
      <c r="K44" s="43">
        <v>0</v>
      </c>
      <c r="L44">
        <v>1111</v>
      </c>
    </row>
    <row r="45" spans="1:22" x14ac:dyDescent="0.3">
      <c r="A45" s="58">
        <v>12</v>
      </c>
      <c r="B45" s="58">
        <v>7053</v>
      </c>
      <c r="C45" s="61">
        <v>14</v>
      </c>
      <c r="D45" s="58">
        <v>7070</v>
      </c>
      <c r="E45" s="61">
        <v>13</v>
      </c>
      <c r="F45" s="58">
        <v>7084</v>
      </c>
      <c r="G45" s="64">
        <v>14</v>
      </c>
      <c r="H45" s="64">
        <v>7099</v>
      </c>
      <c r="I45" s="42"/>
      <c r="J45" s="42"/>
      <c r="K45" s="43">
        <v>0</v>
      </c>
      <c r="L45">
        <v>1111</v>
      </c>
    </row>
    <row r="46" spans="1:22" x14ac:dyDescent="0.3">
      <c r="A46" s="58">
        <v>12</v>
      </c>
      <c r="B46" s="58">
        <v>7333</v>
      </c>
      <c r="C46" s="61">
        <v>14</v>
      </c>
      <c r="D46" s="58">
        <v>7351</v>
      </c>
      <c r="E46" s="61">
        <v>13</v>
      </c>
      <c r="F46" s="58">
        <v>7365</v>
      </c>
      <c r="G46" s="64">
        <v>23</v>
      </c>
      <c r="H46" s="64">
        <v>7376</v>
      </c>
      <c r="I46" s="42"/>
      <c r="J46" s="42"/>
      <c r="K46" s="43">
        <v>0</v>
      </c>
      <c r="L46">
        <v>1112</v>
      </c>
    </row>
    <row r="47" spans="1:22" x14ac:dyDescent="0.3">
      <c r="A47" s="58">
        <v>12</v>
      </c>
      <c r="B47" s="58">
        <v>7526</v>
      </c>
      <c r="C47" s="61">
        <v>23</v>
      </c>
      <c r="D47" s="58">
        <v>7536</v>
      </c>
      <c r="E47" s="61">
        <v>13</v>
      </c>
      <c r="F47" s="58">
        <v>7546</v>
      </c>
      <c r="G47" s="64">
        <v>23</v>
      </c>
      <c r="H47" s="64">
        <v>7559</v>
      </c>
      <c r="I47" s="42"/>
      <c r="J47" s="42"/>
      <c r="K47" s="43">
        <v>0</v>
      </c>
      <c r="L47">
        <v>1212</v>
      </c>
    </row>
    <row r="48" spans="1:22" x14ac:dyDescent="0.3">
      <c r="A48" s="58">
        <v>12</v>
      </c>
      <c r="B48" s="58">
        <v>7679</v>
      </c>
      <c r="C48" s="61">
        <v>14</v>
      </c>
      <c r="D48" s="58">
        <v>7692</v>
      </c>
      <c r="E48" s="61">
        <v>13</v>
      </c>
      <c r="F48" s="58">
        <v>7709</v>
      </c>
      <c r="G48" s="64">
        <v>23</v>
      </c>
      <c r="H48" s="64">
        <v>7718</v>
      </c>
      <c r="I48" s="42"/>
      <c r="J48" s="42"/>
      <c r="K48" s="43">
        <v>0</v>
      </c>
      <c r="L48">
        <v>1112</v>
      </c>
    </row>
    <row r="49" spans="1:12" x14ac:dyDescent="0.3">
      <c r="A49" s="58">
        <v>12</v>
      </c>
      <c r="B49" s="58">
        <v>7841</v>
      </c>
      <c r="C49" s="61">
        <v>14</v>
      </c>
      <c r="D49" s="58">
        <v>7858</v>
      </c>
      <c r="E49" s="61">
        <v>13</v>
      </c>
      <c r="F49" s="58">
        <v>7871</v>
      </c>
      <c r="G49" s="64">
        <v>23</v>
      </c>
      <c r="H49" s="64">
        <v>7880</v>
      </c>
      <c r="I49" s="42"/>
      <c r="J49" s="42"/>
      <c r="K49" s="43">
        <v>0</v>
      </c>
      <c r="L49">
        <v>1112</v>
      </c>
    </row>
    <row r="50" spans="1:12" x14ac:dyDescent="0.3">
      <c r="A50" s="58">
        <v>12</v>
      </c>
      <c r="B50" s="58">
        <v>7990</v>
      </c>
      <c r="C50" s="61">
        <v>14</v>
      </c>
      <c r="D50" s="58">
        <v>7999</v>
      </c>
      <c r="E50" s="61">
        <v>13</v>
      </c>
      <c r="F50" s="58">
        <v>8045</v>
      </c>
      <c r="G50" s="64">
        <v>23</v>
      </c>
      <c r="H50" s="64">
        <v>8055</v>
      </c>
      <c r="I50" s="42"/>
      <c r="J50" s="42"/>
      <c r="K50" s="43">
        <v>0</v>
      </c>
      <c r="L50">
        <v>1112</v>
      </c>
    </row>
    <row r="51" spans="1:12" x14ac:dyDescent="0.3">
      <c r="A51" s="58">
        <v>12</v>
      </c>
      <c r="B51" s="58">
        <v>8167</v>
      </c>
      <c r="C51" s="61">
        <v>14</v>
      </c>
      <c r="D51" s="58">
        <v>8176</v>
      </c>
      <c r="E51" s="61">
        <v>13</v>
      </c>
      <c r="F51" s="58">
        <v>8184</v>
      </c>
      <c r="G51" s="64">
        <v>23</v>
      </c>
      <c r="H51" s="64">
        <v>8197</v>
      </c>
      <c r="I51" s="42"/>
      <c r="J51" s="42"/>
      <c r="K51" s="43">
        <v>0</v>
      </c>
      <c r="L51">
        <v>1112</v>
      </c>
    </row>
    <row r="52" spans="1:12" x14ac:dyDescent="0.3">
      <c r="A52" s="58">
        <v>12</v>
      </c>
      <c r="B52" s="58">
        <v>8316</v>
      </c>
      <c r="C52" s="61">
        <v>14</v>
      </c>
      <c r="D52" s="58">
        <v>8335</v>
      </c>
      <c r="E52" s="61">
        <v>24</v>
      </c>
      <c r="F52" s="58">
        <v>8345</v>
      </c>
      <c r="G52" s="64">
        <v>14</v>
      </c>
      <c r="H52" s="64">
        <v>8355</v>
      </c>
      <c r="I52" s="42"/>
      <c r="J52" s="42"/>
      <c r="K52" s="43">
        <v>0</v>
      </c>
      <c r="L52">
        <v>1121</v>
      </c>
    </row>
    <row r="53" spans="1:12" x14ac:dyDescent="0.3">
      <c r="A53" s="58">
        <v>12</v>
      </c>
      <c r="B53" s="58">
        <v>8485</v>
      </c>
      <c r="C53" s="61">
        <v>14</v>
      </c>
      <c r="D53" s="58">
        <v>8494</v>
      </c>
      <c r="E53" s="61">
        <v>13</v>
      </c>
      <c r="F53" s="58">
        <v>8506</v>
      </c>
      <c r="G53" s="64">
        <v>14</v>
      </c>
      <c r="H53" s="64">
        <v>8522</v>
      </c>
      <c r="I53" s="42"/>
      <c r="J53" s="42"/>
      <c r="K53" s="43">
        <v>0</v>
      </c>
      <c r="L53">
        <v>1111</v>
      </c>
    </row>
    <row r="54" spans="1:12" x14ac:dyDescent="0.3">
      <c r="A54" s="58">
        <v>12</v>
      </c>
      <c r="B54" s="58">
        <v>8758</v>
      </c>
      <c r="C54" s="61">
        <v>14</v>
      </c>
      <c r="D54" s="58">
        <v>8777</v>
      </c>
      <c r="E54" s="61">
        <v>13</v>
      </c>
      <c r="F54" s="58">
        <v>8798</v>
      </c>
      <c r="G54" s="64">
        <v>14</v>
      </c>
      <c r="H54" s="64">
        <v>8810</v>
      </c>
      <c r="I54" s="42"/>
      <c r="J54" s="42"/>
      <c r="K54" s="43">
        <v>0</v>
      </c>
      <c r="L54">
        <v>1111</v>
      </c>
    </row>
    <row r="55" spans="1:12" x14ac:dyDescent="0.3">
      <c r="A55" s="58">
        <v>12</v>
      </c>
      <c r="B55" s="58">
        <v>8976</v>
      </c>
      <c r="C55" s="61">
        <v>23</v>
      </c>
      <c r="D55" s="58">
        <v>8999</v>
      </c>
      <c r="E55" s="61">
        <v>13</v>
      </c>
      <c r="F55" s="58">
        <v>9007</v>
      </c>
      <c r="G55" s="64">
        <v>14</v>
      </c>
      <c r="H55" s="64">
        <v>9069</v>
      </c>
      <c r="I55" s="42"/>
      <c r="J55" s="42"/>
      <c r="K55" s="43">
        <v>0</v>
      </c>
      <c r="L55">
        <v>1211</v>
      </c>
    </row>
    <row r="56" spans="1:12" x14ac:dyDescent="0.3">
      <c r="A56" s="58">
        <v>12</v>
      </c>
      <c r="B56" s="58">
        <v>9215</v>
      </c>
      <c r="C56" s="61">
        <v>14</v>
      </c>
      <c r="D56" s="58">
        <v>9227</v>
      </c>
      <c r="E56" s="61">
        <v>24</v>
      </c>
      <c r="F56" s="58">
        <v>9239</v>
      </c>
      <c r="G56" s="64">
        <v>14</v>
      </c>
      <c r="H56" s="64">
        <v>9248</v>
      </c>
      <c r="I56" s="42"/>
      <c r="J56" s="42"/>
      <c r="K56" s="43">
        <v>0</v>
      </c>
      <c r="L56">
        <v>1121</v>
      </c>
    </row>
    <row r="57" spans="1:12" x14ac:dyDescent="0.3">
      <c r="A57" s="58">
        <v>12</v>
      </c>
      <c r="B57" s="58">
        <v>9479</v>
      </c>
      <c r="C57" s="61">
        <v>14</v>
      </c>
      <c r="D57" s="58">
        <v>9506</v>
      </c>
      <c r="E57" s="61">
        <v>24</v>
      </c>
      <c r="F57" s="58">
        <v>9520</v>
      </c>
      <c r="G57" s="64">
        <v>14</v>
      </c>
      <c r="H57" s="64">
        <v>9531</v>
      </c>
      <c r="I57" s="42"/>
      <c r="J57" s="42"/>
      <c r="K57" s="43">
        <v>0</v>
      </c>
      <c r="L57">
        <v>1121</v>
      </c>
    </row>
    <row r="58" spans="1:12" x14ac:dyDescent="0.3">
      <c r="A58" s="59">
        <v>12</v>
      </c>
      <c r="B58" s="59">
        <v>9654</v>
      </c>
      <c r="C58" s="62">
        <v>23</v>
      </c>
      <c r="D58" s="59">
        <v>9667</v>
      </c>
      <c r="E58" s="62">
        <v>13</v>
      </c>
      <c r="F58" s="59">
        <v>9676</v>
      </c>
      <c r="G58" s="65">
        <v>14</v>
      </c>
      <c r="H58" s="65">
        <v>9697</v>
      </c>
      <c r="I58" s="41"/>
      <c r="J58" s="41"/>
      <c r="K58" s="51">
        <v>0</v>
      </c>
      <c r="L58">
        <v>1211</v>
      </c>
    </row>
    <row r="59" spans="1:12" x14ac:dyDescent="0.3">
      <c r="A59" s="59">
        <v>21</v>
      </c>
      <c r="B59" s="59">
        <v>9846</v>
      </c>
      <c r="C59" s="62">
        <v>12</v>
      </c>
      <c r="D59" s="59">
        <v>9854</v>
      </c>
      <c r="E59" s="62">
        <v>13</v>
      </c>
      <c r="F59" s="59">
        <v>9870</v>
      </c>
      <c r="G59" s="65">
        <v>23</v>
      </c>
      <c r="H59" s="65">
        <v>9881</v>
      </c>
      <c r="I59" s="41"/>
      <c r="J59" s="41"/>
      <c r="K59" s="51">
        <v>0</v>
      </c>
      <c r="L59">
        <v>2112</v>
      </c>
    </row>
    <row r="60" spans="1:12" x14ac:dyDescent="0.3">
      <c r="A60" s="59">
        <v>12</v>
      </c>
      <c r="B60" s="59">
        <v>10036</v>
      </c>
      <c r="C60" s="62">
        <v>14</v>
      </c>
      <c r="D60" s="59">
        <v>10049</v>
      </c>
      <c r="E60" s="62">
        <v>13</v>
      </c>
      <c r="F60" s="59">
        <v>10064</v>
      </c>
      <c r="G60" s="65">
        <v>14</v>
      </c>
      <c r="H60" s="65">
        <v>10078</v>
      </c>
      <c r="I60" s="41"/>
      <c r="J60" s="41"/>
      <c r="K60" s="51">
        <v>0</v>
      </c>
      <c r="L60">
        <v>1111</v>
      </c>
    </row>
    <row r="61" spans="1:12" x14ac:dyDescent="0.3">
      <c r="A61" s="59">
        <v>12</v>
      </c>
      <c r="B61" s="59">
        <v>10310</v>
      </c>
      <c r="C61" s="62">
        <v>14</v>
      </c>
      <c r="D61" s="59">
        <v>10312</v>
      </c>
      <c r="E61" s="62">
        <v>13</v>
      </c>
      <c r="F61" s="59">
        <v>10323</v>
      </c>
      <c r="G61" s="65">
        <v>14</v>
      </c>
      <c r="H61" s="65">
        <v>10333</v>
      </c>
      <c r="I61" s="41"/>
      <c r="J61" s="41"/>
      <c r="K61" s="51">
        <v>0</v>
      </c>
      <c r="L61">
        <v>1111</v>
      </c>
    </row>
    <row r="62" spans="1:12" x14ac:dyDescent="0.3">
      <c r="A62" s="59">
        <v>12</v>
      </c>
      <c r="B62" s="59">
        <v>10479</v>
      </c>
      <c r="C62" s="62">
        <v>14</v>
      </c>
      <c r="D62" s="59">
        <v>10492</v>
      </c>
      <c r="E62" s="62">
        <v>13</v>
      </c>
      <c r="F62" s="59">
        <v>10505</v>
      </c>
      <c r="G62" s="65">
        <v>14</v>
      </c>
      <c r="H62" s="65">
        <v>10520</v>
      </c>
      <c r="I62" s="41"/>
      <c r="J62" s="41"/>
      <c r="K62" s="51">
        <v>0</v>
      </c>
      <c r="L62">
        <v>1111</v>
      </c>
    </row>
    <row r="63" spans="1:12" x14ac:dyDescent="0.3">
      <c r="A63" s="59">
        <v>12</v>
      </c>
      <c r="B63" s="59">
        <v>10721</v>
      </c>
      <c r="C63" s="62">
        <v>14</v>
      </c>
      <c r="D63" s="59">
        <v>10736</v>
      </c>
      <c r="E63" s="62">
        <v>13</v>
      </c>
      <c r="F63" s="59">
        <v>10750</v>
      </c>
      <c r="G63" s="65">
        <v>14</v>
      </c>
      <c r="H63" s="65">
        <v>10770</v>
      </c>
      <c r="I63" s="41"/>
      <c r="J63" s="41"/>
      <c r="K63" s="51">
        <v>0</v>
      </c>
      <c r="L63">
        <v>1111</v>
      </c>
    </row>
    <row r="64" spans="1:12" x14ac:dyDescent="0.3">
      <c r="A64" s="59">
        <v>12</v>
      </c>
      <c r="B64" s="59">
        <v>10913</v>
      </c>
      <c r="C64" s="62">
        <v>14</v>
      </c>
      <c r="D64" s="59">
        <v>10934</v>
      </c>
      <c r="E64" s="62">
        <v>13</v>
      </c>
      <c r="F64" s="59">
        <v>10956</v>
      </c>
      <c r="G64" s="65">
        <v>14</v>
      </c>
      <c r="H64" s="65">
        <v>10978</v>
      </c>
      <c r="I64" s="41"/>
      <c r="J64" s="41"/>
      <c r="K64" s="51">
        <v>0</v>
      </c>
      <c r="L64">
        <v>1111</v>
      </c>
    </row>
    <row r="65" spans="1:12" x14ac:dyDescent="0.3">
      <c r="A65" s="59">
        <v>12</v>
      </c>
      <c r="B65" s="59">
        <v>11111</v>
      </c>
      <c r="C65" s="62">
        <v>14</v>
      </c>
      <c r="D65" s="59">
        <v>11128</v>
      </c>
      <c r="E65" s="62">
        <v>13</v>
      </c>
      <c r="F65" s="59">
        <v>11142</v>
      </c>
      <c r="G65" s="65">
        <v>14</v>
      </c>
      <c r="H65" s="65">
        <v>11144</v>
      </c>
      <c r="I65" s="41"/>
      <c r="J65" s="41"/>
      <c r="K65" s="51">
        <v>0</v>
      </c>
      <c r="L65">
        <v>1111</v>
      </c>
    </row>
    <row r="66" spans="1:12" x14ac:dyDescent="0.3">
      <c r="A66" s="59">
        <v>12</v>
      </c>
      <c r="B66" s="59">
        <v>11272</v>
      </c>
      <c r="C66" s="62">
        <v>14</v>
      </c>
      <c r="D66" s="59">
        <v>11287</v>
      </c>
      <c r="E66" s="62">
        <v>13</v>
      </c>
      <c r="F66" s="59">
        <v>11303</v>
      </c>
      <c r="G66" s="65">
        <v>23</v>
      </c>
      <c r="H66" s="65">
        <v>11312</v>
      </c>
      <c r="I66" s="41"/>
      <c r="J66" s="41"/>
      <c r="K66" s="51">
        <v>0</v>
      </c>
      <c r="L66">
        <v>1112</v>
      </c>
    </row>
    <row r="67" spans="1:12" x14ac:dyDescent="0.3">
      <c r="A67" s="59">
        <v>12</v>
      </c>
      <c r="B67" s="59">
        <v>11521</v>
      </c>
      <c r="C67" s="62">
        <v>23</v>
      </c>
      <c r="D67" s="59">
        <v>11532</v>
      </c>
      <c r="E67" s="62">
        <v>13</v>
      </c>
      <c r="F67" s="59">
        <v>11540</v>
      </c>
      <c r="G67" s="65">
        <v>23</v>
      </c>
      <c r="H67" s="65">
        <v>11577</v>
      </c>
      <c r="I67" s="41"/>
      <c r="J67" s="41"/>
      <c r="K67" s="51">
        <v>0</v>
      </c>
      <c r="L67">
        <v>1212</v>
      </c>
    </row>
    <row r="68" spans="1:12" x14ac:dyDescent="0.3">
      <c r="A68" s="59">
        <v>12</v>
      </c>
      <c r="B68" s="59">
        <v>11708</v>
      </c>
      <c r="C68" s="62">
        <v>14</v>
      </c>
      <c r="D68" s="59">
        <v>11721</v>
      </c>
      <c r="E68" s="62">
        <v>13</v>
      </c>
      <c r="F68" s="59">
        <v>11733</v>
      </c>
      <c r="G68" s="65">
        <v>14</v>
      </c>
      <c r="H68" s="65">
        <v>11749</v>
      </c>
      <c r="I68" s="41"/>
      <c r="J68" s="41"/>
      <c r="K68" s="51">
        <v>0</v>
      </c>
      <c r="L68">
        <v>1111</v>
      </c>
    </row>
    <row r="69" spans="1:12" x14ac:dyDescent="0.3">
      <c r="A69" s="59">
        <v>12</v>
      </c>
      <c r="B69" s="59">
        <v>11885</v>
      </c>
      <c r="C69" s="62">
        <v>14</v>
      </c>
      <c r="D69" s="59">
        <v>11900</v>
      </c>
      <c r="E69" s="62">
        <v>24</v>
      </c>
      <c r="F69" s="59">
        <v>11913</v>
      </c>
      <c r="G69" s="65">
        <v>14</v>
      </c>
      <c r="H69" s="65">
        <v>11925</v>
      </c>
      <c r="I69" s="41"/>
      <c r="J69" s="41"/>
      <c r="K69" s="51">
        <v>0</v>
      </c>
      <c r="L69">
        <v>1121</v>
      </c>
    </row>
    <row r="70" spans="1:12" x14ac:dyDescent="0.3">
      <c r="A70" s="59">
        <v>12</v>
      </c>
      <c r="B70" s="59">
        <v>12064</v>
      </c>
      <c r="C70" s="62">
        <v>23</v>
      </c>
      <c r="D70" s="59">
        <v>12076</v>
      </c>
      <c r="E70" s="62">
        <v>13</v>
      </c>
      <c r="F70" s="59">
        <v>12085</v>
      </c>
      <c r="G70" s="65">
        <v>23</v>
      </c>
      <c r="H70" s="65">
        <v>12099</v>
      </c>
      <c r="I70" s="41"/>
      <c r="J70" s="41"/>
      <c r="K70" s="51">
        <v>0</v>
      </c>
      <c r="L70">
        <v>1212</v>
      </c>
    </row>
    <row r="71" spans="1:12" x14ac:dyDescent="0.3">
      <c r="A71" s="59">
        <v>12</v>
      </c>
      <c r="B71" s="59">
        <v>12259</v>
      </c>
      <c r="C71" s="62">
        <v>23</v>
      </c>
      <c r="D71" s="59">
        <v>12271</v>
      </c>
      <c r="E71" s="62">
        <v>13</v>
      </c>
      <c r="F71" s="59">
        <v>12279</v>
      </c>
      <c r="G71" s="65">
        <v>14</v>
      </c>
      <c r="H71" s="65">
        <v>12295</v>
      </c>
      <c r="I71" s="41"/>
      <c r="J71" s="41"/>
      <c r="K71" s="51">
        <v>0</v>
      </c>
      <c r="L71">
        <v>1211</v>
      </c>
    </row>
    <row r="72" spans="1:12" x14ac:dyDescent="0.3">
      <c r="A72" s="59">
        <v>12</v>
      </c>
      <c r="B72" s="59">
        <v>12446</v>
      </c>
      <c r="C72" s="62">
        <v>14</v>
      </c>
      <c r="D72" s="59">
        <v>12461</v>
      </c>
      <c r="E72" s="62">
        <v>13</v>
      </c>
      <c r="F72" s="59">
        <v>12481</v>
      </c>
      <c r="G72" s="65">
        <v>14</v>
      </c>
      <c r="H72" s="65">
        <v>12500</v>
      </c>
      <c r="I72" s="41"/>
      <c r="J72" s="41"/>
      <c r="K72" s="51">
        <v>0</v>
      </c>
      <c r="L72">
        <v>1111</v>
      </c>
    </row>
    <row r="73" spans="1:12" x14ac:dyDescent="0.3">
      <c r="A73" s="59">
        <v>12</v>
      </c>
      <c r="B73" s="59">
        <v>12648</v>
      </c>
      <c r="C73" s="62">
        <v>14</v>
      </c>
      <c r="D73" s="59">
        <v>12661</v>
      </c>
      <c r="E73" s="62">
        <v>13</v>
      </c>
      <c r="F73" s="59">
        <v>12680</v>
      </c>
      <c r="G73" s="65">
        <v>23</v>
      </c>
      <c r="H73" s="65">
        <v>12690</v>
      </c>
      <c r="I73" s="41"/>
      <c r="J73" s="41"/>
      <c r="K73" s="51">
        <v>0</v>
      </c>
      <c r="L73">
        <v>1112</v>
      </c>
    </row>
    <row r="74" spans="1:12" x14ac:dyDescent="0.3">
      <c r="A74" s="59">
        <v>12</v>
      </c>
      <c r="B74" s="59">
        <v>12845</v>
      </c>
      <c r="C74" s="62">
        <v>14</v>
      </c>
      <c r="D74" s="59">
        <v>12863</v>
      </c>
      <c r="E74" s="62">
        <v>13</v>
      </c>
      <c r="F74" s="59">
        <v>12876</v>
      </c>
      <c r="G74" s="65">
        <v>14</v>
      </c>
      <c r="H74" s="65">
        <v>12894</v>
      </c>
      <c r="I74" s="41"/>
      <c r="J74" s="41"/>
      <c r="K74" s="51">
        <v>0</v>
      </c>
      <c r="L74">
        <v>1111</v>
      </c>
    </row>
    <row r="75" spans="1:12" x14ac:dyDescent="0.3">
      <c r="A75" s="58">
        <v>12</v>
      </c>
      <c r="B75" s="58">
        <v>13068</v>
      </c>
      <c r="C75" s="61">
        <v>14</v>
      </c>
      <c r="D75" s="58">
        <v>13081</v>
      </c>
      <c r="E75" s="61">
        <v>24</v>
      </c>
      <c r="F75" s="58">
        <v>13093</v>
      </c>
      <c r="G75" s="64">
        <v>14</v>
      </c>
      <c r="H75" s="64">
        <v>13105</v>
      </c>
      <c r="I75" s="42"/>
      <c r="J75" s="42"/>
      <c r="K75" s="43">
        <v>0</v>
      </c>
      <c r="L75">
        <v>1121</v>
      </c>
    </row>
    <row r="76" spans="1:12" x14ac:dyDescent="0.3">
      <c r="A76" s="58">
        <v>21</v>
      </c>
      <c r="B76" s="58">
        <v>13269</v>
      </c>
      <c r="C76" s="61">
        <v>12</v>
      </c>
      <c r="D76" s="58">
        <v>13308</v>
      </c>
      <c r="E76" s="61">
        <v>24</v>
      </c>
      <c r="F76" s="58">
        <v>13325</v>
      </c>
      <c r="G76" s="64">
        <v>14</v>
      </c>
      <c r="H76" s="64">
        <v>13338</v>
      </c>
      <c r="I76" s="42"/>
      <c r="J76" s="42"/>
      <c r="K76" s="43">
        <v>0</v>
      </c>
      <c r="L76">
        <v>2121</v>
      </c>
    </row>
    <row r="77" spans="1:12" x14ac:dyDescent="0.3">
      <c r="A77" s="58">
        <v>12</v>
      </c>
      <c r="B77" s="58">
        <v>13480</v>
      </c>
      <c r="C77" s="61">
        <v>14</v>
      </c>
      <c r="D77" s="58">
        <v>13501</v>
      </c>
      <c r="E77" s="61">
        <v>13</v>
      </c>
      <c r="F77" s="58">
        <v>13517</v>
      </c>
      <c r="G77" s="64">
        <v>23</v>
      </c>
      <c r="H77" s="64">
        <v>13526</v>
      </c>
      <c r="I77" s="42"/>
      <c r="J77" s="42"/>
      <c r="K77" s="43">
        <v>0</v>
      </c>
      <c r="L77">
        <v>1112</v>
      </c>
    </row>
    <row r="78" spans="1:12" x14ac:dyDescent="0.3">
      <c r="A78" s="58">
        <v>12</v>
      </c>
      <c r="B78" s="58">
        <v>13708</v>
      </c>
      <c r="C78" s="61">
        <v>14</v>
      </c>
      <c r="D78" s="58">
        <v>13728</v>
      </c>
      <c r="E78" s="61">
        <v>13</v>
      </c>
      <c r="F78" s="58">
        <v>13741</v>
      </c>
      <c r="G78" s="64">
        <v>14</v>
      </c>
      <c r="H78" s="64">
        <v>13767</v>
      </c>
      <c r="I78" s="42"/>
      <c r="J78" s="42"/>
      <c r="K78" s="43">
        <v>0</v>
      </c>
      <c r="L78">
        <v>1111</v>
      </c>
    </row>
    <row r="79" spans="1:12" x14ac:dyDescent="0.3">
      <c r="A79" s="58">
        <v>12</v>
      </c>
      <c r="B79" s="58">
        <v>13915</v>
      </c>
      <c r="C79" s="61">
        <v>14</v>
      </c>
      <c r="D79" s="58">
        <v>13928</v>
      </c>
      <c r="E79" s="61">
        <v>13</v>
      </c>
      <c r="F79" s="58">
        <v>13959</v>
      </c>
      <c r="G79" s="64">
        <v>23</v>
      </c>
      <c r="H79" s="64">
        <v>13973</v>
      </c>
      <c r="I79" s="42"/>
      <c r="J79" s="42"/>
      <c r="K79" s="43">
        <v>0</v>
      </c>
      <c r="L79">
        <v>1112</v>
      </c>
    </row>
    <row r="80" spans="1:12" x14ac:dyDescent="0.3">
      <c r="A80" s="58">
        <v>12</v>
      </c>
      <c r="B80" s="58">
        <v>14114</v>
      </c>
      <c r="C80" s="61">
        <v>14</v>
      </c>
      <c r="D80" s="58">
        <v>14139</v>
      </c>
      <c r="E80" s="61">
        <v>13</v>
      </c>
      <c r="F80" s="58">
        <v>14157</v>
      </c>
      <c r="G80" s="64">
        <v>14</v>
      </c>
      <c r="H80" s="64">
        <v>14170</v>
      </c>
      <c r="I80" s="42"/>
      <c r="J80" s="42"/>
      <c r="K80" s="43">
        <v>0</v>
      </c>
      <c r="L80">
        <v>1111</v>
      </c>
    </row>
    <row r="81" spans="1:12" x14ac:dyDescent="0.3">
      <c r="A81" s="58">
        <v>21</v>
      </c>
      <c r="B81" s="58">
        <v>14327</v>
      </c>
      <c r="C81" s="61">
        <v>12</v>
      </c>
      <c r="D81" s="58">
        <v>14335</v>
      </c>
      <c r="E81" s="61">
        <v>24</v>
      </c>
      <c r="F81" s="58">
        <v>14364</v>
      </c>
      <c r="G81" s="64">
        <v>14</v>
      </c>
      <c r="H81" s="64">
        <v>14372</v>
      </c>
      <c r="I81" s="42"/>
      <c r="J81" s="42"/>
      <c r="K81" s="43">
        <v>0</v>
      </c>
      <c r="L81">
        <v>2121</v>
      </c>
    </row>
    <row r="82" spans="1:12" x14ac:dyDescent="0.3">
      <c r="A82" s="58">
        <v>12</v>
      </c>
      <c r="B82" s="58">
        <v>14532</v>
      </c>
      <c r="C82" s="61">
        <v>23</v>
      </c>
      <c r="D82" s="58">
        <v>14545</v>
      </c>
      <c r="E82" s="61">
        <v>13</v>
      </c>
      <c r="F82" s="58">
        <v>14553</v>
      </c>
      <c r="G82" s="64">
        <v>14</v>
      </c>
      <c r="H82" s="64">
        <v>14580</v>
      </c>
      <c r="I82" s="42"/>
      <c r="J82" s="42"/>
      <c r="K82" s="43">
        <v>0</v>
      </c>
      <c r="L82">
        <v>1211</v>
      </c>
    </row>
    <row r="83" spans="1:12" x14ac:dyDescent="0.3">
      <c r="A83" s="58">
        <v>12</v>
      </c>
      <c r="B83" s="58">
        <v>14705</v>
      </c>
      <c r="C83" s="61">
        <v>14</v>
      </c>
      <c r="D83" s="58">
        <v>14724</v>
      </c>
      <c r="E83" s="61">
        <v>13</v>
      </c>
      <c r="F83" s="58">
        <v>14744</v>
      </c>
      <c r="G83" s="64">
        <v>23</v>
      </c>
      <c r="H83" s="64">
        <v>14761</v>
      </c>
      <c r="I83" s="42"/>
      <c r="J83" s="42"/>
      <c r="K83" s="43">
        <v>0</v>
      </c>
      <c r="L83">
        <v>1112</v>
      </c>
    </row>
    <row r="84" spans="1:12" x14ac:dyDescent="0.3">
      <c r="A84" s="58">
        <v>12</v>
      </c>
      <c r="B84" s="58">
        <v>14925</v>
      </c>
      <c r="C84" s="61">
        <v>23</v>
      </c>
      <c r="D84" s="58">
        <v>14938</v>
      </c>
      <c r="E84" s="61">
        <v>13</v>
      </c>
      <c r="F84" s="58">
        <v>14951</v>
      </c>
      <c r="G84" s="64">
        <v>23</v>
      </c>
      <c r="H84" s="64">
        <v>14965</v>
      </c>
      <c r="I84" s="42"/>
      <c r="J84" s="42"/>
      <c r="K84" s="43">
        <v>0</v>
      </c>
      <c r="L84">
        <v>1212</v>
      </c>
    </row>
    <row r="85" spans="1:12" x14ac:dyDescent="0.3">
      <c r="A85" s="58">
        <v>12</v>
      </c>
      <c r="B85" s="58">
        <v>15092</v>
      </c>
      <c r="C85" s="61">
        <v>14</v>
      </c>
      <c r="D85" s="58">
        <v>15112</v>
      </c>
      <c r="E85" s="61">
        <v>13</v>
      </c>
      <c r="F85" s="58">
        <v>15130</v>
      </c>
      <c r="G85" s="64">
        <v>23</v>
      </c>
      <c r="H85" s="64">
        <v>15140</v>
      </c>
      <c r="I85" s="42"/>
      <c r="J85" s="42"/>
      <c r="K85" s="43">
        <v>0</v>
      </c>
      <c r="L85">
        <v>1112</v>
      </c>
    </row>
    <row r="86" spans="1:12" x14ac:dyDescent="0.3">
      <c r="A86" s="58">
        <v>12</v>
      </c>
      <c r="B86" s="58">
        <v>15327</v>
      </c>
      <c r="C86" s="61">
        <v>14</v>
      </c>
      <c r="D86" s="58">
        <v>15340</v>
      </c>
      <c r="E86" s="61">
        <v>24</v>
      </c>
      <c r="F86" s="58">
        <v>15353</v>
      </c>
      <c r="G86" s="64">
        <v>14</v>
      </c>
      <c r="H86" s="64">
        <v>15365</v>
      </c>
      <c r="I86" s="42"/>
      <c r="J86" s="42"/>
      <c r="K86" s="43">
        <v>0</v>
      </c>
      <c r="L86">
        <v>1121</v>
      </c>
    </row>
    <row r="87" spans="1:12" x14ac:dyDescent="0.3">
      <c r="A87" s="58">
        <v>12</v>
      </c>
      <c r="B87" s="58">
        <v>15504</v>
      </c>
      <c r="C87" s="61">
        <v>14</v>
      </c>
      <c r="D87" s="58">
        <v>15530</v>
      </c>
      <c r="E87" s="61">
        <v>24</v>
      </c>
      <c r="F87" s="58">
        <v>15542</v>
      </c>
      <c r="G87" s="64">
        <v>14</v>
      </c>
      <c r="H87" s="64">
        <v>15556</v>
      </c>
      <c r="I87" s="42"/>
      <c r="J87" s="42"/>
      <c r="K87" s="43">
        <v>0</v>
      </c>
      <c r="L87">
        <v>1121</v>
      </c>
    </row>
    <row r="88" spans="1:12" x14ac:dyDescent="0.3">
      <c r="A88" s="58">
        <v>21</v>
      </c>
      <c r="B88" s="58">
        <v>15705</v>
      </c>
      <c r="C88" s="61">
        <v>12</v>
      </c>
      <c r="D88" s="58">
        <v>15714</v>
      </c>
      <c r="E88" s="61">
        <v>13</v>
      </c>
      <c r="F88" s="58">
        <v>15737</v>
      </c>
      <c r="G88" s="64">
        <v>23</v>
      </c>
      <c r="H88" s="64">
        <v>15749</v>
      </c>
      <c r="I88" s="42"/>
      <c r="J88" s="42"/>
      <c r="K88" s="43">
        <v>0</v>
      </c>
      <c r="L88">
        <v>2112</v>
      </c>
    </row>
    <row r="89" spans="1:12" x14ac:dyDescent="0.3">
      <c r="A89" s="58">
        <v>12</v>
      </c>
      <c r="B89" s="58">
        <v>15940</v>
      </c>
      <c r="C89" s="61">
        <v>23</v>
      </c>
      <c r="D89" s="58">
        <v>15952</v>
      </c>
      <c r="E89" s="61">
        <v>13</v>
      </c>
      <c r="F89" s="58">
        <v>15964</v>
      </c>
      <c r="G89" s="64">
        <v>14</v>
      </c>
      <c r="H89" s="64">
        <v>15993</v>
      </c>
      <c r="I89" s="42"/>
      <c r="J89" s="42"/>
      <c r="K89" s="43">
        <v>0</v>
      </c>
      <c r="L89">
        <v>1211</v>
      </c>
    </row>
    <row r="90" spans="1:12" x14ac:dyDescent="0.3">
      <c r="A90" s="58">
        <v>12</v>
      </c>
      <c r="B90" s="58">
        <v>16149</v>
      </c>
      <c r="C90" s="61">
        <v>23</v>
      </c>
      <c r="D90" s="58">
        <v>16159</v>
      </c>
      <c r="E90" s="61">
        <v>13</v>
      </c>
      <c r="F90" s="58">
        <v>16171</v>
      </c>
      <c r="G90" s="64">
        <v>23</v>
      </c>
      <c r="H90" s="64">
        <v>16182</v>
      </c>
      <c r="I90" s="42"/>
      <c r="J90" s="42"/>
      <c r="K90" s="43">
        <v>0</v>
      </c>
      <c r="L90">
        <v>1212</v>
      </c>
    </row>
    <row r="91" spans="1:12" x14ac:dyDescent="0.3">
      <c r="A91" s="58">
        <v>12</v>
      </c>
      <c r="B91" s="58">
        <v>16329</v>
      </c>
      <c r="C91" s="61">
        <v>14</v>
      </c>
      <c r="D91" s="58">
        <v>16343</v>
      </c>
      <c r="E91" s="61">
        <v>13</v>
      </c>
      <c r="F91" s="58">
        <v>16357</v>
      </c>
      <c r="G91" s="64">
        <v>14</v>
      </c>
      <c r="H91" s="64">
        <v>16375</v>
      </c>
      <c r="I91" s="42"/>
      <c r="J91" s="42"/>
      <c r="K91" s="43">
        <v>0</v>
      </c>
      <c r="L91">
        <v>1111</v>
      </c>
    </row>
    <row r="92" spans="1:12" x14ac:dyDescent="0.3">
      <c r="A92" s="59">
        <v>21</v>
      </c>
      <c r="B92" s="59">
        <v>16753</v>
      </c>
      <c r="C92" s="62">
        <v>12</v>
      </c>
      <c r="D92" s="59">
        <v>16792</v>
      </c>
      <c r="E92" s="62">
        <v>24</v>
      </c>
      <c r="F92" s="59">
        <v>16807</v>
      </c>
      <c r="G92" s="65">
        <v>14</v>
      </c>
      <c r="H92" s="65">
        <v>16844</v>
      </c>
      <c r="I92" s="41"/>
      <c r="J92" s="41"/>
      <c r="K92" s="51">
        <v>0</v>
      </c>
      <c r="L92">
        <v>2121</v>
      </c>
    </row>
    <row r="93" spans="1:12" x14ac:dyDescent="0.3">
      <c r="A93" s="59">
        <v>12</v>
      </c>
      <c r="B93" s="59">
        <v>17025</v>
      </c>
      <c r="C93" s="62">
        <v>14</v>
      </c>
      <c r="D93" s="59">
        <v>17070</v>
      </c>
      <c r="E93" s="62">
        <v>13</v>
      </c>
      <c r="F93" s="59">
        <v>17086</v>
      </c>
      <c r="G93" s="65">
        <v>23</v>
      </c>
      <c r="H93" s="65">
        <v>17116</v>
      </c>
      <c r="I93" s="41"/>
      <c r="J93" s="41"/>
      <c r="K93" s="51">
        <v>0</v>
      </c>
      <c r="L93">
        <v>1112</v>
      </c>
    </row>
    <row r="94" spans="1:12" x14ac:dyDescent="0.3">
      <c r="A94" s="59">
        <v>12</v>
      </c>
      <c r="B94" s="59">
        <v>17402</v>
      </c>
      <c r="C94" s="62">
        <v>23</v>
      </c>
      <c r="D94" s="59">
        <v>17416</v>
      </c>
      <c r="E94" s="62">
        <v>13</v>
      </c>
      <c r="F94" s="59">
        <v>17427</v>
      </c>
      <c r="G94" s="65">
        <v>14</v>
      </c>
      <c r="H94" s="65">
        <v>17442</v>
      </c>
      <c r="I94" s="41"/>
      <c r="J94" s="41"/>
      <c r="K94" s="51">
        <v>0</v>
      </c>
      <c r="L94">
        <v>1211</v>
      </c>
    </row>
    <row r="95" spans="1:12" x14ac:dyDescent="0.3">
      <c r="A95" s="59">
        <v>12</v>
      </c>
      <c r="B95" s="59">
        <v>17730</v>
      </c>
      <c r="C95" s="62">
        <v>14</v>
      </c>
      <c r="D95" s="59">
        <v>17749</v>
      </c>
      <c r="E95" s="62">
        <v>13</v>
      </c>
      <c r="F95" s="59">
        <v>17769</v>
      </c>
      <c r="G95" s="65">
        <v>14</v>
      </c>
      <c r="H95" s="65">
        <v>17799</v>
      </c>
      <c r="I95" s="41"/>
      <c r="J95" s="41"/>
      <c r="K95" s="51">
        <v>0</v>
      </c>
      <c r="L95">
        <v>1111</v>
      </c>
    </row>
    <row r="96" spans="1:12" x14ac:dyDescent="0.3">
      <c r="A96" s="59">
        <v>12</v>
      </c>
      <c r="B96" s="59">
        <v>19313</v>
      </c>
      <c r="C96" s="62">
        <v>14</v>
      </c>
      <c r="D96" s="59">
        <v>19329</v>
      </c>
      <c r="E96" s="62">
        <v>13</v>
      </c>
      <c r="F96" s="59">
        <v>19564</v>
      </c>
      <c r="G96" s="65">
        <v>23</v>
      </c>
      <c r="H96" s="65">
        <v>19582</v>
      </c>
      <c r="I96" s="41"/>
      <c r="J96" s="41"/>
      <c r="K96" s="51">
        <v>0</v>
      </c>
      <c r="L96">
        <v>1112</v>
      </c>
    </row>
    <row r="97" spans="1:12" x14ac:dyDescent="0.3">
      <c r="A97" s="59">
        <v>12</v>
      </c>
      <c r="B97" s="59">
        <v>19886</v>
      </c>
      <c r="C97" s="62">
        <v>14</v>
      </c>
      <c r="D97" s="59">
        <v>19900</v>
      </c>
      <c r="E97" s="62">
        <v>13</v>
      </c>
      <c r="F97" s="59">
        <v>19919</v>
      </c>
      <c r="G97" s="65">
        <v>23</v>
      </c>
      <c r="H97" s="65">
        <v>19938</v>
      </c>
      <c r="I97" s="41"/>
      <c r="J97" s="41"/>
      <c r="K97" s="51">
        <v>0</v>
      </c>
      <c r="L97">
        <v>1112</v>
      </c>
    </row>
    <row r="98" spans="1:12" x14ac:dyDescent="0.3">
      <c r="A98" s="59">
        <v>12</v>
      </c>
      <c r="B98" s="59">
        <v>20670</v>
      </c>
      <c r="C98" s="62">
        <v>14</v>
      </c>
      <c r="D98" s="59">
        <v>20689</v>
      </c>
      <c r="E98" s="62">
        <v>13</v>
      </c>
      <c r="F98" s="59">
        <v>20732</v>
      </c>
      <c r="G98" s="65">
        <v>14</v>
      </c>
      <c r="H98" s="65">
        <v>20755</v>
      </c>
      <c r="I98" s="41"/>
      <c r="J98" s="41"/>
      <c r="K98" s="51">
        <v>0</v>
      </c>
      <c r="L98">
        <v>1111</v>
      </c>
    </row>
    <row r="99" spans="1:12" x14ac:dyDescent="0.3">
      <c r="A99" s="59">
        <v>12</v>
      </c>
      <c r="B99" s="59">
        <v>20918</v>
      </c>
      <c r="C99" s="62">
        <v>14</v>
      </c>
      <c r="D99" s="59">
        <v>20936</v>
      </c>
      <c r="E99" s="62">
        <v>13</v>
      </c>
      <c r="F99" s="59">
        <v>20949</v>
      </c>
      <c r="G99" s="65">
        <v>14</v>
      </c>
      <c r="H99" s="65">
        <v>20962</v>
      </c>
      <c r="I99" s="41"/>
      <c r="J99" s="41"/>
      <c r="K99" s="51">
        <v>0</v>
      </c>
      <c r="L99">
        <v>1111</v>
      </c>
    </row>
    <row r="100" spans="1:12" x14ac:dyDescent="0.3">
      <c r="A100" s="59">
        <v>12</v>
      </c>
      <c r="B100" s="59">
        <v>21312</v>
      </c>
      <c r="C100" s="62">
        <v>14</v>
      </c>
      <c r="D100" s="59">
        <v>21326</v>
      </c>
      <c r="E100" s="62">
        <v>13</v>
      </c>
      <c r="F100" s="59">
        <v>21363</v>
      </c>
      <c r="G100" s="65">
        <v>23</v>
      </c>
      <c r="H100" s="65">
        <v>21382</v>
      </c>
      <c r="I100" s="41"/>
      <c r="J100" s="41"/>
      <c r="K100" s="51">
        <v>0</v>
      </c>
      <c r="L100">
        <v>1112</v>
      </c>
    </row>
    <row r="101" spans="1:12" x14ac:dyDescent="0.3">
      <c r="A101" s="59">
        <v>12</v>
      </c>
      <c r="B101" s="59">
        <v>21597</v>
      </c>
      <c r="C101" s="62">
        <v>14</v>
      </c>
      <c r="D101" s="59">
        <v>21612</v>
      </c>
      <c r="E101" s="62">
        <v>13</v>
      </c>
      <c r="F101" s="59">
        <v>21627</v>
      </c>
      <c r="G101" s="65">
        <v>14</v>
      </c>
      <c r="H101" s="65">
        <v>21641</v>
      </c>
      <c r="I101" s="41"/>
      <c r="J101" s="41"/>
      <c r="K101" s="51">
        <v>0</v>
      </c>
      <c r="L101">
        <v>1111</v>
      </c>
    </row>
    <row r="102" spans="1:12" x14ac:dyDescent="0.3">
      <c r="A102" s="59">
        <v>12</v>
      </c>
      <c r="B102" s="59">
        <v>21854</v>
      </c>
      <c r="C102" s="62">
        <v>14</v>
      </c>
      <c r="D102" s="59">
        <v>21871</v>
      </c>
      <c r="E102" s="62">
        <v>24</v>
      </c>
      <c r="F102" s="59">
        <v>21889</v>
      </c>
      <c r="G102" s="65">
        <v>14</v>
      </c>
      <c r="H102" s="65">
        <v>21903</v>
      </c>
      <c r="I102" s="41"/>
      <c r="J102" s="41"/>
      <c r="K102" s="51">
        <v>0</v>
      </c>
      <c r="L102">
        <v>1121</v>
      </c>
    </row>
    <row r="103" spans="1:12" x14ac:dyDescent="0.3">
      <c r="A103" s="59">
        <v>21</v>
      </c>
      <c r="B103" s="59">
        <v>22066</v>
      </c>
      <c r="C103" s="62">
        <v>12</v>
      </c>
      <c r="D103" s="59">
        <v>22076</v>
      </c>
      <c r="E103" s="62">
        <v>13</v>
      </c>
      <c r="F103" s="59">
        <v>22097</v>
      </c>
      <c r="G103" s="65">
        <v>14</v>
      </c>
      <c r="H103" s="65">
        <v>22166</v>
      </c>
      <c r="I103" s="41"/>
      <c r="J103" s="41"/>
      <c r="K103" s="51">
        <v>0</v>
      </c>
      <c r="L103">
        <v>2111</v>
      </c>
    </row>
    <row r="104" spans="1:12" x14ac:dyDescent="0.3">
      <c r="A104" s="59">
        <v>12</v>
      </c>
      <c r="B104" s="59">
        <v>22342</v>
      </c>
      <c r="C104" s="62">
        <v>14</v>
      </c>
      <c r="D104" s="59">
        <v>22364</v>
      </c>
      <c r="E104" s="62">
        <v>13</v>
      </c>
      <c r="F104" s="59">
        <v>22379</v>
      </c>
      <c r="G104" s="65">
        <v>14</v>
      </c>
      <c r="H104" s="65">
        <v>22399</v>
      </c>
      <c r="I104" s="41"/>
      <c r="J104" s="41"/>
      <c r="K104" s="51">
        <v>0</v>
      </c>
      <c r="L104">
        <v>1111</v>
      </c>
    </row>
    <row r="105" spans="1:12" x14ac:dyDescent="0.3">
      <c r="A105" s="59">
        <v>12</v>
      </c>
      <c r="B105" s="59">
        <v>22710</v>
      </c>
      <c r="C105" s="62">
        <v>14</v>
      </c>
      <c r="D105" s="59">
        <v>22738</v>
      </c>
      <c r="E105" s="62">
        <v>13</v>
      </c>
      <c r="F105" s="59">
        <v>22754</v>
      </c>
      <c r="G105" s="65">
        <v>23</v>
      </c>
      <c r="H105" s="65">
        <v>22786</v>
      </c>
      <c r="I105" s="41"/>
      <c r="J105" s="41"/>
      <c r="K105" s="51">
        <v>0</v>
      </c>
      <c r="L105">
        <v>1112</v>
      </c>
    </row>
    <row r="106" spans="1:12" x14ac:dyDescent="0.3">
      <c r="A106" s="59">
        <v>12</v>
      </c>
      <c r="B106" s="59">
        <v>22948</v>
      </c>
      <c r="C106" s="62">
        <v>14</v>
      </c>
      <c r="D106" s="59">
        <v>22967</v>
      </c>
      <c r="E106" s="62">
        <v>13</v>
      </c>
      <c r="F106" s="59">
        <v>22988</v>
      </c>
      <c r="G106" s="65">
        <v>14</v>
      </c>
      <c r="H106" s="65">
        <v>23004</v>
      </c>
      <c r="I106" s="41"/>
      <c r="J106" s="41"/>
      <c r="K106" s="51">
        <v>0</v>
      </c>
      <c r="L106">
        <v>1111</v>
      </c>
    </row>
    <row r="107" spans="1:12" x14ac:dyDescent="0.3">
      <c r="A107" s="59">
        <v>12</v>
      </c>
      <c r="B107" s="59">
        <v>23248</v>
      </c>
      <c r="C107" s="62">
        <v>14</v>
      </c>
      <c r="D107" s="59">
        <v>23283</v>
      </c>
      <c r="E107" s="62">
        <v>13</v>
      </c>
      <c r="F107" s="59">
        <v>23317</v>
      </c>
      <c r="G107" s="65">
        <v>14</v>
      </c>
      <c r="H107" s="65">
        <v>23333</v>
      </c>
      <c r="I107" s="41"/>
      <c r="J107" s="41"/>
      <c r="K107" s="51">
        <v>0</v>
      </c>
      <c r="L107">
        <v>1111</v>
      </c>
    </row>
    <row r="108" spans="1:12" x14ac:dyDescent="0.3">
      <c r="A108" s="59">
        <v>12</v>
      </c>
      <c r="B108" s="59">
        <v>23824</v>
      </c>
      <c r="C108" s="62">
        <v>14</v>
      </c>
      <c r="D108" s="59">
        <v>23844</v>
      </c>
      <c r="E108" s="62">
        <v>13</v>
      </c>
      <c r="F108" s="59">
        <v>23865</v>
      </c>
      <c r="G108" s="65">
        <v>14</v>
      </c>
      <c r="H108" s="65">
        <v>23920</v>
      </c>
      <c r="I108" s="41"/>
      <c r="J108" s="41"/>
      <c r="K108" s="51"/>
      <c r="L108">
        <v>1111</v>
      </c>
    </row>
    <row r="109" spans="1:12" x14ac:dyDescent="0.3">
      <c r="A109" s="17"/>
      <c r="B109" s="17"/>
      <c r="C109" s="17"/>
      <c r="D109" s="17"/>
      <c r="E109" s="17"/>
      <c r="F109" s="17"/>
      <c r="G109" s="17"/>
      <c r="H10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0</v>
      </c>
      <c r="B2" s="66">
        <v>40740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105</v>
      </c>
      <c r="V3" s="26" t="s">
        <v>118</v>
      </c>
      <c r="W3">
        <f>COUNTA(L7:L24)</f>
        <v>18</v>
      </c>
      <c r="AA3" s="26" t="s">
        <v>118</v>
      </c>
      <c r="AB3">
        <f>COUNTA(L25:L41)</f>
        <v>17</v>
      </c>
      <c r="AF3" s="26" t="s">
        <v>118</v>
      </c>
      <c r="AG3">
        <f>COUNTA(L42:L59)</f>
        <v>18</v>
      </c>
      <c r="AK3" s="26" t="s">
        <v>118</v>
      </c>
      <c r="AL3">
        <f>COUNTA(L60:L76)</f>
        <v>17</v>
      </c>
      <c r="AP3" s="26" t="s">
        <v>118</v>
      </c>
      <c r="AQ3">
        <f>COUNTA(L77:L94)</f>
        <v>18</v>
      </c>
      <c r="AU3" s="26" t="s">
        <v>118</v>
      </c>
      <c r="AV3">
        <f>COUNTA(L95:L111)</f>
        <v>17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105</v>
      </c>
      <c r="V4" s="26" t="s">
        <v>119</v>
      </c>
      <c r="W4">
        <f>SUM(U7:U22)</f>
        <v>18</v>
      </c>
      <c r="AA4" s="26" t="s">
        <v>119</v>
      </c>
      <c r="AB4">
        <f>SUM(Z7:Z22)</f>
        <v>17</v>
      </c>
      <c r="AF4" s="26" t="s">
        <v>119</v>
      </c>
      <c r="AG4">
        <f>SUM(AE7:AE22)</f>
        <v>18</v>
      </c>
      <c r="AK4" s="26" t="s">
        <v>119</v>
      </c>
      <c r="AL4">
        <f>SUM(AJ7:AJ22)</f>
        <v>17</v>
      </c>
      <c r="AP4" s="26" t="s">
        <v>119</v>
      </c>
      <c r="AQ4">
        <f>SUM(AO7:AO22)</f>
        <v>18</v>
      </c>
      <c r="AU4" s="26" t="s">
        <v>119</v>
      </c>
      <c r="AV4">
        <f>SUM(AT7:AT22)</f>
        <v>17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25</v>
      </c>
      <c r="C7" s="60">
        <v>14</v>
      </c>
      <c r="D7" s="57">
        <v>38</v>
      </c>
      <c r="E7" s="60">
        <v>13</v>
      </c>
      <c r="F7" s="57">
        <v>49</v>
      </c>
      <c r="G7" s="63">
        <v>14</v>
      </c>
      <c r="H7" s="63">
        <v>63</v>
      </c>
      <c r="I7" s="42"/>
      <c r="J7" s="42"/>
      <c r="K7" s="43">
        <v>0</v>
      </c>
      <c r="L7">
        <v>1111</v>
      </c>
      <c r="N7" s="36">
        <v>1111</v>
      </c>
      <c r="O7" s="36">
        <f>COUNTIF($L$7:$L$500,N7)</f>
        <v>61</v>
      </c>
      <c r="P7" s="36">
        <f>O7/$Q$4</f>
        <v>0.580952380952381</v>
      </c>
      <c r="Q7" s="36">
        <f>IF(P7=0,0,(P7*((LOG(P7))/LOG(2))))</f>
        <v>-0.455180942726642</v>
      </c>
      <c r="T7" s="36">
        <f>N7</f>
        <v>1111</v>
      </c>
      <c r="U7" s="36">
        <f>COUNTIF(L7:L24,T7)</f>
        <v>10</v>
      </c>
      <c r="V7" s="36">
        <f>U7/(W4-U20)</f>
        <v>0.55555555555555558</v>
      </c>
      <c r="W7" s="36">
        <f>IF(V7=0,0,(V7*((LOG(V7))/LOG(2))))</f>
        <v>-0.4711093925305278</v>
      </c>
      <c r="Y7" s="36">
        <f>N7</f>
        <v>1111</v>
      </c>
      <c r="Z7" s="36">
        <f>COUNTIF(L25:L41,Y7)</f>
        <v>12</v>
      </c>
      <c r="AA7" s="36">
        <f>Z7/(AB4-Z20)</f>
        <v>0.70588235294117652</v>
      </c>
      <c r="AB7" s="36">
        <f>IF(AA7=0,0,(AA7*((LOG(AA7))/LOG(2))))</f>
        <v>-0.35470612272648222</v>
      </c>
      <c r="AD7" s="36">
        <f>N7</f>
        <v>1111</v>
      </c>
      <c r="AE7" s="36">
        <f>COUNTIF(L42:L59,AD7)</f>
        <v>14</v>
      </c>
      <c r="AF7" s="36">
        <f>AE7/(AG4-AE20)</f>
        <v>0.77777777777777779</v>
      </c>
      <c r="AG7" s="36">
        <f>IF(AF7=0,0,(AF7*((LOG(AF7))/LOG(2))))</f>
        <v>-0.28199895063255082</v>
      </c>
      <c r="AI7" s="36">
        <f>N7</f>
        <v>1111</v>
      </c>
      <c r="AJ7" s="36">
        <f>COUNTIF(L60:L76,AI7)</f>
        <v>6</v>
      </c>
      <c r="AK7" s="36">
        <f>AJ7/(AL4-AJ20)</f>
        <v>0.35294117647058826</v>
      </c>
      <c r="AL7" s="36">
        <f>IF(AK7=0,0,(AK7*((LOG(AK7))/LOG(2))))</f>
        <v>-0.53029423783382934</v>
      </c>
      <c r="AN7" s="36">
        <f>N7</f>
        <v>1111</v>
      </c>
      <c r="AO7" s="36">
        <f>COUNTIF(L77:L94,AN7)</f>
        <v>8</v>
      </c>
      <c r="AP7" s="36">
        <f>AO7/(AQ4-AO20)</f>
        <v>0.44444444444444442</v>
      </c>
      <c r="AQ7" s="36">
        <f>IF(AP7=0,0,(AP7*((LOG(AP7))/LOG(2))))</f>
        <v>-0.51996666730769447</v>
      </c>
      <c r="AS7" s="36">
        <f>N7</f>
        <v>1111</v>
      </c>
      <c r="AT7" s="36">
        <f>COUNTIF(L95:L111,AS7)</f>
        <v>11</v>
      </c>
      <c r="AU7" s="36">
        <f>AT7/(AV4-AT20)</f>
        <v>0.6470588235294118</v>
      </c>
      <c r="AV7" s="36">
        <f>IF(AU7=0,0,(AU7*((LOG(AU7))/LOG(2))))</f>
        <v>-0.40637314404373309</v>
      </c>
    </row>
    <row r="8" spans="1:48" x14ac:dyDescent="0.3">
      <c r="A8" s="58">
        <v>12</v>
      </c>
      <c r="B8" s="58">
        <v>169</v>
      </c>
      <c r="C8" s="61">
        <v>14</v>
      </c>
      <c r="D8" s="58">
        <v>181</v>
      </c>
      <c r="E8" s="61">
        <v>24</v>
      </c>
      <c r="F8" s="58">
        <v>191</v>
      </c>
      <c r="G8" s="64">
        <v>14</v>
      </c>
      <c r="H8" s="64">
        <v>201</v>
      </c>
      <c r="I8" s="42"/>
      <c r="J8" s="42"/>
      <c r="K8" s="43">
        <v>0</v>
      </c>
      <c r="L8">
        <v>1121</v>
      </c>
      <c r="N8" s="36">
        <v>1112</v>
      </c>
      <c r="O8" s="36">
        <f>COUNTIF($L$7:$L$500,N8)</f>
        <v>18</v>
      </c>
      <c r="P8" s="36">
        <f>O8/$Q$4</f>
        <v>0.17142857142857143</v>
      </c>
      <c r="Q8" s="36">
        <f>IF(P8=0,0,(P8*((LOG(P8))/LOG(2))))</f>
        <v>-0.43616923135265318</v>
      </c>
      <c r="T8" s="36">
        <f>N8</f>
        <v>1112</v>
      </c>
      <c r="U8" s="36">
        <f>COUNTIF(L7:L24,T8)</f>
        <v>2</v>
      </c>
      <c r="V8" s="36">
        <f>U8/(W4-U20)</f>
        <v>0.1111111111111111</v>
      </c>
      <c r="W8" s="36">
        <f>IF(V8=0,0,(V8*((LOG(V8))/LOG(2))))</f>
        <v>-0.3522138890491458</v>
      </c>
      <c r="Y8" s="36">
        <f>N8</f>
        <v>1112</v>
      </c>
      <c r="Z8" s="36">
        <f>COUNTIF(L25:L41,Y8)</f>
        <v>3</v>
      </c>
      <c r="AA8" s="36">
        <f>Z8/(AB4-Z20)</f>
        <v>0.17647058823529413</v>
      </c>
      <c r="AB8" s="36">
        <f>IF(AA8=0,0,(AA8*((LOG(AA8))/LOG(2))))</f>
        <v>-0.44161770715220888</v>
      </c>
      <c r="AD8" s="36">
        <f>N8</f>
        <v>1112</v>
      </c>
      <c r="AE8" s="36">
        <f>COUNTIF(L42:L59,AD8)</f>
        <v>2</v>
      </c>
      <c r="AF8" s="36">
        <f>AE8/(AG4-AE20)</f>
        <v>0.1111111111111111</v>
      </c>
      <c r="AG8" s="36">
        <f>IF(AF8=0,0,(AF8*((LOG(AF8))/LOG(2))))</f>
        <v>-0.3522138890491458</v>
      </c>
      <c r="AI8" s="36">
        <f>N8</f>
        <v>1112</v>
      </c>
      <c r="AJ8" s="36">
        <f>COUNTIF(L60:L76,AI8)</f>
        <v>4</v>
      </c>
      <c r="AK8" s="36">
        <f>AJ8/(AL4-AJ20)</f>
        <v>0.23529411764705882</v>
      </c>
      <c r="AL8" s="36">
        <f>IF(AK8=0,0,(AK8*((LOG(AK8))/LOG(2))))</f>
        <v>-0.49116772735302094</v>
      </c>
      <c r="AN8" s="36">
        <f>N8</f>
        <v>1112</v>
      </c>
      <c r="AO8" s="36">
        <f>COUNTIF(L77:L94,AN8)</f>
        <v>6</v>
      </c>
      <c r="AP8" s="36">
        <f>AO8/(AQ4-AO20)</f>
        <v>0.33333333333333331</v>
      </c>
      <c r="AQ8" s="36">
        <f>IF(AP8=0,0,(AP8*((LOG(AP8))/LOG(2))))</f>
        <v>-0.52832083357371862</v>
      </c>
      <c r="AS8" s="36">
        <f>N8</f>
        <v>1112</v>
      </c>
      <c r="AT8" s="36">
        <f>COUNTIF(L95:L111,AS8)</f>
        <v>1</v>
      </c>
      <c r="AU8" s="36">
        <f>AT8/(AV4-AT20)</f>
        <v>5.8823529411764705E-2</v>
      </c>
      <c r="AV8" s="36">
        <f>IF(AU8=0,0,(AU8*((LOG(AU8))/LOG(2))))</f>
        <v>-0.24043899066178465</v>
      </c>
    </row>
    <row r="9" spans="1:48" x14ac:dyDescent="0.3">
      <c r="A9" s="58">
        <v>12</v>
      </c>
      <c r="B9" s="58">
        <v>304</v>
      </c>
      <c r="C9" s="61">
        <v>14</v>
      </c>
      <c r="D9" s="58">
        <v>319</v>
      </c>
      <c r="E9" s="61">
        <v>24</v>
      </c>
      <c r="F9" s="58">
        <v>329</v>
      </c>
      <c r="G9" s="64">
        <v>14</v>
      </c>
      <c r="H9" s="64">
        <v>337</v>
      </c>
      <c r="I9" s="42"/>
      <c r="J9" s="42"/>
      <c r="K9" s="43">
        <v>0</v>
      </c>
      <c r="L9">
        <v>1121</v>
      </c>
      <c r="N9" s="36">
        <v>1121</v>
      </c>
      <c r="O9" s="36">
        <f>COUNTIF($L$7:$L$500,N9)</f>
        <v>17</v>
      </c>
      <c r="P9" s="36">
        <f>O9/$Q$4</f>
        <v>0.16190476190476191</v>
      </c>
      <c r="Q9" s="36">
        <f>IF(P9=0,0,(P9*((LOG(P9))/LOG(2))))</f>
        <v>-0.42528862380065063</v>
      </c>
      <c r="T9" s="36">
        <f>N9</f>
        <v>1121</v>
      </c>
      <c r="U9" s="36">
        <f>COUNTIF(L7:L24,T9)</f>
        <v>5</v>
      </c>
      <c r="V9" s="36">
        <f>U9/(W4-U20)</f>
        <v>0.27777777777777779</v>
      </c>
      <c r="W9" s="36">
        <f>IF(V9=0,0,(V9*((LOG(V9))/LOG(2))))</f>
        <v>-0.51333247404304172</v>
      </c>
      <c r="Y9" s="36">
        <f>N9</f>
        <v>1121</v>
      </c>
      <c r="Z9" s="36">
        <f>COUNTIF(L25:L41,Y9)</f>
        <v>1</v>
      </c>
      <c r="AA9" s="36">
        <f>Z9/(AB4-Z20)</f>
        <v>5.8823529411764705E-2</v>
      </c>
      <c r="AB9" s="36">
        <f>IF(AA9=0,0,(AA9*((LOG(AA9))/LOG(2))))</f>
        <v>-0.24043899066178465</v>
      </c>
      <c r="AD9" s="36">
        <f>N9</f>
        <v>1121</v>
      </c>
      <c r="AE9" s="36">
        <f>COUNTIF(L42:L59,AD9)</f>
        <v>1</v>
      </c>
      <c r="AF9" s="36">
        <f>AE9/(AG4-AE20)</f>
        <v>5.5555555555555552E-2</v>
      </c>
      <c r="AG9" s="36">
        <f>IF(AF9=0,0,(AF9*((LOG(AF9))/LOG(2))))</f>
        <v>-0.23166250008012845</v>
      </c>
      <c r="AI9" s="36">
        <f>N9</f>
        <v>1121</v>
      </c>
      <c r="AJ9" s="36">
        <f>COUNTIF(L60:L76,AI9)</f>
        <v>6</v>
      </c>
      <c r="AK9" s="36">
        <f>AJ9/(AL4-AJ20)</f>
        <v>0.35294117647058826</v>
      </c>
      <c r="AL9" s="36">
        <f>IF(AK9=0,0,(AK9*((LOG(AK9))/LOG(2))))</f>
        <v>-0.53029423783382934</v>
      </c>
      <c r="AN9" s="36">
        <f>N9</f>
        <v>1121</v>
      </c>
      <c r="AO9" s="36">
        <f>COUNTIF(L77:L94,AN9)</f>
        <v>2</v>
      </c>
      <c r="AP9" s="36">
        <f>AO9/(AQ4-AO20)</f>
        <v>0.1111111111111111</v>
      </c>
      <c r="AQ9" s="36">
        <f>IF(AP9=0,0,(AP9*((LOG(AP9))/LOG(2))))</f>
        <v>-0.3522138890491458</v>
      </c>
      <c r="AS9" s="36">
        <f>N9</f>
        <v>1121</v>
      </c>
      <c r="AT9" s="36">
        <f>COUNTIF(L95:L111,AS9)</f>
        <v>2</v>
      </c>
      <c r="AU9" s="36">
        <f>AT9/(AV4-AT20)</f>
        <v>0.11764705882352941</v>
      </c>
      <c r="AV9" s="36">
        <f>IF(AU9=0,0,(AU9*((LOG(AU9))/LOG(2))))</f>
        <v>-0.36323092250003997</v>
      </c>
    </row>
    <row r="10" spans="1:48" x14ac:dyDescent="0.3">
      <c r="A10" s="58">
        <v>12</v>
      </c>
      <c r="B10" s="58">
        <v>452</v>
      </c>
      <c r="C10" s="61">
        <v>14</v>
      </c>
      <c r="D10" s="58">
        <v>470</v>
      </c>
      <c r="E10" s="61">
        <v>13</v>
      </c>
      <c r="F10" s="58">
        <v>484</v>
      </c>
      <c r="G10" s="64">
        <v>23</v>
      </c>
      <c r="H10" s="64">
        <v>493</v>
      </c>
      <c r="I10" s="42"/>
      <c r="J10" s="42"/>
      <c r="K10" s="43">
        <v>0</v>
      </c>
      <c r="L10">
        <v>1112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COUNTIF(L7:L24,T10)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COUNTIF(L25:L41,Y10)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COUNTIF(L42:L59,AD10)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COUNTIF(L60:L76,AI10)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COUNTIF(L77:L94,AN10)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COUNTIF(L95:L111,AS10)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659</v>
      </c>
      <c r="C11" s="61">
        <v>14</v>
      </c>
      <c r="D11" s="58">
        <v>671</v>
      </c>
      <c r="E11" s="61">
        <v>24</v>
      </c>
      <c r="F11" s="58">
        <v>679</v>
      </c>
      <c r="G11" s="64">
        <v>14</v>
      </c>
      <c r="H11" s="64">
        <v>693</v>
      </c>
      <c r="I11" s="42"/>
      <c r="J11" s="42"/>
      <c r="K11" s="43">
        <v>0</v>
      </c>
      <c r="L11">
        <v>1121</v>
      </c>
      <c r="N11" s="36">
        <v>1211</v>
      </c>
      <c r="O11" s="36">
        <f>COUNTIF($L$7:$L$500,N11)</f>
        <v>2</v>
      </c>
      <c r="P11" s="36">
        <f>O11/$Q$4</f>
        <v>1.9047619047619049E-2</v>
      </c>
      <c r="Q11" s="36">
        <f>IF(P11=0,0,(P11*((LOG(P11))/LOG(2))))</f>
        <v>-0.10884277176506901</v>
      </c>
      <c r="T11" s="36">
        <f>N11</f>
        <v>1211</v>
      </c>
      <c r="U11" s="36">
        <f>COUNTIF(L7:L24,T11)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COUNTIF(L25:L41,Y11)</f>
        <v>1</v>
      </c>
      <c r="AA11" s="36">
        <f>Z11/(AB4-Z20)</f>
        <v>5.8823529411764705E-2</v>
      </c>
      <c r="AB11" s="36">
        <f>IF(AA11=0,0,(AA11*((LOG(AA11))/LOG(2))))</f>
        <v>-0.24043899066178465</v>
      </c>
      <c r="AD11" s="36">
        <f>N11</f>
        <v>1211</v>
      </c>
      <c r="AE11" s="36">
        <f>COUNTIF(L42:L59,AD11)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COUNTIF(L60:L76,AI11)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COUNTIF(L77:L94,AN11)</f>
        <v>1</v>
      </c>
      <c r="AP11" s="36">
        <f>AO11/(AQ4-AO20)</f>
        <v>5.5555555555555552E-2</v>
      </c>
      <c r="AQ11" s="36">
        <f>IF(AP11=0,0,(AP11*((LOG(AP11))/LOG(2))))</f>
        <v>-0.23166250008012845</v>
      </c>
      <c r="AS11" s="36">
        <f>N11</f>
        <v>1211</v>
      </c>
      <c r="AT11" s="36">
        <f>COUNTIF(L95:L111,AS11)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812</v>
      </c>
      <c r="C12" s="61">
        <v>14</v>
      </c>
      <c r="D12" s="58">
        <v>824</v>
      </c>
      <c r="E12" s="61">
        <v>13</v>
      </c>
      <c r="F12" s="58">
        <v>839</v>
      </c>
      <c r="G12" s="64">
        <v>14</v>
      </c>
      <c r="H12" s="64">
        <v>853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4</v>
      </c>
      <c r="P12" s="36">
        <f>O12/$Q$4</f>
        <v>3.8095238095238099E-2</v>
      </c>
      <c r="Q12" s="36">
        <f>IF(P12=0,0,(P12*((LOG(P12))/LOG(2))))</f>
        <v>-0.17959030543489993</v>
      </c>
      <c r="T12" s="36">
        <f>N12</f>
        <v>1212</v>
      </c>
      <c r="U12" s="36">
        <f>COUNTIF(L7:L24,T12)</f>
        <v>1</v>
      </c>
      <c r="V12" s="36">
        <f>U12/(W4-U20)</f>
        <v>5.5555555555555552E-2</v>
      </c>
      <c r="W12" s="36">
        <f>IF(V12=0,0,(V12*((LOG(V12))/LOG(2))))</f>
        <v>-0.23166250008012845</v>
      </c>
      <c r="Y12" s="36">
        <f>N12</f>
        <v>1212</v>
      </c>
      <c r="Z12" s="36">
        <f>COUNTIF(L25:L41,Y12)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COUNTIF(L42:L59,AD12)</f>
        <v>1</v>
      </c>
      <c r="AF12" s="36">
        <f>AE12/(AG4-AE20)</f>
        <v>5.5555555555555552E-2</v>
      </c>
      <c r="AG12" s="36">
        <f>IF(AF12=0,0,(AF12*((LOG(AF12))/LOG(2))))</f>
        <v>-0.23166250008012845</v>
      </c>
      <c r="AI12" s="36">
        <f>N12</f>
        <v>1212</v>
      </c>
      <c r="AJ12" s="36">
        <f>COUNTIF(L60:L76,AI12)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COUNTIF(L77:L94,AN12)</f>
        <v>1</v>
      </c>
      <c r="AP12" s="36">
        <f>AO12/(AQ4-AO20)</f>
        <v>5.5555555555555552E-2</v>
      </c>
      <c r="AQ12" s="36">
        <f>IF(AP12=0,0,(AP12*((LOG(AP12))/LOG(2))))</f>
        <v>-0.23166250008012845</v>
      </c>
      <c r="AS12" s="36">
        <f>N12</f>
        <v>1212</v>
      </c>
      <c r="AT12" s="36">
        <f>COUNTIF(L95:L111,AS12)</f>
        <v>1</v>
      </c>
      <c r="AU12" s="36">
        <f>AT12/(AV4-AT20)</f>
        <v>5.8823529411764705E-2</v>
      </c>
      <c r="AV12" s="36">
        <f>IF(AU12=0,0,(AU12*((LOG(AU12))/LOG(2))))</f>
        <v>-0.24043899066178465</v>
      </c>
    </row>
    <row r="13" spans="1:48" x14ac:dyDescent="0.3">
      <c r="A13" s="58">
        <v>12</v>
      </c>
      <c r="B13" s="58">
        <v>991</v>
      </c>
      <c r="C13" s="61">
        <v>14</v>
      </c>
      <c r="D13" s="58">
        <v>1003</v>
      </c>
      <c r="E13" s="61">
        <v>13</v>
      </c>
      <c r="F13" s="58">
        <v>1018</v>
      </c>
      <c r="G13" s="64">
        <v>14</v>
      </c>
      <c r="H13" s="64">
        <v>1031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COUNTIF(L7:L24,T13)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COUNTIF(L25:L41,Y13)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COUNTIF(L42:L59,AD13)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COUNTIF(L60:L76,AI13)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COUNTIF(L77:L94,AN13)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COUNTIF(L95:L111,AS13)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1155</v>
      </c>
      <c r="C14" s="61">
        <v>14</v>
      </c>
      <c r="D14" s="58">
        <v>1168</v>
      </c>
      <c r="E14" s="61">
        <v>24</v>
      </c>
      <c r="F14" s="58">
        <v>1180</v>
      </c>
      <c r="G14" s="64">
        <v>14</v>
      </c>
      <c r="H14" s="64">
        <v>1194</v>
      </c>
      <c r="I14" s="42"/>
      <c r="J14" s="42"/>
      <c r="K14" s="43">
        <v>0</v>
      </c>
      <c r="L14">
        <v>1121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COUNTIF(L7:L24,T14)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COUNTIF(L25:L41,Y14)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COUNTIF(L42:L59,AD14)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COUNTIF(L60:L76,AI14)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COUNTIF(L77:L94,AN14)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COUNTIF(L95:L111,AS14)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1341</v>
      </c>
      <c r="C15" s="61">
        <v>14</v>
      </c>
      <c r="D15" s="58">
        <v>1350</v>
      </c>
      <c r="E15" s="61">
        <v>13</v>
      </c>
      <c r="F15" s="58">
        <v>1369</v>
      </c>
      <c r="G15" s="64">
        <v>14</v>
      </c>
      <c r="H15" s="64">
        <v>1386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2</v>
      </c>
      <c r="P15" s="36">
        <f>O15/$Q$4</f>
        <v>1.9047619047619049E-2</v>
      </c>
      <c r="Q15" s="36">
        <f>IF(P15=0,0,(P15*((LOG(P15))/LOG(2))))</f>
        <v>-0.10884277176506901</v>
      </c>
      <c r="T15" s="36">
        <f>N15</f>
        <v>2111</v>
      </c>
      <c r="U15" s="36">
        <f>COUNTIF(L7:L24,T15)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COUNTIF(L25:L41,Y15)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COUNTIF(L42:L59,AD15)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COUNTIF(L60:L76,AI15)</f>
        <v>1</v>
      </c>
      <c r="AK15" s="36">
        <f>AJ15/(AL4-AJ20)</f>
        <v>5.8823529411764705E-2</v>
      </c>
      <c r="AL15" s="36">
        <f>IF(AK15=0,0,(AK15*((LOG(AK15))/LOG(2))))</f>
        <v>-0.24043899066178465</v>
      </c>
      <c r="AN15" s="36">
        <f>N15</f>
        <v>2111</v>
      </c>
      <c r="AO15" s="36">
        <f>COUNTIF(L77:L94,AN15)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COUNTIF(L95:L111,AS15)</f>
        <v>1</v>
      </c>
      <c r="AU15" s="36">
        <f>AT15/(AV4-AT20)</f>
        <v>5.8823529411764705E-2</v>
      </c>
      <c r="AV15" s="36">
        <f>IF(AU15=0,0,(AU15*((LOG(AU15))/LOG(2))))</f>
        <v>-0.24043899066178465</v>
      </c>
    </row>
    <row r="16" spans="1:48" x14ac:dyDescent="0.3">
      <c r="A16" s="58">
        <v>12</v>
      </c>
      <c r="B16" s="58">
        <v>1515</v>
      </c>
      <c r="C16" s="61">
        <v>23</v>
      </c>
      <c r="D16" s="58">
        <v>1531</v>
      </c>
      <c r="E16" s="61">
        <v>13</v>
      </c>
      <c r="F16" s="58">
        <v>1542</v>
      </c>
      <c r="G16" s="64">
        <v>23</v>
      </c>
      <c r="H16" s="64">
        <v>1555</v>
      </c>
      <c r="I16" s="42"/>
      <c r="J16" s="42"/>
      <c r="K16" s="43">
        <v>0</v>
      </c>
      <c r="L16">
        <v>1212</v>
      </c>
      <c r="N16" s="36">
        <v>2112</v>
      </c>
      <c r="O16" s="36">
        <f>COUNTIF($L$7:$L$500,N16)</f>
        <v>1</v>
      </c>
      <c r="P16" s="36">
        <f>O16/$Q$4</f>
        <v>9.5238095238095247E-3</v>
      </c>
      <c r="Q16" s="36">
        <f>IF(P16=0,0,(P16*((LOG(P16))/LOG(2))))</f>
        <v>-6.3945195406344024E-2</v>
      </c>
      <c r="T16" s="36">
        <f>N16</f>
        <v>2112</v>
      </c>
      <c r="U16" s="36">
        <f>COUNTIF(L7:L24,T16)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COUNTIF(L25:L41,Y16)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COUNTIF(L42:L59,AD16)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COUNTIF(L60:L76,AI16)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COUNTIF(L77:L94,AN16)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COUNTIF(L95:L111,AS16)</f>
        <v>1</v>
      </c>
      <c r="AU16" s="36">
        <f>AT16/(AV4-AT20)</f>
        <v>5.8823529411764705E-2</v>
      </c>
      <c r="AV16" s="36">
        <f>IF(AU16=0,0,(AU16*((LOG(AU16))/LOG(2))))</f>
        <v>-0.24043899066178465</v>
      </c>
    </row>
    <row r="17" spans="1:48" x14ac:dyDescent="0.3">
      <c r="A17" s="58">
        <v>12</v>
      </c>
      <c r="B17" s="58">
        <v>1668</v>
      </c>
      <c r="C17" s="61">
        <v>14</v>
      </c>
      <c r="D17" s="58">
        <v>1681</v>
      </c>
      <c r="E17" s="61">
        <v>13</v>
      </c>
      <c r="F17" s="58">
        <v>1695</v>
      </c>
      <c r="G17" s="64">
        <v>14</v>
      </c>
      <c r="H17" s="64">
        <v>1711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COUNTIF(L7:L24,T17)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COUNTIF(L25:L41,Y17)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COUNTIF(L42:L59,AD17)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COUNTIF(L60:L76,AI17)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COUNTIF(L77:L94,AN17)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COUNTIF(L95:L111,AS17)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1870</v>
      </c>
      <c r="C18" s="61">
        <v>14</v>
      </c>
      <c r="D18" s="58">
        <v>1882</v>
      </c>
      <c r="E18" s="61">
        <v>13</v>
      </c>
      <c r="F18" s="58">
        <v>1891</v>
      </c>
      <c r="G18" s="64">
        <v>23</v>
      </c>
      <c r="H18" s="64">
        <v>1902</v>
      </c>
      <c r="I18" s="42"/>
      <c r="J18" s="42"/>
      <c r="K18" s="43">
        <v>0</v>
      </c>
      <c r="L18">
        <v>1112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COUNTIF(L7:L24,T18)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COUNTIF(L25:L41,Y18)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COUNTIF(L42:L59,AD18)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COUNTIF(L60:L76,AI18)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COUNTIF(L77:L94,AN18)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COUNTIF(L95:L111,AS18)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2022</v>
      </c>
      <c r="C19" s="61">
        <v>14</v>
      </c>
      <c r="D19" s="58">
        <v>2031</v>
      </c>
      <c r="E19" s="61">
        <v>24</v>
      </c>
      <c r="F19" s="58">
        <v>2047</v>
      </c>
      <c r="G19" s="64">
        <v>14</v>
      </c>
      <c r="H19" s="64">
        <v>2055</v>
      </c>
      <c r="I19" s="42"/>
      <c r="J19" s="42"/>
      <c r="K19" s="43">
        <v>0</v>
      </c>
      <c r="L19">
        <v>1121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COUNTIF(L7:L24,T19)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COUNTIF(L25:L41,Y19)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COUNTIF(L42:L59,AD19)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COUNTIF(L60:L76,AI19)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COUNTIF(L77:L94,AN19)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COUNTIF(L95:L111,AS19)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2169</v>
      </c>
      <c r="C20" s="61">
        <v>14</v>
      </c>
      <c r="D20" s="58">
        <v>2178</v>
      </c>
      <c r="E20" s="61">
        <v>13</v>
      </c>
      <c r="F20" s="58">
        <v>2188</v>
      </c>
      <c r="G20" s="64">
        <v>14</v>
      </c>
      <c r="H20" s="64">
        <v>2197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COUNTIF(L7:L24,T20)</f>
        <v>0</v>
      </c>
      <c r="V20" s="55"/>
      <c r="W20" s="56"/>
      <c r="Y20" s="36">
        <f>N20</f>
        <v>2212</v>
      </c>
      <c r="Z20" s="36">
        <f>COUNTIF(L25:L41,Y20)</f>
        <v>0</v>
      </c>
      <c r="AA20" s="55"/>
      <c r="AB20" s="56"/>
      <c r="AD20" s="36">
        <f>N20</f>
        <v>2212</v>
      </c>
      <c r="AE20" s="36">
        <f>COUNTIF(L42:L59,AD20)</f>
        <v>0</v>
      </c>
      <c r="AF20" s="55"/>
      <c r="AG20" s="56"/>
      <c r="AI20" s="36">
        <f>N20</f>
        <v>2212</v>
      </c>
      <c r="AJ20" s="36">
        <f>COUNTIF(L60:L76,AI20)</f>
        <v>0</v>
      </c>
      <c r="AK20" s="55"/>
      <c r="AL20" s="56"/>
      <c r="AN20" s="36">
        <f>N20</f>
        <v>2212</v>
      </c>
      <c r="AO20" s="36">
        <f>COUNTIF(L77:L94,AN20)</f>
        <v>0</v>
      </c>
      <c r="AP20" s="55"/>
      <c r="AQ20" s="56"/>
      <c r="AS20" s="36">
        <f>N20</f>
        <v>2212</v>
      </c>
      <c r="AT20" s="36">
        <f>COUNTIF(L95:L111,AS20)</f>
        <v>0</v>
      </c>
      <c r="AU20" s="55"/>
      <c r="AV20" s="56"/>
    </row>
    <row r="21" spans="1:48" x14ac:dyDescent="0.3">
      <c r="A21" s="58">
        <v>12</v>
      </c>
      <c r="B21" s="58">
        <v>2362</v>
      </c>
      <c r="C21" s="61">
        <v>14</v>
      </c>
      <c r="D21" s="58">
        <v>2371</v>
      </c>
      <c r="E21" s="61">
        <v>13</v>
      </c>
      <c r="F21" s="58">
        <v>2384</v>
      </c>
      <c r="G21" s="64">
        <v>14</v>
      </c>
      <c r="H21" s="64">
        <v>2396</v>
      </c>
      <c r="I21" s="42"/>
      <c r="J21" s="42"/>
      <c r="K21" s="43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COUNTIF(L7:L24,T21)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COUNTIF(L25:L41,Y21)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COUNTIF(L42:L59,AD21)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COUNTIF(L60:L76,AI21)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COUNTIF(L77:L94,AN21)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COUNTIF(L95:L111,AS21)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2503</v>
      </c>
      <c r="C22" s="61">
        <v>14</v>
      </c>
      <c r="D22" s="58">
        <v>2510</v>
      </c>
      <c r="E22" s="61">
        <v>13</v>
      </c>
      <c r="F22" s="58">
        <v>2519</v>
      </c>
      <c r="G22" s="64">
        <v>14</v>
      </c>
      <c r="H22" s="64">
        <v>2527</v>
      </c>
      <c r="I22" s="42"/>
      <c r="J22" s="42"/>
      <c r="K22" s="43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COUNTIF(L7:L24,T22)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COUNTIF(L25:L41,Y22)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COUNTIF(L42:L59,AD22)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COUNTIF(L60:L76,AI22)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COUNTIF(L77:L94,AN22)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COUNTIF(L95:L111,AS22)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2645</v>
      </c>
      <c r="C23" s="61">
        <v>14</v>
      </c>
      <c r="D23" s="58">
        <v>2653</v>
      </c>
      <c r="E23" s="61">
        <v>13</v>
      </c>
      <c r="F23" s="58">
        <v>2667</v>
      </c>
      <c r="G23" s="64">
        <v>14</v>
      </c>
      <c r="H23" s="64">
        <v>2687</v>
      </c>
      <c r="I23" s="42"/>
      <c r="J23" s="42"/>
      <c r="K23" s="43">
        <v>0</v>
      </c>
      <c r="L23">
        <v>1111</v>
      </c>
      <c r="P23" s="28">
        <f>SUM(P7:P22)</f>
        <v>1</v>
      </c>
      <c r="Q23" s="28">
        <f>-SUM(Q7:Q22)</f>
        <v>1.7778598422513281</v>
      </c>
      <c r="V23" s="28">
        <f>SUM(V7:V22)</f>
        <v>1</v>
      </c>
      <c r="W23" s="28">
        <f>-SUM(W7:W22)</f>
        <v>1.5683182557028439</v>
      </c>
      <c r="AA23" s="28">
        <f>SUM(AA7:AA22)</f>
        <v>1</v>
      </c>
      <c r="AB23" s="28">
        <f>-SUM(AB7:AB22)</f>
        <v>1.2772018112022603</v>
      </c>
      <c r="AF23" s="28">
        <f>SUM(AF7:AF22)</f>
        <v>1</v>
      </c>
      <c r="AG23" s="28">
        <f>-SUM(AG7:AG22)</f>
        <v>1.0975378398419535</v>
      </c>
      <c r="AK23" s="28">
        <f>SUM(AK7:AK22)</f>
        <v>1</v>
      </c>
      <c r="AL23" s="28">
        <f>-SUM(AL7:AL22)</f>
        <v>1.7921951936824643</v>
      </c>
      <c r="AP23" s="28">
        <f>SUM(AP7:AP22)</f>
        <v>1</v>
      </c>
      <c r="AQ23" s="28">
        <f>-SUM(AQ7:AQ22)</f>
        <v>1.8638263900908156</v>
      </c>
      <c r="AU23" s="28">
        <f>SUM(AU7:AU22)</f>
        <v>1</v>
      </c>
      <c r="AV23" s="28">
        <f>-SUM(AV7:AV22)</f>
        <v>1.7313600291909119</v>
      </c>
    </row>
    <row r="24" spans="1:48" x14ac:dyDescent="0.3">
      <c r="A24" s="58">
        <v>12</v>
      </c>
      <c r="B24" s="58">
        <v>2855</v>
      </c>
      <c r="C24" s="61">
        <v>14</v>
      </c>
      <c r="D24" s="58">
        <v>2864</v>
      </c>
      <c r="E24" s="61">
        <v>13</v>
      </c>
      <c r="F24" s="58">
        <v>2873</v>
      </c>
      <c r="G24" s="64">
        <v>14</v>
      </c>
      <c r="H24" s="64">
        <v>2892</v>
      </c>
      <c r="I24" s="42"/>
      <c r="J24" s="42"/>
      <c r="K24" s="43">
        <v>0</v>
      </c>
      <c r="L24">
        <v>1111</v>
      </c>
      <c r="P24" s="29" t="s">
        <v>90</v>
      </c>
      <c r="Q24" s="29">
        <f>Q23/(LOG(Q4)/LOG(2))</f>
        <v>0.26478922130171278</v>
      </c>
      <c r="V24" s="29" t="s">
        <v>117</v>
      </c>
      <c r="W24" s="29">
        <f>W23/(LOG(W4)/LOG(2))</f>
        <v>0.37610226926392848</v>
      </c>
      <c r="AA24" s="29" t="s">
        <v>120</v>
      </c>
      <c r="AB24" s="29">
        <f>AB23/(LOG(AB4)/LOG(2))</f>
        <v>0.31246811550501319</v>
      </c>
      <c r="AF24" s="29" t="s">
        <v>121</v>
      </c>
      <c r="AG24" s="29">
        <f>AG23/(LOG(AG4)/LOG(2))</f>
        <v>0.26320325652435772</v>
      </c>
      <c r="AK24" s="29" t="s">
        <v>122</v>
      </c>
      <c r="AL24" s="29">
        <f>AL23/(LOG(AL4)/LOG(2))</f>
        <v>0.43846152571609404</v>
      </c>
      <c r="AP24" s="29" t="s">
        <v>123</v>
      </c>
      <c r="AQ24" s="29">
        <f>AQ23/(LOG(AQ4)/LOG(2))</f>
        <v>0.44696880386245486</v>
      </c>
      <c r="AU24" s="29" t="s">
        <v>124</v>
      </c>
      <c r="AV24" s="29">
        <f>AV23/(LOG(AV4)/LOG(2))</f>
        <v>0.4235781697433843</v>
      </c>
    </row>
    <row r="25" spans="1:48" x14ac:dyDescent="0.3">
      <c r="A25" s="59">
        <v>12</v>
      </c>
      <c r="B25" s="59">
        <v>3069</v>
      </c>
      <c r="C25" s="62">
        <v>14</v>
      </c>
      <c r="D25" s="59">
        <v>3088</v>
      </c>
      <c r="E25" s="62">
        <v>13</v>
      </c>
      <c r="F25" s="59">
        <v>3102</v>
      </c>
      <c r="G25" s="65">
        <v>14</v>
      </c>
      <c r="H25" s="65">
        <v>3115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3350</v>
      </c>
      <c r="C26" s="62">
        <v>14</v>
      </c>
      <c r="D26" s="59">
        <v>3361</v>
      </c>
      <c r="E26" s="62">
        <v>13</v>
      </c>
      <c r="F26" s="59">
        <v>3383</v>
      </c>
      <c r="G26" s="65">
        <v>23</v>
      </c>
      <c r="H26" s="65">
        <v>3396</v>
      </c>
      <c r="I26" s="41"/>
      <c r="J26" s="41"/>
      <c r="K26" s="51">
        <v>0</v>
      </c>
      <c r="L26">
        <v>1112</v>
      </c>
    </row>
    <row r="27" spans="1:48" x14ac:dyDescent="0.3">
      <c r="A27" s="59">
        <v>12</v>
      </c>
      <c r="B27" s="59">
        <v>3517</v>
      </c>
      <c r="C27" s="62">
        <v>14</v>
      </c>
      <c r="D27" s="59">
        <v>3543</v>
      </c>
      <c r="E27" s="62">
        <v>13</v>
      </c>
      <c r="F27" s="59">
        <v>3557</v>
      </c>
      <c r="G27" s="65">
        <v>23</v>
      </c>
      <c r="H27" s="65">
        <v>3572</v>
      </c>
      <c r="I27" s="41"/>
      <c r="J27" s="41"/>
      <c r="K27" s="51">
        <v>0</v>
      </c>
      <c r="L27">
        <v>1112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3712</v>
      </c>
      <c r="C28" s="62">
        <v>14</v>
      </c>
      <c r="D28" s="59">
        <v>3720</v>
      </c>
      <c r="E28" s="62">
        <v>13</v>
      </c>
      <c r="F28" s="59">
        <v>3737</v>
      </c>
      <c r="G28" s="65">
        <v>14</v>
      </c>
      <c r="H28" s="65">
        <v>3756</v>
      </c>
      <c r="I28" s="41"/>
      <c r="J28" s="41"/>
      <c r="K28" s="51">
        <v>0</v>
      </c>
      <c r="L28">
        <v>1111</v>
      </c>
      <c r="N28" s="40">
        <f>COUNTIF(L7:L111,G3)</f>
        <v>0</v>
      </c>
      <c r="O28" s="40"/>
      <c r="P28" s="47">
        <v>18</v>
      </c>
      <c r="Q28" s="47">
        <v>17</v>
      </c>
      <c r="R28" s="47">
        <v>18</v>
      </c>
      <c r="S28" s="47">
        <v>17</v>
      </c>
      <c r="T28" s="47">
        <v>18</v>
      </c>
      <c r="U28" s="47">
        <v>17</v>
      </c>
      <c r="V28" s="46"/>
    </row>
    <row r="29" spans="1:48" x14ac:dyDescent="0.3">
      <c r="A29" s="59">
        <v>12</v>
      </c>
      <c r="B29" s="59">
        <v>3897</v>
      </c>
      <c r="C29" s="62">
        <v>14</v>
      </c>
      <c r="D29" s="59">
        <v>3912</v>
      </c>
      <c r="E29" s="62">
        <v>13</v>
      </c>
      <c r="F29" s="59">
        <v>3925</v>
      </c>
      <c r="G29" s="65">
        <v>14</v>
      </c>
      <c r="H29" s="65">
        <v>3938</v>
      </c>
      <c r="I29" s="41"/>
      <c r="J29" s="41"/>
      <c r="K29" s="51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4049</v>
      </c>
      <c r="C30" s="62">
        <v>14</v>
      </c>
      <c r="D30" s="59">
        <v>4069</v>
      </c>
      <c r="E30" s="62">
        <v>13</v>
      </c>
      <c r="F30" s="59">
        <v>4084</v>
      </c>
      <c r="G30" s="65">
        <v>14</v>
      </c>
      <c r="H30" s="65">
        <v>4103</v>
      </c>
      <c r="I30" s="41"/>
      <c r="J30" s="41"/>
      <c r="K30" s="51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4346</v>
      </c>
      <c r="C31" s="62">
        <v>14</v>
      </c>
      <c r="D31" s="59">
        <v>4364</v>
      </c>
      <c r="E31" s="62">
        <v>13</v>
      </c>
      <c r="F31" s="59">
        <v>4376</v>
      </c>
      <c r="G31" s="65">
        <v>14</v>
      </c>
      <c r="H31" s="65">
        <v>4390</v>
      </c>
      <c r="I31" s="41"/>
      <c r="J31" s="41"/>
      <c r="K31" s="51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4538</v>
      </c>
      <c r="C32" s="62">
        <v>14</v>
      </c>
      <c r="D32" s="59">
        <v>4554</v>
      </c>
      <c r="E32" s="62">
        <v>13</v>
      </c>
      <c r="F32" s="59">
        <v>4569</v>
      </c>
      <c r="G32" s="65">
        <v>14</v>
      </c>
      <c r="H32" s="65">
        <v>4583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4748</v>
      </c>
      <c r="C33" s="62">
        <v>14</v>
      </c>
      <c r="D33" s="59">
        <v>4800</v>
      </c>
      <c r="E33" s="62">
        <v>13</v>
      </c>
      <c r="F33" s="59">
        <v>4808</v>
      </c>
      <c r="G33" s="65">
        <v>14</v>
      </c>
      <c r="H33" s="65">
        <v>4821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4960</v>
      </c>
      <c r="C34" s="62">
        <v>14</v>
      </c>
      <c r="D34" s="59">
        <v>4999</v>
      </c>
      <c r="E34" s="62">
        <v>13</v>
      </c>
      <c r="F34" s="59">
        <v>5013</v>
      </c>
      <c r="G34" s="65">
        <v>14</v>
      </c>
      <c r="H34" s="65">
        <v>5027</v>
      </c>
      <c r="I34" s="41"/>
      <c r="J34" s="41"/>
      <c r="K34" s="51">
        <v>0</v>
      </c>
      <c r="L34">
        <v>1111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5164</v>
      </c>
      <c r="C35" s="62">
        <v>23</v>
      </c>
      <c r="D35" s="59">
        <v>5180</v>
      </c>
      <c r="E35" s="62">
        <v>13</v>
      </c>
      <c r="F35" s="59">
        <v>5188</v>
      </c>
      <c r="G35" s="65">
        <v>14</v>
      </c>
      <c r="H35" s="65">
        <v>5201</v>
      </c>
      <c r="I35" s="41"/>
      <c r="J35" s="41"/>
      <c r="K35" s="51">
        <v>0</v>
      </c>
      <c r="L35">
        <v>1211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5372</v>
      </c>
      <c r="C36" s="62">
        <v>14</v>
      </c>
      <c r="D36" s="59">
        <v>5386</v>
      </c>
      <c r="E36" s="62">
        <v>13</v>
      </c>
      <c r="F36" s="59">
        <v>5399</v>
      </c>
      <c r="G36" s="65">
        <v>14</v>
      </c>
      <c r="H36" s="65">
        <v>5419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H24/P28</f>
        <v>160.66666666666666</v>
      </c>
      <c r="Q36">
        <f>(H41-H24)/Q28</f>
        <v>192.8235294117647</v>
      </c>
      <c r="R36">
        <f>(H59-H41)/R28</f>
        <v>156.72222222222223</v>
      </c>
      <c r="S36">
        <f>(H76-H59)/S28</f>
        <v>172.52941176470588</v>
      </c>
      <c r="T36">
        <f>(H94-H76)/T28</f>
        <v>227.83333333333334</v>
      </c>
      <c r="U36">
        <f>(H111-H94)/U28</f>
        <v>420.23529411764707</v>
      </c>
    </row>
    <row r="37" spans="1:22" x14ac:dyDescent="0.3">
      <c r="A37" s="59">
        <v>12</v>
      </c>
      <c r="B37" s="59">
        <v>5535</v>
      </c>
      <c r="C37" s="62">
        <v>14</v>
      </c>
      <c r="D37" s="59">
        <v>5548</v>
      </c>
      <c r="E37" s="62">
        <v>13</v>
      </c>
      <c r="F37" s="59">
        <v>5563</v>
      </c>
      <c r="G37" s="65">
        <v>23</v>
      </c>
      <c r="H37" s="65">
        <v>5578</v>
      </c>
      <c r="I37" s="41"/>
      <c r="J37" s="41"/>
      <c r="K37" s="51">
        <v>0</v>
      </c>
      <c r="L37">
        <v>1112</v>
      </c>
    </row>
    <row r="38" spans="1:22" x14ac:dyDescent="0.3">
      <c r="A38" s="59">
        <v>12</v>
      </c>
      <c r="B38" s="59">
        <v>5679</v>
      </c>
      <c r="C38" s="62">
        <v>14</v>
      </c>
      <c r="D38" s="59">
        <v>5688</v>
      </c>
      <c r="E38" s="62">
        <v>13</v>
      </c>
      <c r="F38" s="59">
        <v>5700</v>
      </c>
      <c r="G38" s="65">
        <v>14</v>
      </c>
      <c r="H38" s="65">
        <v>5713</v>
      </c>
      <c r="I38" s="41"/>
      <c r="J38" s="41"/>
      <c r="K38" s="51">
        <v>0</v>
      </c>
      <c r="L38">
        <v>1111</v>
      </c>
    </row>
    <row r="39" spans="1:22" x14ac:dyDescent="0.3">
      <c r="A39" s="59">
        <v>12</v>
      </c>
      <c r="B39" s="59">
        <v>5822</v>
      </c>
      <c r="C39" s="62">
        <v>14</v>
      </c>
      <c r="D39" s="59">
        <v>5840</v>
      </c>
      <c r="E39" s="62">
        <v>24</v>
      </c>
      <c r="F39" s="59">
        <v>5849</v>
      </c>
      <c r="G39" s="65">
        <v>14</v>
      </c>
      <c r="H39" s="65">
        <v>5858</v>
      </c>
      <c r="I39" s="41"/>
      <c r="J39" s="41"/>
      <c r="K39" s="51">
        <v>0</v>
      </c>
      <c r="L39">
        <v>1121</v>
      </c>
    </row>
    <row r="40" spans="1:22" x14ac:dyDescent="0.3">
      <c r="A40" s="59">
        <v>12</v>
      </c>
      <c r="B40" s="59">
        <v>5966</v>
      </c>
      <c r="C40" s="62">
        <v>14</v>
      </c>
      <c r="D40" s="59">
        <v>5974</v>
      </c>
      <c r="E40" s="62">
        <v>13</v>
      </c>
      <c r="F40" s="59">
        <v>5999</v>
      </c>
      <c r="G40" s="65">
        <v>14</v>
      </c>
      <c r="H40" s="65">
        <v>6018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6134</v>
      </c>
      <c r="C41" s="62">
        <v>14</v>
      </c>
      <c r="D41" s="59">
        <v>6143</v>
      </c>
      <c r="E41" s="62">
        <v>13</v>
      </c>
      <c r="F41" s="59">
        <v>6156</v>
      </c>
      <c r="G41" s="65">
        <v>14</v>
      </c>
      <c r="H41" s="65">
        <v>6170</v>
      </c>
      <c r="I41" s="41"/>
      <c r="J41" s="41"/>
      <c r="K41" s="51">
        <v>0</v>
      </c>
      <c r="L41">
        <v>1111</v>
      </c>
    </row>
    <row r="42" spans="1:22" x14ac:dyDescent="0.3">
      <c r="A42" s="58">
        <v>12</v>
      </c>
      <c r="B42" s="58">
        <v>6275</v>
      </c>
      <c r="C42" s="61">
        <v>14</v>
      </c>
      <c r="D42" s="58">
        <v>6283</v>
      </c>
      <c r="E42" s="61">
        <v>13</v>
      </c>
      <c r="F42" s="58">
        <v>6295</v>
      </c>
      <c r="G42" s="64">
        <v>23</v>
      </c>
      <c r="H42" s="64">
        <v>6304</v>
      </c>
      <c r="I42" s="42"/>
      <c r="J42" s="42"/>
      <c r="K42" s="43">
        <v>0</v>
      </c>
      <c r="L42">
        <v>1112</v>
      </c>
    </row>
    <row r="43" spans="1:22" x14ac:dyDescent="0.3">
      <c r="A43" s="58">
        <v>12</v>
      </c>
      <c r="B43" s="58">
        <v>6414</v>
      </c>
      <c r="C43" s="61">
        <v>14</v>
      </c>
      <c r="D43" s="58">
        <v>6421</v>
      </c>
      <c r="E43" s="61">
        <v>13</v>
      </c>
      <c r="F43" s="58">
        <v>6429</v>
      </c>
      <c r="G43" s="64">
        <v>14</v>
      </c>
      <c r="H43" s="64">
        <v>6445</v>
      </c>
      <c r="I43" s="42"/>
      <c r="J43" s="42"/>
      <c r="K43" s="43">
        <v>0</v>
      </c>
      <c r="L43">
        <v>1111</v>
      </c>
    </row>
    <row r="44" spans="1:22" x14ac:dyDescent="0.3">
      <c r="A44" s="58">
        <v>12</v>
      </c>
      <c r="B44" s="58">
        <v>6557</v>
      </c>
      <c r="C44" s="61">
        <v>14</v>
      </c>
      <c r="D44" s="58">
        <v>6564</v>
      </c>
      <c r="E44" s="61">
        <v>13</v>
      </c>
      <c r="F44" s="58">
        <v>6580</v>
      </c>
      <c r="G44" s="64">
        <v>14</v>
      </c>
      <c r="H44" s="64">
        <v>6592</v>
      </c>
      <c r="I44" s="42"/>
      <c r="J44" s="42"/>
      <c r="K44" s="43">
        <v>0</v>
      </c>
      <c r="L44">
        <v>1111</v>
      </c>
    </row>
    <row r="45" spans="1:22" x14ac:dyDescent="0.3">
      <c r="A45" s="58">
        <v>12</v>
      </c>
      <c r="B45" s="58">
        <v>6707</v>
      </c>
      <c r="C45" s="61">
        <v>14</v>
      </c>
      <c r="D45" s="58">
        <v>6716</v>
      </c>
      <c r="E45" s="61">
        <v>13</v>
      </c>
      <c r="F45" s="58">
        <v>6733</v>
      </c>
      <c r="G45" s="64">
        <v>14</v>
      </c>
      <c r="H45" s="64">
        <v>6745</v>
      </c>
      <c r="I45" s="42"/>
      <c r="J45" s="42"/>
      <c r="K45" s="43">
        <v>0</v>
      </c>
      <c r="L45">
        <v>1111</v>
      </c>
    </row>
    <row r="46" spans="1:22" x14ac:dyDescent="0.3">
      <c r="A46" s="58">
        <v>12</v>
      </c>
      <c r="B46" s="58">
        <v>6866</v>
      </c>
      <c r="C46" s="61">
        <v>14</v>
      </c>
      <c r="D46" s="58">
        <v>6878</v>
      </c>
      <c r="E46" s="61">
        <v>13</v>
      </c>
      <c r="F46" s="58">
        <v>6892</v>
      </c>
      <c r="G46" s="64">
        <v>14</v>
      </c>
      <c r="H46" s="64">
        <v>6906</v>
      </c>
      <c r="I46" s="42"/>
      <c r="J46" s="42"/>
      <c r="K46" s="43">
        <v>0</v>
      </c>
      <c r="L46">
        <v>1111</v>
      </c>
    </row>
    <row r="47" spans="1:22" x14ac:dyDescent="0.3">
      <c r="A47" s="58">
        <v>12</v>
      </c>
      <c r="B47" s="58">
        <v>7040</v>
      </c>
      <c r="C47" s="61">
        <v>14</v>
      </c>
      <c r="D47" s="58">
        <v>7058</v>
      </c>
      <c r="E47" s="61">
        <v>13</v>
      </c>
      <c r="F47" s="58">
        <v>7070</v>
      </c>
      <c r="G47" s="64">
        <v>14</v>
      </c>
      <c r="H47" s="64">
        <v>7083</v>
      </c>
      <c r="I47" s="42"/>
      <c r="J47" s="42"/>
      <c r="K47" s="43">
        <v>0</v>
      </c>
      <c r="L47">
        <v>1111</v>
      </c>
    </row>
    <row r="48" spans="1:22" x14ac:dyDescent="0.3">
      <c r="A48" s="58">
        <v>12</v>
      </c>
      <c r="B48" s="58">
        <v>7202</v>
      </c>
      <c r="C48" s="61">
        <v>14</v>
      </c>
      <c r="D48" s="58">
        <v>7215</v>
      </c>
      <c r="E48" s="61">
        <v>13</v>
      </c>
      <c r="F48" s="58">
        <v>7228</v>
      </c>
      <c r="G48" s="64">
        <v>14</v>
      </c>
      <c r="H48" s="64">
        <v>7240</v>
      </c>
      <c r="I48" s="42"/>
      <c r="J48" s="42"/>
      <c r="K48" s="43">
        <v>0</v>
      </c>
      <c r="L48">
        <v>1111</v>
      </c>
    </row>
    <row r="49" spans="1:12" x14ac:dyDescent="0.3">
      <c r="A49" s="58">
        <v>12</v>
      </c>
      <c r="B49" s="58">
        <v>7358</v>
      </c>
      <c r="C49" s="61">
        <v>14</v>
      </c>
      <c r="D49" s="58">
        <v>7370</v>
      </c>
      <c r="E49" s="61">
        <v>13</v>
      </c>
      <c r="F49" s="58">
        <v>7388</v>
      </c>
      <c r="G49" s="64">
        <v>14</v>
      </c>
      <c r="H49" s="64">
        <v>7405</v>
      </c>
      <c r="I49" s="42"/>
      <c r="J49" s="42"/>
      <c r="K49" s="43">
        <v>0</v>
      </c>
      <c r="L49">
        <v>1111</v>
      </c>
    </row>
    <row r="50" spans="1:12" x14ac:dyDescent="0.3">
      <c r="A50" s="58">
        <v>12</v>
      </c>
      <c r="B50" s="58">
        <v>7514</v>
      </c>
      <c r="C50" s="61">
        <v>14</v>
      </c>
      <c r="D50" s="58">
        <v>7522</v>
      </c>
      <c r="E50" s="61">
        <v>13</v>
      </c>
      <c r="F50" s="58">
        <v>7529</v>
      </c>
      <c r="G50" s="64">
        <v>14</v>
      </c>
      <c r="H50" s="64">
        <v>7544</v>
      </c>
      <c r="I50" s="42"/>
      <c r="J50" s="42"/>
      <c r="K50" s="43">
        <v>0</v>
      </c>
      <c r="L50">
        <v>1111</v>
      </c>
    </row>
    <row r="51" spans="1:12" x14ac:dyDescent="0.3">
      <c r="A51" s="58">
        <v>12</v>
      </c>
      <c r="B51" s="58">
        <v>7644</v>
      </c>
      <c r="C51" s="61">
        <v>14</v>
      </c>
      <c r="D51" s="58">
        <v>7652</v>
      </c>
      <c r="E51" s="61">
        <v>13</v>
      </c>
      <c r="F51" s="58">
        <v>7664</v>
      </c>
      <c r="G51" s="64">
        <v>14</v>
      </c>
      <c r="H51" s="64">
        <v>7677</v>
      </c>
      <c r="I51" s="42"/>
      <c r="J51" s="42"/>
      <c r="K51" s="43">
        <v>0</v>
      </c>
      <c r="L51">
        <v>1111</v>
      </c>
    </row>
    <row r="52" spans="1:12" x14ac:dyDescent="0.3">
      <c r="A52" s="58">
        <v>12</v>
      </c>
      <c r="B52" s="58">
        <v>7778</v>
      </c>
      <c r="C52" s="61">
        <v>14</v>
      </c>
      <c r="D52" s="58">
        <v>7786</v>
      </c>
      <c r="E52" s="61">
        <v>13</v>
      </c>
      <c r="F52" s="58">
        <v>7806</v>
      </c>
      <c r="G52" s="64">
        <v>14</v>
      </c>
      <c r="H52" s="64">
        <v>7825</v>
      </c>
      <c r="I52" s="42"/>
      <c r="J52" s="42"/>
      <c r="K52" s="43">
        <v>0</v>
      </c>
      <c r="L52">
        <v>1111</v>
      </c>
    </row>
    <row r="53" spans="1:12" x14ac:dyDescent="0.3">
      <c r="A53" s="58">
        <v>12</v>
      </c>
      <c r="B53" s="58">
        <v>7937</v>
      </c>
      <c r="C53" s="61">
        <v>14</v>
      </c>
      <c r="D53" s="58">
        <v>7958</v>
      </c>
      <c r="E53" s="61">
        <v>13</v>
      </c>
      <c r="F53" s="58">
        <v>7971</v>
      </c>
      <c r="G53" s="64">
        <v>14</v>
      </c>
      <c r="H53" s="64">
        <v>7984</v>
      </c>
      <c r="I53" s="42"/>
      <c r="J53" s="42"/>
      <c r="K53" s="43">
        <v>0</v>
      </c>
      <c r="L53">
        <v>1111</v>
      </c>
    </row>
    <row r="54" spans="1:12" x14ac:dyDescent="0.3">
      <c r="A54" s="58">
        <v>12</v>
      </c>
      <c r="B54" s="58">
        <v>8105</v>
      </c>
      <c r="C54" s="61">
        <v>14</v>
      </c>
      <c r="D54" s="58">
        <v>8117</v>
      </c>
      <c r="E54" s="61">
        <v>13</v>
      </c>
      <c r="F54" s="58">
        <v>8137</v>
      </c>
      <c r="G54" s="64">
        <v>14</v>
      </c>
      <c r="H54" s="64">
        <v>8150</v>
      </c>
      <c r="I54" s="42"/>
      <c r="J54" s="42"/>
      <c r="K54" s="43">
        <v>0</v>
      </c>
      <c r="L54">
        <v>1111</v>
      </c>
    </row>
    <row r="55" spans="1:12" x14ac:dyDescent="0.3">
      <c r="A55" s="58">
        <v>12</v>
      </c>
      <c r="B55" s="58">
        <v>8285</v>
      </c>
      <c r="C55" s="61">
        <v>23</v>
      </c>
      <c r="D55" s="58">
        <v>8322</v>
      </c>
      <c r="E55" s="61">
        <v>13</v>
      </c>
      <c r="F55" s="58">
        <v>8334</v>
      </c>
      <c r="G55" s="64">
        <v>23</v>
      </c>
      <c r="H55" s="64">
        <v>8354</v>
      </c>
      <c r="I55" s="42"/>
      <c r="J55" s="42"/>
      <c r="K55" s="43">
        <v>0</v>
      </c>
      <c r="L55">
        <v>1212</v>
      </c>
    </row>
    <row r="56" spans="1:12" x14ac:dyDescent="0.3">
      <c r="A56" s="58">
        <v>12</v>
      </c>
      <c r="B56" s="58">
        <v>8466</v>
      </c>
      <c r="C56" s="61">
        <v>14</v>
      </c>
      <c r="D56" s="58">
        <v>8479</v>
      </c>
      <c r="E56" s="61">
        <v>13</v>
      </c>
      <c r="F56" s="58">
        <v>8496</v>
      </c>
      <c r="G56" s="64">
        <v>14</v>
      </c>
      <c r="H56" s="64">
        <v>8510</v>
      </c>
      <c r="I56" s="42"/>
      <c r="J56" s="42"/>
      <c r="K56" s="43">
        <v>0</v>
      </c>
      <c r="L56">
        <v>1111</v>
      </c>
    </row>
    <row r="57" spans="1:12" x14ac:dyDescent="0.3">
      <c r="A57" s="58">
        <v>12</v>
      </c>
      <c r="B57" s="58">
        <v>8636</v>
      </c>
      <c r="C57" s="61">
        <v>14</v>
      </c>
      <c r="D57" s="58">
        <v>8649</v>
      </c>
      <c r="E57" s="61">
        <v>13</v>
      </c>
      <c r="F57" s="58">
        <v>8663</v>
      </c>
      <c r="G57" s="64">
        <v>23</v>
      </c>
      <c r="H57" s="64">
        <v>8674</v>
      </c>
      <c r="I57" s="42"/>
      <c r="J57" s="42"/>
      <c r="K57" s="43">
        <v>0</v>
      </c>
      <c r="L57">
        <v>1112</v>
      </c>
    </row>
    <row r="58" spans="1:12" x14ac:dyDescent="0.3">
      <c r="A58" s="58">
        <v>12</v>
      </c>
      <c r="B58" s="58">
        <v>8785</v>
      </c>
      <c r="C58" s="61">
        <v>14</v>
      </c>
      <c r="D58" s="58">
        <v>8802</v>
      </c>
      <c r="E58" s="61">
        <v>24</v>
      </c>
      <c r="F58" s="58">
        <v>8815</v>
      </c>
      <c r="G58" s="64">
        <v>14</v>
      </c>
      <c r="H58" s="64">
        <v>8824</v>
      </c>
      <c r="I58" s="42"/>
      <c r="J58" s="42"/>
      <c r="K58" s="43">
        <v>0</v>
      </c>
      <c r="L58">
        <v>1121</v>
      </c>
    </row>
    <row r="59" spans="1:12" x14ac:dyDescent="0.3">
      <c r="A59" s="58">
        <v>12</v>
      </c>
      <c r="B59" s="58">
        <v>8935</v>
      </c>
      <c r="C59" s="61">
        <v>14</v>
      </c>
      <c r="D59" s="58">
        <v>8944</v>
      </c>
      <c r="E59" s="61">
        <v>13</v>
      </c>
      <c r="F59" s="58">
        <v>8970</v>
      </c>
      <c r="G59" s="64">
        <v>14</v>
      </c>
      <c r="H59" s="64">
        <v>8991</v>
      </c>
      <c r="I59" s="42"/>
      <c r="J59" s="42"/>
      <c r="K59" s="43">
        <v>0</v>
      </c>
      <c r="L59">
        <v>1111</v>
      </c>
    </row>
    <row r="60" spans="1:12" x14ac:dyDescent="0.3">
      <c r="A60" s="59">
        <v>12</v>
      </c>
      <c r="B60" s="59">
        <v>9100</v>
      </c>
      <c r="C60" s="62">
        <v>14</v>
      </c>
      <c r="D60" s="59">
        <v>9129</v>
      </c>
      <c r="E60" s="62">
        <v>24</v>
      </c>
      <c r="F60" s="59">
        <v>9143</v>
      </c>
      <c r="G60" s="65">
        <v>14</v>
      </c>
      <c r="H60" s="65">
        <v>9153</v>
      </c>
      <c r="I60" s="41"/>
      <c r="J60" s="41"/>
      <c r="K60" s="51">
        <v>0</v>
      </c>
      <c r="L60">
        <v>1121</v>
      </c>
    </row>
    <row r="61" spans="1:12" x14ac:dyDescent="0.3">
      <c r="A61" s="59">
        <v>12</v>
      </c>
      <c r="B61" s="59">
        <v>9262</v>
      </c>
      <c r="C61" s="62">
        <v>14</v>
      </c>
      <c r="D61" s="59">
        <v>9287</v>
      </c>
      <c r="E61" s="62">
        <v>13</v>
      </c>
      <c r="F61" s="59">
        <v>9305</v>
      </c>
      <c r="G61" s="65">
        <v>14</v>
      </c>
      <c r="H61" s="65">
        <v>9339</v>
      </c>
      <c r="I61" s="41"/>
      <c r="J61" s="41"/>
      <c r="K61" s="51">
        <v>0</v>
      </c>
      <c r="L61">
        <v>1111</v>
      </c>
    </row>
    <row r="62" spans="1:12" x14ac:dyDescent="0.3">
      <c r="A62" s="59">
        <v>21</v>
      </c>
      <c r="B62" s="59">
        <v>9434</v>
      </c>
      <c r="C62" s="62">
        <v>12</v>
      </c>
      <c r="D62" s="59">
        <v>9442</v>
      </c>
      <c r="E62" s="62">
        <v>13</v>
      </c>
      <c r="F62" s="59">
        <v>9460</v>
      </c>
      <c r="G62" s="65">
        <v>14</v>
      </c>
      <c r="H62" s="65">
        <v>9476</v>
      </c>
      <c r="I62" s="41"/>
      <c r="J62" s="41"/>
      <c r="K62" s="51">
        <v>0</v>
      </c>
      <c r="L62">
        <v>2111</v>
      </c>
    </row>
    <row r="63" spans="1:12" x14ac:dyDescent="0.3">
      <c r="A63" s="59">
        <v>12</v>
      </c>
      <c r="B63" s="59">
        <v>9595</v>
      </c>
      <c r="C63" s="62">
        <v>14</v>
      </c>
      <c r="D63" s="59">
        <v>9608</v>
      </c>
      <c r="E63" s="62">
        <v>13</v>
      </c>
      <c r="F63" s="59">
        <v>9622</v>
      </c>
      <c r="G63" s="65">
        <v>14</v>
      </c>
      <c r="H63" s="65">
        <v>9644</v>
      </c>
      <c r="I63" s="41"/>
      <c r="J63" s="41"/>
      <c r="K63" s="51">
        <v>0</v>
      </c>
      <c r="L63">
        <v>1111</v>
      </c>
    </row>
    <row r="64" spans="1:12" x14ac:dyDescent="0.3">
      <c r="A64" s="59">
        <v>12</v>
      </c>
      <c r="B64" s="59">
        <v>9778</v>
      </c>
      <c r="C64" s="62">
        <v>14</v>
      </c>
      <c r="D64" s="59">
        <v>9791</v>
      </c>
      <c r="E64" s="62">
        <v>24</v>
      </c>
      <c r="F64" s="59">
        <v>9804</v>
      </c>
      <c r="G64" s="65">
        <v>14</v>
      </c>
      <c r="H64" s="65">
        <v>9813</v>
      </c>
      <c r="I64" s="41"/>
      <c r="J64" s="41"/>
      <c r="K64" s="51">
        <v>0</v>
      </c>
      <c r="L64">
        <v>1121</v>
      </c>
    </row>
    <row r="65" spans="1:12" x14ac:dyDescent="0.3">
      <c r="A65" s="59">
        <v>12</v>
      </c>
      <c r="B65" s="59">
        <v>9955</v>
      </c>
      <c r="C65" s="62">
        <v>14</v>
      </c>
      <c r="D65" s="59">
        <v>9969</v>
      </c>
      <c r="E65" s="62">
        <v>13</v>
      </c>
      <c r="F65" s="59">
        <v>9981</v>
      </c>
      <c r="G65" s="65">
        <v>23</v>
      </c>
      <c r="H65" s="65">
        <v>9993</v>
      </c>
      <c r="I65" s="41"/>
      <c r="J65" s="41"/>
      <c r="K65" s="51">
        <v>0</v>
      </c>
      <c r="L65">
        <v>1112</v>
      </c>
    </row>
    <row r="66" spans="1:12" x14ac:dyDescent="0.3">
      <c r="A66" s="59">
        <v>12</v>
      </c>
      <c r="B66" s="59">
        <v>10116</v>
      </c>
      <c r="C66" s="62">
        <v>14</v>
      </c>
      <c r="D66" s="59">
        <v>10131</v>
      </c>
      <c r="E66" s="62">
        <v>13</v>
      </c>
      <c r="F66" s="59">
        <v>10150</v>
      </c>
      <c r="G66" s="65">
        <v>14</v>
      </c>
      <c r="H66" s="65">
        <v>10164</v>
      </c>
      <c r="I66" s="41"/>
      <c r="J66" s="41"/>
      <c r="K66" s="51">
        <v>0</v>
      </c>
      <c r="L66">
        <v>1111</v>
      </c>
    </row>
    <row r="67" spans="1:12" x14ac:dyDescent="0.3">
      <c r="A67" s="59">
        <v>12</v>
      </c>
      <c r="B67" s="59">
        <v>10297</v>
      </c>
      <c r="C67" s="62">
        <v>14</v>
      </c>
      <c r="D67" s="59">
        <v>10310</v>
      </c>
      <c r="E67" s="62">
        <v>24</v>
      </c>
      <c r="F67" s="59">
        <v>10333</v>
      </c>
      <c r="G67" s="65">
        <v>14</v>
      </c>
      <c r="H67" s="65">
        <v>10342</v>
      </c>
      <c r="I67" s="41"/>
      <c r="J67" s="41"/>
      <c r="K67" s="51">
        <v>0</v>
      </c>
      <c r="L67">
        <v>1121</v>
      </c>
    </row>
    <row r="68" spans="1:12" x14ac:dyDescent="0.3">
      <c r="A68" s="59">
        <v>12</v>
      </c>
      <c r="B68" s="59">
        <v>10476</v>
      </c>
      <c r="C68" s="62">
        <v>14</v>
      </c>
      <c r="D68" s="59">
        <v>10494</v>
      </c>
      <c r="E68" s="62">
        <v>13</v>
      </c>
      <c r="F68" s="59">
        <v>10514</v>
      </c>
      <c r="G68" s="65">
        <v>23</v>
      </c>
      <c r="H68" s="65">
        <v>10528</v>
      </c>
      <c r="I68" s="41"/>
      <c r="J68" s="41"/>
      <c r="K68" s="51">
        <v>0</v>
      </c>
      <c r="L68">
        <v>1112</v>
      </c>
    </row>
    <row r="69" spans="1:12" x14ac:dyDescent="0.3">
      <c r="A69" s="59">
        <v>12</v>
      </c>
      <c r="B69" s="59">
        <v>10639</v>
      </c>
      <c r="C69" s="62">
        <v>14</v>
      </c>
      <c r="D69" s="59">
        <v>10652</v>
      </c>
      <c r="E69" s="62">
        <v>13</v>
      </c>
      <c r="F69" s="59">
        <v>10664</v>
      </c>
      <c r="G69" s="65">
        <v>23</v>
      </c>
      <c r="H69" s="65">
        <v>10677</v>
      </c>
      <c r="I69" s="41"/>
      <c r="J69" s="41"/>
      <c r="K69" s="51">
        <v>0</v>
      </c>
      <c r="L69">
        <v>1112</v>
      </c>
    </row>
    <row r="70" spans="1:12" x14ac:dyDescent="0.3">
      <c r="A70" s="59">
        <v>12</v>
      </c>
      <c r="B70" s="59">
        <v>10805</v>
      </c>
      <c r="C70" s="62">
        <v>14</v>
      </c>
      <c r="D70" s="59">
        <v>10818</v>
      </c>
      <c r="E70" s="62">
        <v>13</v>
      </c>
      <c r="F70" s="59">
        <v>10833</v>
      </c>
      <c r="G70" s="65">
        <v>14</v>
      </c>
      <c r="H70" s="65">
        <v>10850</v>
      </c>
      <c r="I70" s="41"/>
      <c r="J70" s="41"/>
      <c r="K70" s="51">
        <v>0</v>
      </c>
      <c r="L70">
        <v>1111</v>
      </c>
    </row>
    <row r="71" spans="1:12" x14ac:dyDescent="0.3">
      <c r="A71" s="59">
        <v>12</v>
      </c>
      <c r="B71" s="59">
        <v>11011</v>
      </c>
      <c r="C71" s="62">
        <v>14</v>
      </c>
      <c r="D71" s="59">
        <v>11025</v>
      </c>
      <c r="E71" s="62">
        <v>13</v>
      </c>
      <c r="F71" s="59">
        <v>11044</v>
      </c>
      <c r="G71" s="65">
        <v>14</v>
      </c>
      <c r="H71" s="65">
        <v>11061</v>
      </c>
      <c r="I71" s="41"/>
      <c r="J71" s="41"/>
      <c r="K71" s="51">
        <v>0</v>
      </c>
      <c r="L71">
        <v>1111</v>
      </c>
    </row>
    <row r="72" spans="1:12" x14ac:dyDescent="0.3">
      <c r="A72" s="59">
        <v>12</v>
      </c>
      <c r="B72" s="59">
        <v>11167</v>
      </c>
      <c r="C72" s="62">
        <v>14</v>
      </c>
      <c r="D72" s="59">
        <v>11214</v>
      </c>
      <c r="E72" s="62">
        <v>13</v>
      </c>
      <c r="F72" s="59">
        <v>11228</v>
      </c>
      <c r="G72" s="65">
        <v>14</v>
      </c>
      <c r="H72" s="65">
        <v>11247</v>
      </c>
      <c r="I72" s="41"/>
      <c r="J72" s="41"/>
      <c r="K72" s="51">
        <v>0</v>
      </c>
      <c r="L72">
        <v>1111</v>
      </c>
    </row>
    <row r="73" spans="1:12" x14ac:dyDescent="0.3">
      <c r="A73" s="59">
        <v>12</v>
      </c>
      <c r="B73" s="59">
        <v>11377</v>
      </c>
      <c r="C73" s="62">
        <v>14</v>
      </c>
      <c r="D73" s="59">
        <v>11394</v>
      </c>
      <c r="E73" s="62">
        <v>24</v>
      </c>
      <c r="F73" s="59">
        <v>11404</v>
      </c>
      <c r="G73" s="65">
        <v>14</v>
      </c>
      <c r="H73" s="65">
        <v>11418</v>
      </c>
      <c r="I73" s="41"/>
      <c r="J73" s="41"/>
      <c r="K73" s="51">
        <v>0</v>
      </c>
      <c r="L73">
        <v>1121</v>
      </c>
    </row>
    <row r="74" spans="1:12" x14ac:dyDescent="0.3">
      <c r="A74" s="59">
        <v>12</v>
      </c>
      <c r="B74" s="59">
        <v>11536</v>
      </c>
      <c r="C74" s="62">
        <v>14</v>
      </c>
      <c r="D74" s="59">
        <v>11555</v>
      </c>
      <c r="E74" s="62">
        <v>24</v>
      </c>
      <c r="F74" s="59">
        <v>11565</v>
      </c>
      <c r="G74" s="65">
        <v>14</v>
      </c>
      <c r="H74" s="65">
        <v>11579</v>
      </c>
      <c r="I74" s="41"/>
      <c r="J74" s="41"/>
      <c r="K74" s="51">
        <v>0</v>
      </c>
      <c r="L74">
        <v>1121</v>
      </c>
    </row>
    <row r="75" spans="1:12" x14ac:dyDescent="0.3">
      <c r="A75" s="59">
        <v>12</v>
      </c>
      <c r="B75" s="59">
        <v>11712</v>
      </c>
      <c r="C75" s="62">
        <v>14</v>
      </c>
      <c r="D75" s="59">
        <v>11727</v>
      </c>
      <c r="E75" s="62">
        <v>24</v>
      </c>
      <c r="F75" s="59">
        <v>11741</v>
      </c>
      <c r="G75" s="65">
        <v>14</v>
      </c>
      <c r="H75" s="65">
        <v>11752</v>
      </c>
      <c r="I75" s="41"/>
      <c r="J75" s="41"/>
      <c r="K75" s="51">
        <v>0</v>
      </c>
      <c r="L75">
        <v>1121</v>
      </c>
    </row>
    <row r="76" spans="1:12" x14ac:dyDescent="0.3">
      <c r="A76" s="59">
        <v>12</v>
      </c>
      <c r="B76" s="59">
        <v>11887</v>
      </c>
      <c r="C76" s="62">
        <v>14</v>
      </c>
      <c r="D76" s="59">
        <v>11899</v>
      </c>
      <c r="E76" s="62">
        <v>13</v>
      </c>
      <c r="F76" s="59">
        <v>11911</v>
      </c>
      <c r="G76" s="65">
        <v>23</v>
      </c>
      <c r="H76" s="65">
        <v>11924</v>
      </c>
      <c r="I76" s="41"/>
      <c r="J76" s="41"/>
      <c r="K76" s="51">
        <v>0</v>
      </c>
      <c r="L76">
        <v>1112</v>
      </c>
    </row>
    <row r="77" spans="1:12" x14ac:dyDescent="0.3">
      <c r="A77" s="58">
        <v>12</v>
      </c>
      <c r="B77" s="58">
        <v>12093</v>
      </c>
      <c r="C77" s="61">
        <v>14</v>
      </c>
      <c r="D77" s="58">
        <v>12106</v>
      </c>
      <c r="E77" s="61">
        <v>13</v>
      </c>
      <c r="F77" s="58">
        <v>12120</v>
      </c>
      <c r="G77" s="64">
        <v>23</v>
      </c>
      <c r="H77" s="64">
        <v>12129</v>
      </c>
      <c r="I77" s="42"/>
      <c r="J77" s="42"/>
      <c r="K77" s="43">
        <v>0</v>
      </c>
      <c r="L77">
        <v>1112</v>
      </c>
    </row>
    <row r="78" spans="1:12" x14ac:dyDescent="0.3">
      <c r="A78" s="58">
        <v>12</v>
      </c>
      <c r="B78" s="58">
        <v>12246</v>
      </c>
      <c r="C78" s="61">
        <v>14</v>
      </c>
      <c r="D78" s="58">
        <v>12254</v>
      </c>
      <c r="E78" s="61">
        <v>13</v>
      </c>
      <c r="F78" s="58">
        <v>12282</v>
      </c>
      <c r="G78" s="64">
        <v>23</v>
      </c>
      <c r="H78" s="64">
        <v>12292</v>
      </c>
      <c r="I78" s="42"/>
      <c r="J78" s="42"/>
      <c r="K78" s="43">
        <v>0</v>
      </c>
      <c r="L78">
        <v>1112</v>
      </c>
    </row>
    <row r="79" spans="1:12" x14ac:dyDescent="0.3">
      <c r="A79" s="58">
        <v>12</v>
      </c>
      <c r="B79" s="58">
        <v>12472</v>
      </c>
      <c r="C79" s="61">
        <v>14</v>
      </c>
      <c r="D79" s="58">
        <v>12487</v>
      </c>
      <c r="E79" s="61">
        <v>13</v>
      </c>
      <c r="F79" s="58">
        <v>12500</v>
      </c>
      <c r="G79" s="64">
        <v>14</v>
      </c>
      <c r="H79" s="64">
        <v>12513</v>
      </c>
      <c r="I79" s="42"/>
      <c r="J79" s="42"/>
      <c r="K79" s="43">
        <v>0</v>
      </c>
      <c r="L79">
        <v>1111</v>
      </c>
    </row>
    <row r="80" spans="1:12" x14ac:dyDescent="0.3">
      <c r="A80" s="58">
        <v>12</v>
      </c>
      <c r="B80" s="58">
        <v>12647</v>
      </c>
      <c r="C80" s="61">
        <v>14</v>
      </c>
      <c r="D80" s="58">
        <v>12664</v>
      </c>
      <c r="E80" s="61">
        <v>13</v>
      </c>
      <c r="F80" s="58">
        <v>12677</v>
      </c>
      <c r="G80" s="64">
        <v>23</v>
      </c>
      <c r="H80" s="64">
        <v>12691</v>
      </c>
      <c r="I80" s="42"/>
      <c r="J80" s="42"/>
      <c r="K80" s="43">
        <v>0</v>
      </c>
      <c r="L80">
        <v>1112</v>
      </c>
    </row>
    <row r="81" spans="1:12" x14ac:dyDescent="0.3">
      <c r="A81" s="58">
        <v>12</v>
      </c>
      <c r="B81" s="58">
        <v>12928</v>
      </c>
      <c r="C81" s="61">
        <v>14</v>
      </c>
      <c r="D81" s="58">
        <v>12952</v>
      </c>
      <c r="E81" s="61">
        <v>13</v>
      </c>
      <c r="F81" s="58">
        <v>12967</v>
      </c>
      <c r="G81" s="64">
        <v>14</v>
      </c>
      <c r="H81" s="64">
        <v>12987</v>
      </c>
      <c r="I81" s="42"/>
      <c r="J81" s="42"/>
      <c r="K81" s="43">
        <v>0</v>
      </c>
      <c r="L81">
        <v>1111</v>
      </c>
    </row>
    <row r="82" spans="1:12" x14ac:dyDescent="0.3">
      <c r="A82" s="58">
        <v>12</v>
      </c>
      <c r="B82" s="58">
        <v>13158</v>
      </c>
      <c r="C82" s="61">
        <v>14</v>
      </c>
      <c r="D82" s="58">
        <v>13187</v>
      </c>
      <c r="E82" s="61">
        <v>24</v>
      </c>
      <c r="F82" s="58">
        <v>13201</v>
      </c>
      <c r="G82" s="64">
        <v>14</v>
      </c>
      <c r="H82" s="64">
        <v>13210</v>
      </c>
      <c r="I82" s="42"/>
      <c r="J82" s="42"/>
      <c r="K82" s="43">
        <v>0</v>
      </c>
      <c r="L82">
        <v>1121</v>
      </c>
    </row>
    <row r="83" spans="1:12" x14ac:dyDescent="0.3">
      <c r="A83" s="58">
        <v>12</v>
      </c>
      <c r="B83" s="58">
        <v>13383</v>
      </c>
      <c r="C83" s="61">
        <v>23</v>
      </c>
      <c r="D83" s="58">
        <v>13395</v>
      </c>
      <c r="E83" s="61">
        <v>13</v>
      </c>
      <c r="F83" s="58">
        <v>13407</v>
      </c>
      <c r="G83" s="64">
        <v>14</v>
      </c>
      <c r="H83" s="64">
        <v>13419</v>
      </c>
      <c r="I83" s="42"/>
      <c r="J83" s="42"/>
      <c r="K83" s="43">
        <v>0</v>
      </c>
      <c r="L83">
        <v>1211</v>
      </c>
    </row>
    <row r="84" spans="1:12" x14ac:dyDescent="0.3">
      <c r="A84" s="58">
        <v>12</v>
      </c>
      <c r="B84" s="58">
        <v>13581</v>
      </c>
      <c r="C84" s="61">
        <v>14</v>
      </c>
      <c r="D84" s="58">
        <v>13594</v>
      </c>
      <c r="E84" s="61">
        <v>24</v>
      </c>
      <c r="F84" s="58">
        <v>13607</v>
      </c>
      <c r="G84" s="64">
        <v>14</v>
      </c>
      <c r="H84" s="64">
        <v>13621</v>
      </c>
      <c r="I84" s="42"/>
      <c r="J84" s="42"/>
      <c r="K84" s="43">
        <v>0</v>
      </c>
      <c r="L84">
        <v>1121</v>
      </c>
    </row>
    <row r="85" spans="1:12" x14ac:dyDescent="0.3">
      <c r="A85" s="58">
        <v>12</v>
      </c>
      <c r="B85" s="58">
        <v>13781</v>
      </c>
      <c r="C85" s="61">
        <v>14</v>
      </c>
      <c r="D85" s="58">
        <v>13795</v>
      </c>
      <c r="E85" s="61">
        <v>13</v>
      </c>
      <c r="F85" s="58">
        <v>13812</v>
      </c>
      <c r="G85" s="64">
        <v>23</v>
      </c>
      <c r="H85" s="64">
        <v>13823</v>
      </c>
      <c r="I85" s="42"/>
      <c r="J85" s="42"/>
      <c r="K85" s="43">
        <v>0</v>
      </c>
      <c r="L85">
        <v>1112</v>
      </c>
    </row>
    <row r="86" spans="1:12" x14ac:dyDescent="0.3">
      <c r="A86" s="58">
        <v>12</v>
      </c>
      <c r="B86" s="58">
        <v>14029</v>
      </c>
      <c r="C86" s="61">
        <v>14</v>
      </c>
      <c r="D86" s="58">
        <v>14043</v>
      </c>
      <c r="E86" s="61">
        <v>13</v>
      </c>
      <c r="F86" s="58">
        <v>14063</v>
      </c>
      <c r="G86" s="64">
        <v>23</v>
      </c>
      <c r="H86" s="64">
        <v>14076</v>
      </c>
      <c r="I86" s="42"/>
      <c r="J86" s="42"/>
      <c r="K86" s="43">
        <v>0</v>
      </c>
      <c r="L86">
        <v>1112</v>
      </c>
    </row>
    <row r="87" spans="1:12" x14ac:dyDescent="0.3">
      <c r="A87" s="58">
        <v>12</v>
      </c>
      <c r="B87" s="58">
        <v>14280</v>
      </c>
      <c r="C87" s="61">
        <v>14</v>
      </c>
      <c r="D87" s="58">
        <v>14293</v>
      </c>
      <c r="E87" s="61">
        <v>13</v>
      </c>
      <c r="F87" s="58">
        <v>14306</v>
      </c>
      <c r="G87" s="64">
        <v>14</v>
      </c>
      <c r="H87" s="64">
        <v>14319</v>
      </c>
      <c r="I87" s="42"/>
      <c r="J87" s="42"/>
      <c r="K87" s="43">
        <v>0</v>
      </c>
      <c r="L87">
        <v>1111</v>
      </c>
    </row>
    <row r="88" spans="1:12" x14ac:dyDescent="0.3">
      <c r="A88" s="58">
        <v>12</v>
      </c>
      <c r="B88" s="58">
        <v>14503</v>
      </c>
      <c r="C88" s="61">
        <v>14</v>
      </c>
      <c r="D88" s="58">
        <v>14521</v>
      </c>
      <c r="E88" s="61">
        <v>13</v>
      </c>
      <c r="F88" s="58">
        <v>14539</v>
      </c>
      <c r="G88" s="64">
        <v>14</v>
      </c>
      <c r="H88" s="64">
        <v>14564</v>
      </c>
      <c r="I88" s="42"/>
      <c r="J88" s="42"/>
      <c r="K88" s="43">
        <v>0</v>
      </c>
      <c r="L88">
        <v>1111</v>
      </c>
    </row>
    <row r="89" spans="1:12" x14ac:dyDescent="0.3">
      <c r="A89" s="58">
        <v>12</v>
      </c>
      <c r="B89" s="58">
        <v>14691</v>
      </c>
      <c r="C89" s="61">
        <v>23</v>
      </c>
      <c r="D89" s="58">
        <v>14717</v>
      </c>
      <c r="E89" s="61">
        <v>13</v>
      </c>
      <c r="F89" s="58">
        <v>14728</v>
      </c>
      <c r="G89" s="64">
        <v>23</v>
      </c>
      <c r="H89" s="64">
        <v>14737</v>
      </c>
      <c r="I89" s="42"/>
      <c r="J89" s="42"/>
      <c r="K89" s="43">
        <v>0</v>
      </c>
      <c r="L89">
        <v>1212</v>
      </c>
    </row>
    <row r="90" spans="1:12" x14ac:dyDescent="0.3">
      <c r="A90" s="58">
        <v>12</v>
      </c>
      <c r="B90" s="58">
        <v>14918</v>
      </c>
      <c r="C90" s="61">
        <v>14</v>
      </c>
      <c r="D90" s="58">
        <v>14935</v>
      </c>
      <c r="E90" s="61">
        <v>13</v>
      </c>
      <c r="F90" s="58">
        <v>14962</v>
      </c>
      <c r="G90" s="64">
        <v>14</v>
      </c>
      <c r="H90" s="64">
        <v>14983</v>
      </c>
      <c r="I90" s="42"/>
      <c r="J90" s="42"/>
      <c r="K90" s="43">
        <v>0</v>
      </c>
      <c r="L90">
        <v>1111</v>
      </c>
    </row>
    <row r="91" spans="1:12" x14ac:dyDescent="0.3">
      <c r="A91" s="58">
        <v>12</v>
      </c>
      <c r="B91" s="58">
        <v>15230</v>
      </c>
      <c r="C91" s="61">
        <v>14</v>
      </c>
      <c r="D91" s="58">
        <v>15248</v>
      </c>
      <c r="E91" s="61">
        <v>13</v>
      </c>
      <c r="F91" s="58">
        <v>15266</v>
      </c>
      <c r="G91" s="64">
        <v>14</v>
      </c>
      <c r="H91" s="64">
        <v>15282</v>
      </c>
      <c r="I91" s="42"/>
      <c r="J91" s="42"/>
      <c r="K91" s="43">
        <v>0</v>
      </c>
      <c r="L91">
        <v>1111</v>
      </c>
    </row>
    <row r="92" spans="1:12" x14ac:dyDescent="0.3">
      <c r="A92" s="58">
        <v>12</v>
      </c>
      <c r="B92" s="58">
        <v>15417</v>
      </c>
      <c r="C92" s="61">
        <v>14</v>
      </c>
      <c r="D92" s="58">
        <v>15441</v>
      </c>
      <c r="E92" s="61">
        <v>13</v>
      </c>
      <c r="F92" s="58">
        <v>15458</v>
      </c>
      <c r="G92" s="64">
        <v>23</v>
      </c>
      <c r="H92" s="64">
        <v>15467</v>
      </c>
      <c r="I92" s="42"/>
      <c r="J92" s="42"/>
      <c r="K92" s="43">
        <v>0</v>
      </c>
      <c r="L92">
        <v>1112</v>
      </c>
    </row>
    <row r="93" spans="1:12" x14ac:dyDescent="0.3">
      <c r="A93" s="58">
        <v>12</v>
      </c>
      <c r="B93" s="58">
        <v>15745</v>
      </c>
      <c r="C93" s="61">
        <v>14</v>
      </c>
      <c r="D93" s="58">
        <v>15761</v>
      </c>
      <c r="E93" s="61">
        <v>13</v>
      </c>
      <c r="F93" s="58">
        <v>15779</v>
      </c>
      <c r="G93" s="64">
        <v>14</v>
      </c>
      <c r="H93" s="64">
        <v>15802</v>
      </c>
      <c r="I93" s="42"/>
      <c r="J93" s="42"/>
      <c r="K93" s="43">
        <v>0</v>
      </c>
      <c r="L93">
        <v>1111</v>
      </c>
    </row>
    <row r="94" spans="1:12" x14ac:dyDescent="0.3">
      <c r="A94" s="58">
        <v>12</v>
      </c>
      <c r="B94" s="58">
        <v>15976</v>
      </c>
      <c r="C94" s="61">
        <v>14</v>
      </c>
      <c r="D94" s="58">
        <v>15992</v>
      </c>
      <c r="E94" s="61">
        <v>13</v>
      </c>
      <c r="F94" s="58">
        <v>16010</v>
      </c>
      <c r="G94" s="64">
        <v>14</v>
      </c>
      <c r="H94" s="64">
        <v>16025</v>
      </c>
      <c r="I94" s="42"/>
      <c r="J94" s="42"/>
      <c r="K94" s="43">
        <v>0</v>
      </c>
      <c r="L94">
        <v>1111</v>
      </c>
    </row>
    <row r="95" spans="1:12" x14ac:dyDescent="0.3">
      <c r="A95" s="59">
        <v>12</v>
      </c>
      <c r="B95" s="59">
        <v>16194</v>
      </c>
      <c r="C95" s="62">
        <v>23</v>
      </c>
      <c r="D95" s="59">
        <v>16223</v>
      </c>
      <c r="E95" s="62">
        <v>13</v>
      </c>
      <c r="F95" s="59">
        <v>16236</v>
      </c>
      <c r="G95" s="65">
        <v>23</v>
      </c>
      <c r="H95" s="65">
        <v>16248</v>
      </c>
      <c r="I95" s="41"/>
      <c r="J95" s="41"/>
      <c r="K95" s="51">
        <v>0</v>
      </c>
      <c r="L95">
        <v>1212</v>
      </c>
    </row>
    <row r="96" spans="1:12" x14ac:dyDescent="0.3">
      <c r="A96" s="59">
        <v>12</v>
      </c>
      <c r="B96" s="59">
        <v>19065</v>
      </c>
      <c r="C96" s="62">
        <v>14</v>
      </c>
      <c r="D96" s="59">
        <v>19084</v>
      </c>
      <c r="E96" s="62">
        <v>13</v>
      </c>
      <c r="F96" s="59">
        <v>19159</v>
      </c>
      <c r="G96" s="65">
        <v>14</v>
      </c>
      <c r="H96" s="65">
        <v>19182</v>
      </c>
      <c r="I96" s="41"/>
      <c r="J96" s="41"/>
      <c r="K96" s="51">
        <v>0</v>
      </c>
      <c r="L96">
        <v>1111</v>
      </c>
    </row>
    <row r="97" spans="1:12" x14ac:dyDescent="0.3">
      <c r="A97" s="59">
        <v>12</v>
      </c>
      <c r="B97" s="59">
        <v>19345</v>
      </c>
      <c r="C97" s="62">
        <v>14</v>
      </c>
      <c r="D97" s="59">
        <v>19362</v>
      </c>
      <c r="E97" s="62">
        <v>24</v>
      </c>
      <c r="F97" s="59">
        <v>19378</v>
      </c>
      <c r="G97" s="65">
        <v>14</v>
      </c>
      <c r="H97" s="65">
        <v>19390</v>
      </c>
      <c r="I97" s="41"/>
      <c r="J97" s="41"/>
      <c r="K97" s="51">
        <v>0</v>
      </c>
      <c r="L97">
        <v>1121</v>
      </c>
    </row>
    <row r="98" spans="1:12" x14ac:dyDescent="0.3">
      <c r="A98" s="59">
        <v>12</v>
      </c>
      <c r="B98" s="59">
        <v>19553</v>
      </c>
      <c r="C98" s="62">
        <v>14</v>
      </c>
      <c r="D98" s="59">
        <v>19569</v>
      </c>
      <c r="E98" s="62">
        <v>13</v>
      </c>
      <c r="F98" s="59">
        <v>19589</v>
      </c>
      <c r="G98" s="65">
        <v>14</v>
      </c>
      <c r="H98" s="65">
        <v>19604</v>
      </c>
      <c r="I98" s="41"/>
      <c r="J98" s="41"/>
      <c r="K98" s="51">
        <v>0</v>
      </c>
      <c r="L98">
        <v>1111</v>
      </c>
    </row>
    <row r="99" spans="1:12" x14ac:dyDescent="0.3">
      <c r="A99" s="59">
        <v>12</v>
      </c>
      <c r="B99" s="59">
        <v>19765</v>
      </c>
      <c r="C99" s="62">
        <v>14</v>
      </c>
      <c r="D99" s="59">
        <v>19800</v>
      </c>
      <c r="E99" s="62">
        <v>13</v>
      </c>
      <c r="F99" s="59">
        <v>19815</v>
      </c>
      <c r="G99" s="65">
        <v>14</v>
      </c>
      <c r="H99" s="65">
        <v>19835</v>
      </c>
      <c r="I99" s="41"/>
      <c r="J99" s="41"/>
      <c r="K99" s="51">
        <v>0</v>
      </c>
      <c r="L99">
        <v>1111</v>
      </c>
    </row>
    <row r="100" spans="1:12" x14ac:dyDescent="0.3">
      <c r="A100" s="59">
        <v>12</v>
      </c>
      <c r="B100" s="59">
        <v>20110</v>
      </c>
      <c r="C100" s="62">
        <v>14</v>
      </c>
      <c r="D100" s="59">
        <v>20132</v>
      </c>
      <c r="E100" s="62">
        <v>13</v>
      </c>
      <c r="F100" s="59">
        <v>20150</v>
      </c>
      <c r="G100" s="65">
        <v>14</v>
      </c>
      <c r="H100" s="65">
        <v>20168</v>
      </c>
      <c r="I100" s="41"/>
      <c r="J100" s="41"/>
      <c r="K100" s="51">
        <v>0</v>
      </c>
      <c r="L100">
        <v>1111</v>
      </c>
    </row>
    <row r="101" spans="1:12" x14ac:dyDescent="0.3">
      <c r="A101" s="59">
        <v>12</v>
      </c>
      <c r="B101" s="59">
        <v>20320</v>
      </c>
      <c r="C101" s="62">
        <v>14</v>
      </c>
      <c r="D101" s="59">
        <v>20336</v>
      </c>
      <c r="E101" s="62">
        <v>13</v>
      </c>
      <c r="F101" s="59">
        <v>20352</v>
      </c>
      <c r="G101" s="65">
        <v>14</v>
      </c>
      <c r="H101" s="65">
        <v>20372</v>
      </c>
      <c r="I101" s="41"/>
      <c r="J101" s="41"/>
      <c r="K101" s="51">
        <v>0</v>
      </c>
      <c r="L101">
        <v>1111</v>
      </c>
    </row>
    <row r="102" spans="1:12" x14ac:dyDescent="0.3">
      <c r="A102" s="59">
        <v>12</v>
      </c>
      <c r="B102" s="59">
        <v>20525</v>
      </c>
      <c r="C102" s="62">
        <v>14</v>
      </c>
      <c r="D102" s="59">
        <v>20539</v>
      </c>
      <c r="E102" s="62">
        <v>13</v>
      </c>
      <c r="F102" s="59">
        <v>20557</v>
      </c>
      <c r="G102" s="65">
        <v>14</v>
      </c>
      <c r="H102" s="65">
        <v>20575</v>
      </c>
      <c r="I102" s="41"/>
      <c r="J102" s="41"/>
      <c r="K102" s="51">
        <v>0</v>
      </c>
      <c r="L102">
        <v>1111</v>
      </c>
    </row>
    <row r="103" spans="1:12" x14ac:dyDescent="0.3">
      <c r="A103" s="59">
        <v>12</v>
      </c>
      <c r="B103" s="59">
        <v>20734</v>
      </c>
      <c r="C103" s="62">
        <v>14</v>
      </c>
      <c r="D103" s="59">
        <v>20747</v>
      </c>
      <c r="E103" s="62">
        <v>13</v>
      </c>
      <c r="F103" s="59">
        <v>20763</v>
      </c>
      <c r="G103" s="65">
        <v>14</v>
      </c>
      <c r="H103" s="65">
        <v>20778</v>
      </c>
      <c r="I103" s="41"/>
      <c r="J103" s="41"/>
      <c r="K103" s="51">
        <v>0</v>
      </c>
      <c r="L103">
        <v>1111</v>
      </c>
    </row>
    <row r="104" spans="1:12" x14ac:dyDescent="0.3">
      <c r="A104" s="59">
        <v>12</v>
      </c>
      <c r="B104" s="59">
        <v>21024</v>
      </c>
      <c r="C104" s="62">
        <v>14</v>
      </c>
      <c r="D104" s="59">
        <v>21043</v>
      </c>
      <c r="E104" s="62">
        <v>13</v>
      </c>
      <c r="F104" s="59">
        <v>21065</v>
      </c>
      <c r="G104" s="65">
        <v>23</v>
      </c>
      <c r="H104" s="65">
        <v>21085</v>
      </c>
      <c r="I104" s="41"/>
      <c r="J104" s="41"/>
      <c r="K104" s="51">
        <v>0</v>
      </c>
      <c r="L104">
        <v>1112</v>
      </c>
    </row>
    <row r="105" spans="1:12" x14ac:dyDescent="0.3">
      <c r="A105" s="59">
        <v>12</v>
      </c>
      <c r="B105" s="59">
        <v>21266</v>
      </c>
      <c r="C105" s="62">
        <v>14</v>
      </c>
      <c r="D105" s="59">
        <v>21293</v>
      </c>
      <c r="E105" s="62">
        <v>13</v>
      </c>
      <c r="F105" s="59">
        <v>21330</v>
      </c>
      <c r="G105" s="65">
        <v>14</v>
      </c>
      <c r="H105" s="65">
        <v>21348</v>
      </c>
      <c r="I105" s="41"/>
      <c r="J105" s="41"/>
      <c r="K105" s="51">
        <v>0</v>
      </c>
      <c r="L105">
        <v>1111</v>
      </c>
    </row>
    <row r="106" spans="1:12" x14ac:dyDescent="0.3">
      <c r="A106" s="59">
        <v>21</v>
      </c>
      <c r="B106" s="59">
        <v>21541</v>
      </c>
      <c r="C106" s="62">
        <v>12</v>
      </c>
      <c r="D106" s="59">
        <v>21613</v>
      </c>
      <c r="E106" s="62">
        <v>13</v>
      </c>
      <c r="F106" s="59">
        <v>21631</v>
      </c>
      <c r="G106" s="65">
        <v>23</v>
      </c>
      <c r="H106" s="65">
        <v>21664</v>
      </c>
      <c r="I106" s="41"/>
      <c r="J106" s="41"/>
      <c r="K106" s="51">
        <v>0</v>
      </c>
      <c r="L106">
        <v>2112</v>
      </c>
    </row>
    <row r="107" spans="1:12" x14ac:dyDescent="0.3">
      <c r="A107" s="59">
        <v>12</v>
      </c>
      <c r="B107" s="59">
        <v>21847</v>
      </c>
      <c r="C107" s="62">
        <v>14</v>
      </c>
      <c r="D107" s="59">
        <v>21862</v>
      </c>
      <c r="E107" s="62">
        <v>24</v>
      </c>
      <c r="F107" s="59">
        <v>21911</v>
      </c>
      <c r="G107" s="65">
        <v>14</v>
      </c>
      <c r="H107" s="65">
        <v>21923</v>
      </c>
      <c r="I107" s="41"/>
      <c r="J107" s="41"/>
      <c r="K107" s="51">
        <v>0</v>
      </c>
      <c r="L107">
        <v>1121</v>
      </c>
    </row>
    <row r="108" spans="1:12" x14ac:dyDescent="0.3">
      <c r="A108" s="59">
        <v>12</v>
      </c>
      <c r="B108" s="59">
        <v>22227</v>
      </c>
      <c r="C108" s="62">
        <v>14</v>
      </c>
      <c r="D108" s="59">
        <v>22247</v>
      </c>
      <c r="E108" s="62">
        <v>13</v>
      </c>
      <c r="F108" s="59">
        <v>22260</v>
      </c>
      <c r="G108" s="65">
        <v>14</v>
      </c>
      <c r="H108" s="65">
        <v>22300</v>
      </c>
      <c r="I108" s="41"/>
      <c r="J108" s="41"/>
      <c r="K108" s="51">
        <v>0</v>
      </c>
      <c r="L108">
        <v>1111</v>
      </c>
    </row>
    <row r="109" spans="1:12" x14ac:dyDescent="0.3">
      <c r="A109" s="59">
        <v>12</v>
      </c>
      <c r="B109" s="59">
        <v>22498</v>
      </c>
      <c r="C109" s="62">
        <v>14</v>
      </c>
      <c r="D109" s="59">
        <v>22519</v>
      </c>
      <c r="E109" s="62">
        <v>13</v>
      </c>
      <c r="F109" s="59">
        <v>22533</v>
      </c>
      <c r="G109" s="65">
        <v>14</v>
      </c>
      <c r="H109" s="65">
        <v>22553</v>
      </c>
      <c r="I109" s="41"/>
      <c r="J109" s="41"/>
      <c r="K109" s="51">
        <v>0</v>
      </c>
      <c r="L109">
        <v>1111</v>
      </c>
    </row>
    <row r="110" spans="1:12" x14ac:dyDescent="0.3">
      <c r="A110" s="59">
        <v>21</v>
      </c>
      <c r="B110" s="59">
        <v>22742</v>
      </c>
      <c r="C110" s="62">
        <v>12</v>
      </c>
      <c r="D110" s="59">
        <v>22791</v>
      </c>
      <c r="E110" s="62">
        <v>13</v>
      </c>
      <c r="F110" s="59">
        <v>22808</v>
      </c>
      <c r="G110" s="65">
        <v>14</v>
      </c>
      <c r="H110" s="65">
        <v>22828</v>
      </c>
      <c r="I110" s="41"/>
      <c r="J110" s="41"/>
      <c r="K110" s="51">
        <v>0</v>
      </c>
      <c r="L110">
        <v>2111</v>
      </c>
    </row>
    <row r="111" spans="1:12" x14ac:dyDescent="0.3">
      <c r="A111" s="59">
        <v>12</v>
      </c>
      <c r="B111" s="59">
        <v>23122</v>
      </c>
      <c r="C111" s="62">
        <v>14</v>
      </c>
      <c r="D111" s="59">
        <v>23140</v>
      </c>
      <c r="E111" s="62">
        <v>13</v>
      </c>
      <c r="F111" s="59">
        <v>23154</v>
      </c>
      <c r="G111" s="65">
        <v>14</v>
      </c>
      <c r="H111" s="65">
        <v>23169</v>
      </c>
      <c r="I111" s="41"/>
      <c r="J111" s="41"/>
      <c r="K111" s="51">
        <v>0</v>
      </c>
      <c r="L111">
        <v>1111</v>
      </c>
    </row>
    <row r="112" spans="1:12" x14ac:dyDescent="0.3">
      <c r="A112" s="17"/>
      <c r="B112" s="17"/>
      <c r="C112" s="17"/>
      <c r="D112" s="17"/>
      <c r="E112" s="17"/>
      <c r="F112" s="17"/>
      <c r="G112" s="17"/>
      <c r="H11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0</v>
      </c>
      <c r="B2" s="66">
        <v>40741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89</v>
      </c>
      <c r="V3" s="26" t="s">
        <v>118</v>
      </c>
      <c r="W3">
        <f>COUNTA(L7:L21)</f>
        <v>15</v>
      </c>
      <c r="AA3" s="26" t="s">
        <v>118</v>
      </c>
      <c r="AB3">
        <f>COUNTA(L22:L36)</f>
        <v>15</v>
      </c>
      <c r="AF3" s="26" t="s">
        <v>118</v>
      </c>
      <c r="AG3">
        <f>COUNTA(L37:L50)</f>
        <v>14</v>
      </c>
      <c r="AK3" s="26" t="s">
        <v>118</v>
      </c>
      <c r="AL3">
        <f>COUNTA(L51:L65)</f>
        <v>15</v>
      </c>
      <c r="AP3" s="26" t="s">
        <v>118</v>
      </c>
      <c r="AQ3">
        <f>COUNTA(L66:L80)</f>
        <v>15</v>
      </c>
      <c r="AU3" s="26" t="s">
        <v>118</v>
      </c>
      <c r="AV3">
        <f>COUNTA(L81:L95)</f>
        <v>15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88</v>
      </c>
      <c r="V4" s="26" t="s">
        <v>119</v>
      </c>
      <c r="W4">
        <f>SUM(U7:U22)</f>
        <v>15</v>
      </c>
      <c r="AA4" s="26" t="s">
        <v>119</v>
      </c>
      <c r="AB4">
        <f>SUM(Z7:Z22)</f>
        <v>15</v>
      </c>
      <c r="AF4" s="26" t="s">
        <v>119</v>
      </c>
      <c r="AG4">
        <f>SUM(AE7:AE22)</f>
        <v>14</v>
      </c>
      <c r="AK4" s="26" t="s">
        <v>119</v>
      </c>
      <c r="AL4">
        <f>SUM(AJ7:AJ22)</f>
        <v>15</v>
      </c>
      <c r="AP4" s="26" t="s">
        <v>119</v>
      </c>
      <c r="AQ4">
        <f>SUM(AO7:AO22)</f>
        <v>15</v>
      </c>
      <c r="AU4" s="26" t="s">
        <v>119</v>
      </c>
      <c r="AV4">
        <f>SUM(AT7:AT22)</f>
        <v>14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36</v>
      </c>
      <c r="C7" s="60">
        <v>14</v>
      </c>
      <c r="D7" s="57">
        <v>214</v>
      </c>
      <c r="E7" s="60">
        <v>13</v>
      </c>
      <c r="F7" s="57">
        <v>229</v>
      </c>
      <c r="G7" s="63">
        <v>23</v>
      </c>
      <c r="H7" s="63">
        <v>239</v>
      </c>
      <c r="I7" s="42"/>
      <c r="J7" s="42"/>
      <c r="K7" s="43">
        <v>0</v>
      </c>
      <c r="L7">
        <v>1112</v>
      </c>
      <c r="N7" s="36">
        <v>1111</v>
      </c>
      <c r="O7" s="36">
        <f>COUNTIF($L$7:$L$500,N7)</f>
        <v>59</v>
      </c>
      <c r="P7" s="36">
        <f>O7/$Q$4</f>
        <v>0.67045454545454541</v>
      </c>
      <c r="Q7" s="36">
        <f>IF(P7=0,0,(P7*((LOG(P7))/LOG(2))))</f>
        <v>-0.3867105180369535</v>
      </c>
      <c r="T7" s="36">
        <f>N7</f>
        <v>1111</v>
      </c>
      <c r="U7" s="36">
        <f>COUNTIF(L7:L21,T7)</f>
        <v>10</v>
      </c>
      <c r="V7" s="36">
        <f>U7/(W4-U20)</f>
        <v>0.66666666666666663</v>
      </c>
      <c r="W7" s="36">
        <f>IF(V7=0,0,(V7*((LOG(V7))/LOG(2))))</f>
        <v>-0.38997500048077083</v>
      </c>
      <c r="Y7" s="36">
        <f>N7</f>
        <v>1111</v>
      </c>
      <c r="Z7" s="36">
        <f>COUNTIF(L22:L36,Y7)</f>
        <v>9</v>
      </c>
      <c r="AA7" s="36">
        <f>Z7/(AB4-Z20)</f>
        <v>0.6</v>
      </c>
      <c r="AB7" s="36">
        <f>IF(AA7=0,0,(AA7*((LOG(AA7))/LOG(2))))</f>
        <v>-0.44217935649972373</v>
      </c>
      <c r="AD7" s="36">
        <f>N7</f>
        <v>1111</v>
      </c>
      <c r="AE7" s="36">
        <f>COUNTIF(L37:L50,AD7)</f>
        <v>10</v>
      </c>
      <c r="AF7" s="36">
        <f>AE7/(AG4-AE20)</f>
        <v>0.7142857142857143</v>
      </c>
      <c r="AG7" s="36">
        <f>IF(AF7=0,0,(AF7*((LOG(AF7))/LOG(2))))</f>
        <v>-0.34673344797874411</v>
      </c>
      <c r="AI7" s="36">
        <f>N7</f>
        <v>1111</v>
      </c>
      <c r="AJ7" s="36">
        <f>COUNTIF(L51:L65,AI7)</f>
        <v>11</v>
      </c>
      <c r="AK7" s="36">
        <f>AJ7/(AL4-AJ20)</f>
        <v>0.73333333333333328</v>
      </c>
      <c r="AL7" s="36">
        <f>IF(AK7=0,0,(AK7*((LOG(AK7))/LOG(2))))</f>
        <v>-0.32813658311222899</v>
      </c>
      <c r="AN7" s="36">
        <f>N7</f>
        <v>1111</v>
      </c>
      <c r="AO7" s="36">
        <f>COUNTIF(L66:L80,AN7)</f>
        <v>9</v>
      </c>
      <c r="AP7" s="36">
        <f>AO7/(AQ4-AO20)</f>
        <v>0.6</v>
      </c>
      <c r="AQ7" s="36">
        <f>IF(AP7=0,0,(AP7*((LOG(AP7))/LOG(2))))</f>
        <v>-0.44217935649972373</v>
      </c>
      <c r="AS7" s="36">
        <f>N7</f>
        <v>1111</v>
      </c>
      <c r="AT7" s="36">
        <f>COUNTIF(L81:L95,AS7)</f>
        <v>10</v>
      </c>
      <c r="AU7" s="36">
        <f>AT7/(AV4-AT20)</f>
        <v>0.7142857142857143</v>
      </c>
      <c r="AV7" s="36">
        <f>IF(AU7=0,0,(AU7*((LOG(AU7))/LOG(2))))</f>
        <v>-0.34673344797874411</v>
      </c>
    </row>
    <row r="8" spans="1:48" x14ac:dyDescent="0.3">
      <c r="A8" s="58">
        <v>12</v>
      </c>
      <c r="B8" s="58">
        <v>369</v>
      </c>
      <c r="C8" s="61">
        <v>14</v>
      </c>
      <c r="D8" s="58">
        <v>382</v>
      </c>
      <c r="E8" s="61">
        <v>13</v>
      </c>
      <c r="F8" s="58">
        <v>396</v>
      </c>
      <c r="G8" s="64">
        <v>23</v>
      </c>
      <c r="H8" s="64">
        <v>406</v>
      </c>
      <c r="I8" s="42"/>
      <c r="J8" s="42"/>
      <c r="K8" s="43">
        <v>0</v>
      </c>
      <c r="L8">
        <v>1112</v>
      </c>
      <c r="N8" s="36">
        <v>1112</v>
      </c>
      <c r="O8" s="36">
        <f>COUNTIF($L$7:$L$500,N8)</f>
        <v>12</v>
      </c>
      <c r="P8" s="36">
        <f>O8/$Q$4</f>
        <v>0.13636363636363635</v>
      </c>
      <c r="Q8" s="36">
        <f>IF(P8=0,0,(P8*((LOG(P8))/LOG(2))))</f>
        <v>-0.39197306153401923</v>
      </c>
      <c r="T8" s="36">
        <f>N8</f>
        <v>1112</v>
      </c>
      <c r="U8" s="36">
        <f>COUNTIF(L7:L21,T8)</f>
        <v>4</v>
      </c>
      <c r="V8" s="36">
        <f>U8/(W4-U20)</f>
        <v>0.26666666666666666</v>
      </c>
      <c r="W8" s="36">
        <f>IF(V8=0,0,(V8*((LOG(V8))/LOG(2))))</f>
        <v>-0.50850415882893829</v>
      </c>
      <c r="Y8" s="36">
        <f>N8</f>
        <v>1112</v>
      </c>
      <c r="Z8" s="36">
        <f>COUNTIF(L22:L36,Y8)</f>
        <v>2</v>
      </c>
      <c r="AA8" s="36">
        <f>Z8/(AB4-Z20)</f>
        <v>0.13333333333333333</v>
      </c>
      <c r="AB8" s="36">
        <f>IF(AA8=0,0,(AA8*((LOG(AA8))/LOG(2))))</f>
        <v>-0.3875854127478025</v>
      </c>
      <c r="AD8" s="36">
        <f>N8</f>
        <v>1112</v>
      </c>
      <c r="AE8" s="36">
        <f>COUNTIF(L37:L50,AD8)</f>
        <v>1</v>
      </c>
      <c r="AF8" s="36">
        <f>AE8/(AG4-AE20)</f>
        <v>7.1428571428571425E-2</v>
      </c>
      <c r="AG8" s="36">
        <f>IF(AF8=0,0,(AF8*((LOG(AF8))/LOG(2))))</f>
        <v>-0.27195392300411453</v>
      </c>
      <c r="AI8" s="36">
        <f>N8</f>
        <v>1112</v>
      </c>
      <c r="AJ8" s="36">
        <f>COUNTIF(L51:L65,AI8)</f>
        <v>2</v>
      </c>
      <c r="AK8" s="36">
        <f>AJ8/(AL4-AJ20)</f>
        <v>0.13333333333333333</v>
      </c>
      <c r="AL8" s="36">
        <f>IF(AK8=0,0,(AK8*((LOG(AK8))/LOG(2))))</f>
        <v>-0.3875854127478025</v>
      </c>
      <c r="AN8" s="36">
        <f>N8</f>
        <v>1112</v>
      </c>
      <c r="AO8" s="36">
        <f>COUNTIF(L66:L80,AN8)</f>
        <v>3</v>
      </c>
      <c r="AP8" s="36">
        <f>AO8/(AQ4-AO20)</f>
        <v>0.2</v>
      </c>
      <c r="AQ8" s="36">
        <f>IF(AP8=0,0,(AP8*((LOG(AP8))/LOG(2))))</f>
        <v>-0.46438561897747244</v>
      </c>
      <c r="AS8" s="36">
        <f>N8</f>
        <v>1112</v>
      </c>
      <c r="AT8" s="36">
        <f>COUNTIF(L81:L95,AS8)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12</v>
      </c>
      <c r="B9" s="58">
        <v>517</v>
      </c>
      <c r="C9" s="61">
        <v>14</v>
      </c>
      <c r="D9" s="58">
        <v>530</v>
      </c>
      <c r="E9" s="61">
        <v>13</v>
      </c>
      <c r="F9" s="58">
        <v>545</v>
      </c>
      <c r="G9" s="64">
        <v>14</v>
      </c>
      <c r="H9" s="64">
        <v>557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6</v>
      </c>
      <c r="P9" s="36">
        <f>O9/$Q$4</f>
        <v>6.8181818181818177E-2</v>
      </c>
      <c r="Q9" s="36">
        <f>IF(P9=0,0,(P9*((LOG(P9))/LOG(2))))</f>
        <v>-0.26416834894882779</v>
      </c>
      <c r="T9" s="36">
        <f>N9</f>
        <v>1121</v>
      </c>
      <c r="U9" s="36">
        <f>COUNTIF(L7:L21,T9)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COUNTIF(L22:L36,Y9)</f>
        <v>3</v>
      </c>
      <c r="AA9" s="36">
        <f>Z9/(AB4-Z20)</f>
        <v>0.2</v>
      </c>
      <c r="AB9" s="36">
        <f>IF(AA9=0,0,(AA9*((LOG(AA9))/LOG(2))))</f>
        <v>-0.46438561897747244</v>
      </c>
      <c r="AD9" s="36">
        <f>N9</f>
        <v>1121</v>
      </c>
      <c r="AE9" s="36">
        <f>COUNTIF(L37:L50,AD9)</f>
        <v>2</v>
      </c>
      <c r="AF9" s="36">
        <f>AE9/(AG4-AE20)</f>
        <v>0.14285714285714285</v>
      </c>
      <c r="AG9" s="36">
        <f>IF(AF9=0,0,(AF9*((LOG(AF9))/LOG(2))))</f>
        <v>-0.40105070315108626</v>
      </c>
      <c r="AI9" s="36">
        <f>N9</f>
        <v>1121</v>
      </c>
      <c r="AJ9" s="36">
        <f>COUNTIF(L51:L65,AI9)</f>
        <v>1</v>
      </c>
      <c r="AK9" s="36">
        <f>AJ9/(AL4-AJ20)</f>
        <v>6.6666666666666666E-2</v>
      </c>
      <c r="AL9" s="36">
        <f>IF(AK9=0,0,(AK9*((LOG(AK9))/LOG(2))))</f>
        <v>-0.26045937304056793</v>
      </c>
      <c r="AN9" s="36">
        <f>N9</f>
        <v>1121</v>
      </c>
      <c r="AO9" s="36">
        <f>COUNTIF(L66:L80,AN9)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COUNTIF(L81:L95,AS9)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12</v>
      </c>
      <c r="B10" s="58">
        <v>670</v>
      </c>
      <c r="C10" s="61">
        <v>14</v>
      </c>
      <c r="D10" s="58">
        <v>679</v>
      </c>
      <c r="E10" s="61">
        <v>13</v>
      </c>
      <c r="F10" s="58">
        <v>692</v>
      </c>
      <c r="G10" s="64">
        <v>14</v>
      </c>
      <c r="H10" s="64">
        <v>705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1</v>
      </c>
      <c r="P10" s="36">
        <f>O10/$Q$4</f>
        <v>1.1363636363636364E-2</v>
      </c>
      <c r="Q10" s="36">
        <f>IF(P10=0,0,(P10*((LOG(P10))/LOG(2))))</f>
        <v>-7.3402632029969286E-2</v>
      </c>
      <c r="T10" s="36">
        <f>N10</f>
        <v>1122</v>
      </c>
      <c r="U10" s="36">
        <f>COUNTIF(L7:L21,T10)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COUNTIF(L22:L36,Y10)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COUNTIF(L37:L50,AD10)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COUNTIF(L51:L65,AI10)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COUNTIF(L66:L80,AN10)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COUNTIF(L81:L95,AS10)</f>
        <v>1</v>
      </c>
      <c r="AU10" s="36">
        <f>AT10/(AV4-AT20)</f>
        <v>7.1428571428571425E-2</v>
      </c>
      <c r="AV10" s="36">
        <f>IF(AU10=0,0,(AU10*((LOG(AU10))/LOG(2))))</f>
        <v>-0.27195392300411453</v>
      </c>
    </row>
    <row r="11" spans="1:48" x14ac:dyDescent="0.3">
      <c r="A11" s="58">
        <v>12</v>
      </c>
      <c r="B11" s="58">
        <v>810</v>
      </c>
      <c r="C11" s="61">
        <v>14</v>
      </c>
      <c r="D11" s="58">
        <v>827</v>
      </c>
      <c r="E11" s="61">
        <v>13</v>
      </c>
      <c r="F11" s="58">
        <v>842</v>
      </c>
      <c r="G11" s="64">
        <v>14</v>
      </c>
      <c r="H11" s="64">
        <v>855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2</v>
      </c>
      <c r="P11" s="36">
        <f>O11/$Q$4</f>
        <v>2.2727272727272728E-2</v>
      </c>
      <c r="Q11" s="36">
        <f>IF(P11=0,0,(P11*((LOG(P11))/LOG(2))))</f>
        <v>-0.12407799133266585</v>
      </c>
      <c r="T11" s="36">
        <f>N11</f>
        <v>1211</v>
      </c>
      <c r="U11" s="36">
        <f>COUNTIF(L7:L21,T11)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COUNTIF(L22:L36,Y11)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COUNTIF(L37:L50,AD11)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COUNTIF(L51:L65,AI11)</f>
        <v>1</v>
      </c>
      <c r="AK11" s="36">
        <f>AJ11/(AL4-AJ20)</f>
        <v>6.6666666666666666E-2</v>
      </c>
      <c r="AL11" s="36">
        <f>IF(AK11=0,0,(AK11*((LOG(AK11))/LOG(2))))</f>
        <v>-0.26045937304056793</v>
      </c>
      <c r="AN11" s="36">
        <f>N11</f>
        <v>1211</v>
      </c>
      <c r="AO11" s="36">
        <f>COUNTIF(L66:L80,AN11)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COUNTIF(L81:L95,AS11)</f>
        <v>1</v>
      </c>
      <c r="AU11" s="36">
        <f>AT11/(AV4-AT20)</f>
        <v>7.1428571428571425E-2</v>
      </c>
      <c r="AV11" s="36">
        <f>IF(AU11=0,0,(AU11*((LOG(AU11))/LOG(2))))</f>
        <v>-0.27195392300411453</v>
      </c>
    </row>
    <row r="12" spans="1:48" x14ac:dyDescent="0.3">
      <c r="A12" s="58">
        <v>12</v>
      </c>
      <c r="B12" s="58">
        <v>993</v>
      </c>
      <c r="C12" s="61">
        <v>14</v>
      </c>
      <c r="D12" s="58">
        <v>1016</v>
      </c>
      <c r="E12" s="61">
        <v>13</v>
      </c>
      <c r="F12" s="58">
        <v>1034</v>
      </c>
      <c r="G12" s="64">
        <v>23</v>
      </c>
      <c r="H12" s="64">
        <v>1048</v>
      </c>
      <c r="I12" s="42"/>
      <c r="J12" s="42"/>
      <c r="K12" s="43">
        <v>0</v>
      </c>
      <c r="L12">
        <v>1112</v>
      </c>
      <c r="N12" s="36">
        <v>1212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1212</v>
      </c>
      <c r="U12" s="36">
        <f>COUNTIF(L7:L21,T12)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COUNTIF(L22:L36,Y12)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COUNTIF(L37:L50,AD12)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COUNTIF(L51:L65,AI12)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COUNTIF(L66:L80,AN12)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COUNTIF(L81:L95,AS12)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1152</v>
      </c>
      <c r="C13" s="61">
        <v>14</v>
      </c>
      <c r="D13" s="58">
        <v>1165</v>
      </c>
      <c r="E13" s="61">
        <v>13</v>
      </c>
      <c r="F13" s="58">
        <v>1173</v>
      </c>
      <c r="G13" s="64">
        <v>14</v>
      </c>
      <c r="H13" s="64">
        <v>1191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COUNTIF(L7:L21,T13)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COUNTIF(L22:L36,Y13)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COUNTIF(L37:L50,AD13)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COUNTIF(L51:L65,AI13)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COUNTIF(L66:L80,AN13)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COUNTIF(L81:L95,AS13)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1318</v>
      </c>
      <c r="C14" s="61">
        <v>14</v>
      </c>
      <c r="D14" s="58">
        <v>1331</v>
      </c>
      <c r="E14" s="61">
        <v>13</v>
      </c>
      <c r="F14" s="58">
        <v>1341</v>
      </c>
      <c r="G14" s="64">
        <v>14</v>
      </c>
      <c r="H14" s="64">
        <v>1350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COUNTIF(L7:L21,T14)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COUNTIF(L22:L36,Y14)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COUNTIF(L37:L50,AD14)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COUNTIF(L51:L65,AI14)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COUNTIF(L66:L80,AN14)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COUNTIF(L81:L95,AS14)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1450</v>
      </c>
      <c r="C15" s="61">
        <v>14</v>
      </c>
      <c r="D15" s="58">
        <v>1462</v>
      </c>
      <c r="E15" s="61">
        <v>13</v>
      </c>
      <c r="F15" s="58">
        <v>1483</v>
      </c>
      <c r="G15" s="64">
        <v>14</v>
      </c>
      <c r="H15" s="64">
        <v>1501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6</v>
      </c>
      <c r="P15" s="36">
        <f>O15/$Q$4</f>
        <v>6.8181818181818177E-2</v>
      </c>
      <c r="Q15" s="36">
        <f>IF(P15=0,0,(P15*((LOG(P15))/LOG(2))))</f>
        <v>-0.26416834894882779</v>
      </c>
      <c r="T15" s="36">
        <f>N15</f>
        <v>2111</v>
      </c>
      <c r="U15" s="36">
        <f>COUNTIF(L7:L21,T15)</f>
        <v>1</v>
      </c>
      <c r="V15" s="36">
        <f>U15/(W4-U20)</f>
        <v>6.6666666666666666E-2</v>
      </c>
      <c r="W15" s="36">
        <f>IF(V15=0,0,(V15*((LOG(V15))/LOG(2))))</f>
        <v>-0.26045937304056793</v>
      </c>
      <c r="Y15" s="36">
        <f>N15</f>
        <v>2111</v>
      </c>
      <c r="Z15" s="36">
        <f>COUNTIF(L22:L36,Y15)</f>
        <v>1</v>
      </c>
      <c r="AA15" s="36">
        <f>Z15/(AB4-Z20)</f>
        <v>6.6666666666666666E-2</v>
      </c>
      <c r="AB15" s="36">
        <f>IF(AA15=0,0,(AA15*((LOG(AA15))/LOG(2))))</f>
        <v>-0.26045937304056793</v>
      </c>
      <c r="AD15" s="36">
        <f>N15</f>
        <v>2111</v>
      </c>
      <c r="AE15" s="36">
        <f>COUNTIF(L37:L50,AD15)</f>
        <v>1</v>
      </c>
      <c r="AF15" s="36">
        <f>AE15/(AG4-AE20)</f>
        <v>7.1428571428571425E-2</v>
      </c>
      <c r="AG15" s="36">
        <f>IF(AF15=0,0,(AF15*((LOG(AF15))/LOG(2))))</f>
        <v>-0.27195392300411453</v>
      </c>
      <c r="AI15" s="36">
        <f>N15</f>
        <v>2111</v>
      </c>
      <c r="AJ15" s="36">
        <f>COUNTIF(L51:L65,AI15)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COUNTIF(L66:L80,AN15)</f>
        <v>2</v>
      </c>
      <c r="AP15" s="36">
        <f>AO15/(AQ4-AO20)</f>
        <v>0.13333333333333333</v>
      </c>
      <c r="AQ15" s="36">
        <f>IF(AP15=0,0,(AP15*((LOG(AP15))/LOG(2))))</f>
        <v>-0.3875854127478025</v>
      </c>
      <c r="AS15" s="36">
        <f>N15</f>
        <v>2111</v>
      </c>
      <c r="AT15" s="36">
        <f>COUNTIF(L81:L95,AS15)</f>
        <v>1</v>
      </c>
      <c r="AU15" s="36">
        <f>AT15/(AV4-AT20)</f>
        <v>7.1428571428571425E-2</v>
      </c>
      <c r="AV15" s="36">
        <f>IF(AU15=0,0,(AU15*((LOG(AU15))/LOG(2))))</f>
        <v>-0.27195392300411453</v>
      </c>
    </row>
    <row r="16" spans="1:48" x14ac:dyDescent="0.3">
      <c r="A16" s="58">
        <v>12</v>
      </c>
      <c r="B16" s="58">
        <v>1606</v>
      </c>
      <c r="C16" s="61">
        <v>14</v>
      </c>
      <c r="D16" s="58">
        <v>1614</v>
      </c>
      <c r="E16" s="61">
        <v>13</v>
      </c>
      <c r="F16" s="58">
        <v>1629</v>
      </c>
      <c r="G16" s="64">
        <v>23</v>
      </c>
      <c r="H16" s="64">
        <v>1642</v>
      </c>
      <c r="I16" s="42"/>
      <c r="J16" s="42"/>
      <c r="K16" s="43">
        <v>0</v>
      </c>
      <c r="L16">
        <v>1112</v>
      </c>
      <c r="N16" s="36">
        <v>2112</v>
      </c>
      <c r="O16" s="36">
        <f>COUNTIF($L$7:$L$500,N16)</f>
        <v>2</v>
      </c>
      <c r="P16" s="36">
        <f>O16/$Q$4</f>
        <v>2.2727272727272728E-2</v>
      </c>
      <c r="Q16" s="36">
        <f>IF(P16=0,0,(P16*((LOG(P16))/LOG(2))))</f>
        <v>-0.12407799133266585</v>
      </c>
      <c r="T16" s="36">
        <f>N16</f>
        <v>2112</v>
      </c>
      <c r="U16" s="36">
        <f>COUNTIF(L7:L21,T16)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COUNTIF(L22:L36,Y16)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COUNTIF(L37:L50,AD16)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COUNTIF(L51:L65,AI16)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COUNTIF(L66:L80,AN16)</f>
        <v>1</v>
      </c>
      <c r="AP16" s="36">
        <f>AO16/(AQ4-AO20)</f>
        <v>6.6666666666666666E-2</v>
      </c>
      <c r="AQ16" s="36">
        <f>IF(AP16=0,0,(AP16*((LOG(AP16))/LOG(2))))</f>
        <v>-0.26045937304056793</v>
      </c>
      <c r="AS16" s="36">
        <f>N16</f>
        <v>2112</v>
      </c>
      <c r="AT16" s="36">
        <f>COUNTIF(L81:L95,AS16)</f>
        <v>1</v>
      </c>
      <c r="AU16" s="36">
        <f>AT16/(AV4-AT20)</f>
        <v>7.1428571428571425E-2</v>
      </c>
      <c r="AV16" s="36">
        <f>IF(AU16=0,0,(AU16*((LOG(AU16))/LOG(2))))</f>
        <v>-0.27195392300411453</v>
      </c>
    </row>
    <row r="17" spans="1:48" x14ac:dyDescent="0.3">
      <c r="A17" s="58">
        <v>12</v>
      </c>
      <c r="B17" s="58">
        <v>1757</v>
      </c>
      <c r="C17" s="61">
        <v>14</v>
      </c>
      <c r="D17" s="58">
        <v>1771</v>
      </c>
      <c r="E17" s="61">
        <v>13</v>
      </c>
      <c r="F17" s="58">
        <v>1794</v>
      </c>
      <c r="G17" s="64">
        <v>14</v>
      </c>
      <c r="H17" s="64">
        <v>1812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COUNTIF(L7:L21,T17)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COUNTIF(L22:L36,Y17)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COUNTIF(L37:L50,AD17)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COUNTIF(L51:L65,AI17)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COUNTIF(L66:L80,AN17)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COUNTIF(L81:L95,AS17)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21</v>
      </c>
      <c r="B18" s="58">
        <v>1910</v>
      </c>
      <c r="C18" s="61">
        <v>12</v>
      </c>
      <c r="D18" s="58">
        <v>1918</v>
      </c>
      <c r="E18" s="61">
        <v>13</v>
      </c>
      <c r="F18" s="58">
        <v>1926</v>
      </c>
      <c r="G18" s="64">
        <v>14</v>
      </c>
      <c r="H18" s="64">
        <v>1935</v>
      </c>
      <c r="I18" s="42"/>
      <c r="J18" s="42"/>
      <c r="K18" s="43">
        <v>0</v>
      </c>
      <c r="L18">
        <v>2111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COUNTIF(L7:L21,T18)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COUNTIF(L22:L36,Y18)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COUNTIF(L37:L50,AD18)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COUNTIF(L51:L65,AI18)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COUNTIF(L66:L80,AN18)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COUNTIF(L81:L95,AS18)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2053</v>
      </c>
      <c r="C19" s="61">
        <v>14</v>
      </c>
      <c r="D19" s="58">
        <v>2061</v>
      </c>
      <c r="E19" s="61">
        <v>13</v>
      </c>
      <c r="F19" s="58">
        <v>2071</v>
      </c>
      <c r="G19" s="64">
        <v>14</v>
      </c>
      <c r="H19" s="64">
        <v>2091</v>
      </c>
      <c r="I19" s="42"/>
      <c r="J19" s="42"/>
      <c r="K19" s="43">
        <v>0</v>
      </c>
      <c r="L19">
        <v>1111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COUNTIF(L7:L21,T19)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COUNTIF(L22:L36,Y19)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COUNTIF(L37:L50,AD19)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COUNTIF(L51:L65,AI19)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COUNTIF(L66:L80,AN19)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COUNTIF(L81:L95,AS19)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2229</v>
      </c>
      <c r="C20" s="61">
        <v>14</v>
      </c>
      <c r="D20" s="58">
        <v>2236</v>
      </c>
      <c r="E20" s="61">
        <v>13</v>
      </c>
      <c r="F20" s="58">
        <v>2248</v>
      </c>
      <c r="G20" s="64">
        <v>14</v>
      </c>
      <c r="H20" s="64">
        <v>2260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COUNTIF(L7:L21,T20)</f>
        <v>0</v>
      </c>
      <c r="V20" s="55"/>
      <c r="W20" s="56"/>
      <c r="Y20" s="36">
        <f>N20</f>
        <v>2212</v>
      </c>
      <c r="Z20" s="36">
        <f>COUNTIF(L22:L36,Y20)</f>
        <v>0</v>
      </c>
      <c r="AA20" s="55"/>
      <c r="AB20" s="56"/>
      <c r="AD20" s="36">
        <f>N20</f>
        <v>2212</v>
      </c>
      <c r="AE20" s="36">
        <f>COUNTIF(L37:L50,AD20)</f>
        <v>0</v>
      </c>
      <c r="AF20" s="55"/>
      <c r="AG20" s="56"/>
      <c r="AI20" s="36">
        <f>N20</f>
        <v>2212</v>
      </c>
      <c r="AJ20" s="36">
        <f>COUNTIF(L51:L65,AI20)</f>
        <v>0</v>
      </c>
      <c r="AK20" s="55"/>
      <c r="AL20" s="56"/>
      <c r="AN20" s="36">
        <f>N20</f>
        <v>2212</v>
      </c>
      <c r="AO20" s="36">
        <f>COUNTIF(L66:L80,AN20)</f>
        <v>0</v>
      </c>
      <c r="AP20" s="55"/>
      <c r="AQ20" s="56"/>
      <c r="AS20" s="36">
        <f>N20</f>
        <v>2212</v>
      </c>
      <c r="AT20" s="36">
        <f>COUNTIF(L81:L95,AS20)</f>
        <v>0</v>
      </c>
      <c r="AU20" s="55"/>
      <c r="AV20" s="56"/>
    </row>
    <row r="21" spans="1:48" x14ac:dyDescent="0.3">
      <c r="A21" s="58">
        <v>12</v>
      </c>
      <c r="B21" s="58">
        <v>2401</v>
      </c>
      <c r="C21" s="61">
        <v>14</v>
      </c>
      <c r="D21" s="58">
        <v>2420</v>
      </c>
      <c r="E21" s="61">
        <v>13</v>
      </c>
      <c r="F21" s="58">
        <v>2428</v>
      </c>
      <c r="G21" s="64">
        <v>14</v>
      </c>
      <c r="H21" s="64">
        <v>2445</v>
      </c>
      <c r="I21" s="42"/>
      <c r="J21" s="42"/>
      <c r="K21" s="43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COUNTIF(L7:L21,T21)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COUNTIF(L22:L36,Y21)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COUNTIF(L37:L50,AD21)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COUNTIF(L51:L65,AI21)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COUNTIF(L66:L80,AN21)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COUNTIF(L81:L95,AS21)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9">
        <v>12</v>
      </c>
      <c r="B22" s="59">
        <v>2568</v>
      </c>
      <c r="C22" s="62">
        <v>14</v>
      </c>
      <c r="D22" s="59">
        <v>2575</v>
      </c>
      <c r="E22" s="62">
        <v>13</v>
      </c>
      <c r="F22" s="59">
        <v>2602</v>
      </c>
      <c r="G22" s="65">
        <v>14</v>
      </c>
      <c r="H22" s="65">
        <v>2615</v>
      </c>
      <c r="I22" s="41"/>
      <c r="J22" s="41"/>
      <c r="K22" s="51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COUNTIF(L7:L21,T22)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COUNTIF(L22:L36,Y22)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COUNTIF(L37:L50,AD22)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COUNTIF(L51:L65,AI22)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COUNTIF(L66:L80,AN22)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COUNTIF(L81:L95,AS22)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2746</v>
      </c>
      <c r="C23" s="62">
        <v>14</v>
      </c>
      <c r="D23" s="59">
        <v>2755</v>
      </c>
      <c r="E23" s="62">
        <v>13</v>
      </c>
      <c r="F23" s="59">
        <v>2765</v>
      </c>
      <c r="G23" s="65">
        <v>14</v>
      </c>
      <c r="H23" s="65">
        <v>2786</v>
      </c>
      <c r="I23" s="41"/>
      <c r="J23" s="41"/>
      <c r="K23" s="51">
        <v>0</v>
      </c>
      <c r="L23">
        <v>1111</v>
      </c>
      <c r="P23" s="28">
        <f>SUM(P7:P22)</f>
        <v>1</v>
      </c>
      <c r="Q23" s="28">
        <f>-SUM(Q7:Q22)</f>
        <v>1.6285788921639295</v>
      </c>
      <c r="V23" s="28">
        <f>SUM(V7:V22)</f>
        <v>1</v>
      </c>
      <c r="W23" s="28">
        <f>-SUM(W7:W22)</f>
        <v>1.158938532350277</v>
      </c>
      <c r="AA23" s="28">
        <f>SUM(AA7:AA22)</f>
        <v>1</v>
      </c>
      <c r="AB23" s="28">
        <f>-SUM(AB7:AB22)</f>
        <v>1.5546097612655667</v>
      </c>
      <c r="AF23" s="28">
        <f>SUM(AF7:AF22)</f>
        <v>1</v>
      </c>
      <c r="AG23" s="28">
        <f>-SUM(AG7:AG22)</f>
        <v>1.2916919971380596</v>
      </c>
      <c r="AK23" s="28">
        <f>SUM(AK7:AK22)</f>
        <v>0.99999999999999989</v>
      </c>
      <c r="AL23" s="28">
        <f>-SUM(AL7:AL22)</f>
        <v>1.2366407419411674</v>
      </c>
      <c r="AP23" s="28">
        <f>SUM(AP7:AP22)</f>
        <v>1</v>
      </c>
      <c r="AQ23" s="28">
        <f>-SUM(AQ7:AQ22)</f>
        <v>1.5546097612655667</v>
      </c>
      <c r="AU23" s="28">
        <f>SUM(AU7:AU22)</f>
        <v>0.99999999999999989</v>
      </c>
      <c r="AV23" s="28">
        <f>-SUM(AV7:AV22)</f>
        <v>1.4345491399952024</v>
      </c>
    </row>
    <row r="24" spans="1:48" x14ac:dyDescent="0.3">
      <c r="A24" s="59">
        <v>12</v>
      </c>
      <c r="B24" s="59">
        <v>2903</v>
      </c>
      <c r="C24" s="62">
        <v>14</v>
      </c>
      <c r="D24" s="59">
        <v>2923</v>
      </c>
      <c r="E24" s="62">
        <v>24</v>
      </c>
      <c r="F24" s="59">
        <v>2936</v>
      </c>
      <c r="G24" s="65">
        <v>14</v>
      </c>
      <c r="H24" s="65">
        <v>2945</v>
      </c>
      <c r="I24" s="41"/>
      <c r="J24" s="41"/>
      <c r="K24" s="51">
        <v>0</v>
      </c>
      <c r="L24">
        <v>1121</v>
      </c>
      <c r="P24" s="29" t="s">
        <v>90</v>
      </c>
      <c r="Q24" s="29">
        <f>Q23/(LOG(Q4)/LOG(2))</f>
        <v>0.25212417876907561</v>
      </c>
      <c r="V24" s="29" t="s">
        <v>117</v>
      </c>
      <c r="W24" s="29">
        <f>W23/(LOG(W4)/LOG(2))</f>
        <v>0.29663961761636332</v>
      </c>
      <c r="AA24" s="29" t="s">
        <v>120</v>
      </c>
      <c r="AB24" s="29">
        <f>AB23/(LOG(AB4)/LOG(2))</f>
        <v>0.39791484384359327</v>
      </c>
      <c r="AF24" s="29" t="s">
        <v>121</v>
      </c>
      <c r="AG24" s="29">
        <f>AG23/(LOG(AG4)/LOG(2))</f>
        <v>0.33926230245957534</v>
      </c>
      <c r="AK24" s="29" t="s">
        <v>122</v>
      </c>
      <c r="AL24" s="29">
        <f>AL23/(LOG(AL4)/LOG(2))</f>
        <v>0.31652812170660594</v>
      </c>
      <c r="AP24" s="29" t="s">
        <v>123</v>
      </c>
      <c r="AQ24" s="29">
        <f>AQ23/(LOG(AQ4)/LOG(2))</f>
        <v>0.39791484384359327</v>
      </c>
      <c r="AU24" s="29" t="s">
        <v>124</v>
      </c>
      <c r="AV24" s="29">
        <f>AV23/(LOG(AV4)/LOG(2))</f>
        <v>0.37678366460774582</v>
      </c>
    </row>
    <row r="25" spans="1:48" x14ac:dyDescent="0.3">
      <c r="A25" s="59">
        <v>21</v>
      </c>
      <c r="B25" s="59">
        <v>3062</v>
      </c>
      <c r="C25" s="62">
        <v>12</v>
      </c>
      <c r="D25" s="59">
        <v>3071</v>
      </c>
      <c r="E25" s="62">
        <v>13</v>
      </c>
      <c r="F25" s="59">
        <v>3088</v>
      </c>
      <c r="G25" s="65">
        <v>14</v>
      </c>
      <c r="H25" s="65">
        <v>3108</v>
      </c>
      <c r="I25" s="41"/>
      <c r="J25" s="41"/>
      <c r="K25" s="51">
        <v>0</v>
      </c>
      <c r="L25">
        <v>2111</v>
      </c>
    </row>
    <row r="26" spans="1:48" x14ac:dyDescent="0.3">
      <c r="A26" s="59">
        <v>12</v>
      </c>
      <c r="B26" s="59">
        <v>3206</v>
      </c>
      <c r="C26" s="62">
        <v>14</v>
      </c>
      <c r="D26" s="59">
        <v>3237</v>
      </c>
      <c r="E26" s="62">
        <v>13</v>
      </c>
      <c r="F26" s="59">
        <v>3244</v>
      </c>
      <c r="G26" s="65">
        <v>14</v>
      </c>
      <c r="H26" s="65">
        <v>3260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3630</v>
      </c>
      <c r="C27" s="62">
        <v>14</v>
      </c>
      <c r="D27" s="59">
        <v>3643</v>
      </c>
      <c r="E27" s="62">
        <v>13</v>
      </c>
      <c r="F27" s="59">
        <v>3657</v>
      </c>
      <c r="G27" s="65">
        <v>23</v>
      </c>
      <c r="H27" s="65">
        <v>3666</v>
      </c>
      <c r="I27" s="41"/>
      <c r="J27" s="41"/>
      <c r="K27" s="51">
        <v>0</v>
      </c>
      <c r="L27">
        <v>1112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3809</v>
      </c>
      <c r="C28" s="62">
        <v>14</v>
      </c>
      <c r="D28" s="59">
        <v>3832</v>
      </c>
      <c r="E28" s="62">
        <v>13</v>
      </c>
      <c r="F28" s="59">
        <v>3840</v>
      </c>
      <c r="G28" s="65">
        <v>14</v>
      </c>
      <c r="H28" s="65">
        <v>3857</v>
      </c>
      <c r="I28" s="41"/>
      <c r="J28" s="41"/>
      <c r="K28" s="51">
        <v>0</v>
      </c>
      <c r="L28">
        <v>1111</v>
      </c>
      <c r="N28" s="40">
        <f>COUNTIF(L7:L95,G3)</f>
        <v>0</v>
      </c>
      <c r="O28" s="40"/>
      <c r="P28" s="47">
        <v>15</v>
      </c>
      <c r="Q28" s="47">
        <v>15</v>
      </c>
      <c r="R28" s="47">
        <v>14</v>
      </c>
      <c r="S28" s="47">
        <v>15</v>
      </c>
      <c r="T28" s="47">
        <v>15</v>
      </c>
      <c r="U28" s="47">
        <v>15</v>
      </c>
      <c r="V28" s="46"/>
    </row>
    <row r="29" spans="1:48" x14ac:dyDescent="0.3">
      <c r="A29" s="59">
        <v>12</v>
      </c>
      <c r="B29" s="59">
        <v>3960</v>
      </c>
      <c r="C29" s="62">
        <v>14</v>
      </c>
      <c r="D29" s="59">
        <v>3976</v>
      </c>
      <c r="E29" s="62">
        <v>13</v>
      </c>
      <c r="F29" s="59">
        <v>3984</v>
      </c>
      <c r="G29" s="65">
        <v>14</v>
      </c>
      <c r="H29" s="65">
        <v>3998</v>
      </c>
      <c r="I29" s="41"/>
      <c r="J29" s="41"/>
      <c r="K29" s="51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4105</v>
      </c>
      <c r="C30" s="62">
        <v>14</v>
      </c>
      <c r="D30" s="59">
        <v>4119</v>
      </c>
      <c r="E30" s="62">
        <v>13</v>
      </c>
      <c r="F30" s="59">
        <v>4127</v>
      </c>
      <c r="G30" s="65">
        <v>14</v>
      </c>
      <c r="H30" s="65">
        <v>4136</v>
      </c>
      <c r="I30" s="41"/>
      <c r="J30" s="41"/>
      <c r="K30" s="51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4268</v>
      </c>
      <c r="C31" s="62">
        <v>14</v>
      </c>
      <c r="D31" s="59">
        <v>4276</v>
      </c>
      <c r="E31" s="62">
        <v>13</v>
      </c>
      <c r="F31" s="59">
        <v>4294</v>
      </c>
      <c r="G31" s="65">
        <v>14</v>
      </c>
      <c r="H31" s="65">
        <v>4313</v>
      </c>
      <c r="I31" s="41"/>
      <c r="J31" s="41"/>
      <c r="K31" s="51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4444</v>
      </c>
      <c r="C32" s="62">
        <v>14</v>
      </c>
      <c r="D32" s="59">
        <v>4457</v>
      </c>
      <c r="E32" s="62">
        <v>13</v>
      </c>
      <c r="F32" s="59">
        <v>4466</v>
      </c>
      <c r="G32" s="65">
        <v>14</v>
      </c>
      <c r="H32" s="65">
        <v>4484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4603</v>
      </c>
      <c r="C33" s="62">
        <v>14</v>
      </c>
      <c r="D33" s="59">
        <v>4611</v>
      </c>
      <c r="E33" s="62">
        <v>13</v>
      </c>
      <c r="F33" s="59">
        <v>4630</v>
      </c>
      <c r="G33" s="65">
        <v>14</v>
      </c>
      <c r="H33" s="65">
        <v>4644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4783</v>
      </c>
      <c r="C34" s="62">
        <v>14</v>
      </c>
      <c r="D34" s="59">
        <v>4801</v>
      </c>
      <c r="E34" s="62">
        <v>24</v>
      </c>
      <c r="F34" s="59">
        <v>4813</v>
      </c>
      <c r="G34" s="65">
        <v>14</v>
      </c>
      <c r="H34" s="65">
        <v>4824</v>
      </c>
      <c r="I34" s="41"/>
      <c r="J34" s="41"/>
      <c r="K34" s="51">
        <v>0</v>
      </c>
      <c r="L34">
        <v>1121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5010</v>
      </c>
      <c r="C35" s="62">
        <v>14</v>
      </c>
      <c r="D35" s="59">
        <v>5027</v>
      </c>
      <c r="E35" s="62">
        <v>24</v>
      </c>
      <c r="F35" s="59">
        <v>5040</v>
      </c>
      <c r="G35" s="65">
        <v>14</v>
      </c>
      <c r="H35" s="65">
        <v>5050</v>
      </c>
      <c r="I35" s="41"/>
      <c r="J35" s="41"/>
      <c r="K35" s="51">
        <v>0</v>
      </c>
      <c r="L35">
        <v>1121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5247</v>
      </c>
      <c r="C36" s="62">
        <v>14</v>
      </c>
      <c r="D36" s="59">
        <v>5264</v>
      </c>
      <c r="E36" s="62">
        <v>13</v>
      </c>
      <c r="F36" s="59">
        <v>5279</v>
      </c>
      <c r="G36" s="65">
        <v>23</v>
      </c>
      <c r="H36" s="65">
        <v>5290</v>
      </c>
      <c r="I36" s="41"/>
      <c r="J36" s="41"/>
      <c r="K36" s="51">
        <v>0</v>
      </c>
      <c r="L36">
        <v>1112</v>
      </c>
      <c r="N36" s="41"/>
      <c r="O36" s="50" t="s">
        <v>110</v>
      </c>
      <c r="P36">
        <f>H21/P28</f>
        <v>163</v>
      </c>
      <c r="Q36">
        <f>(H36-H21)/Q28</f>
        <v>189.66666666666666</v>
      </c>
      <c r="R36">
        <f>(H50-H36)/R28</f>
        <v>209.85714285714286</v>
      </c>
      <c r="S36">
        <f>(H65-H50)/S28</f>
        <v>179.73333333333332</v>
      </c>
      <c r="T36">
        <f>(H80-H65)/T28</f>
        <v>199.66666666666666</v>
      </c>
      <c r="U36">
        <f>(H95-H80)/U28</f>
        <v>-927.93333333333328</v>
      </c>
    </row>
    <row r="37" spans="1:22" x14ac:dyDescent="0.3">
      <c r="A37" s="58">
        <v>12</v>
      </c>
      <c r="B37" s="58">
        <v>5452</v>
      </c>
      <c r="C37" s="61">
        <v>14</v>
      </c>
      <c r="D37" s="58">
        <v>5465</v>
      </c>
      <c r="E37" s="61">
        <v>13</v>
      </c>
      <c r="F37" s="58">
        <v>5483</v>
      </c>
      <c r="G37" s="64">
        <v>14</v>
      </c>
      <c r="H37" s="64">
        <v>5496</v>
      </c>
      <c r="I37" s="42"/>
      <c r="J37" s="42"/>
      <c r="K37" s="43">
        <v>0</v>
      </c>
      <c r="L37">
        <v>1111</v>
      </c>
    </row>
    <row r="38" spans="1:22" x14ac:dyDescent="0.3">
      <c r="A38" s="58">
        <v>12</v>
      </c>
      <c r="B38" s="58">
        <v>5603</v>
      </c>
      <c r="C38" s="61">
        <v>14</v>
      </c>
      <c r="D38" s="58">
        <v>5620</v>
      </c>
      <c r="E38" s="61">
        <v>13</v>
      </c>
      <c r="F38" s="58">
        <v>5633</v>
      </c>
      <c r="G38" s="64">
        <v>14</v>
      </c>
      <c r="H38" s="64">
        <v>5651</v>
      </c>
      <c r="I38" s="42"/>
      <c r="J38" s="42"/>
      <c r="K38" s="43">
        <v>0</v>
      </c>
      <c r="L38">
        <v>1111</v>
      </c>
    </row>
    <row r="39" spans="1:22" x14ac:dyDescent="0.3">
      <c r="A39" s="58">
        <v>12</v>
      </c>
      <c r="B39" s="58">
        <v>6117</v>
      </c>
      <c r="C39" s="61">
        <v>14</v>
      </c>
      <c r="D39" s="58">
        <v>6131</v>
      </c>
      <c r="E39" s="61">
        <v>13</v>
      </c>
      <c r="F39" s="58">
        <v>6147</v>
      </c>
      <c r="G39" s="64">
        <v>14</v>
      </c>
      <c r="H39" s="64">
        <v>6163</v>
      </c>
      <c r="I39" s="42"/>
      <c r="J39" s="42"/>
      <c r="K39" s="43">
        <v>0</v>
      </c>
      <c r="L39">
        <v>1111</v>
      </c>
    </row>
    <row r="40" spans="1:22" x14ac:dyDescent="0.3">
      <c r="A40" s="58">
        <v>12</v>
      </c>
      <c r="B40" s="58">
        <v>6328</v>
      </c>
      <c r="C40" s="61">
        <v>14</v>
      </c>
      <c r="D40" s="58">
        <v>6344</v>
      </c>
      <c r="E40" s="61">
        <v>13</v>
      </c>
      <c r="F40" s="58">
        <v>6359</v>
      </c>
      <c r="G40" s="64">
        <v>14</v>
      </c>
      <c r="H40" s="64">
        <v>6374</v>
      </c>
      <c r="I40" s="42"/>
      <c r="J40" s="42"/>
      <c r="K40" s="43">
        <v>0</v>
      </c>
      <c r="L40">
        <v>1111</v>
      </c>
    </row>
    <row r="41" spans="1:22" x14ac:dyDescent="0.3">
      <c r="A41" s="58">
        <v>12</v>
      </c>
      <c r="B41" s="58">
        <v>6514</v>
      </c>
      <c r="C41" s="61">
        <v>14</v>
      </c>
      <c r="D41" s="58">
        <v>6528</v>
      </c>
      <c r="E41" s="61">
        <v>24</v>
      </c>
      <c r="F41" s="58">
        <v>6538</v>
      </c>
      <c r="G41" s="64">
        <v>14</v>
      </c>
      <c r="H41" s="64">
        <v>6552</v>
      </c>
      <c r="I41" s="42"/>
      <c r="J41" s="42"/>
      <c r="K41" s="43">
        <v>0</v>
      </c>
      <c r="L41">
        <v>1121</v>
      </c>
    </row>
    <row r="42" spans="1:22" x14ac:dyDescent="0.3">
      <c r="A42" s="58">
        <v>12</v>
      </c>
      <c r="B42" s="58">
        <v>6709</v>
      </c>
      <c r="C42" s="61">
        <v>14</v>
      </c>
      <c r="D42" s="58">
        <v>6725</v>
      </c>
      <c r="E42" s="61">
        <v>13</v>
      </c>
      <c r="F42" s="58">
        <v>6738</v>
      </c>
      <c r="G42" s="64">
        <v>14</v>
      </c>
      <c r="H42" s="64">
        <v>6757</v>
      </c>
      <c r="I42" s="42"/>
      <c r="J42" s="42"/>
      <c r="K42" s="43">
        <v>0</v>
      </c>
      <c r="L42">
        <v>1111</v>
      </c>
    </row>
    <row r="43" spans="1:22" x14ac:dyDescent="0.3">
      <c r="A43" s="58">
        <v>12</v>
      </c>
      <c r="B43" s="58">
        <v>6885</v>
      </c>
      <c r="C43" s="61">
        <v>14</v>
      </c>
      <c r="D43" s="58">
        <v>6901</v>
      </c>
      <c r="E43" s="61">
        <v>13</v>
      </c>
      <c r="F43" s="58">
        <v>6914</v>
      </c>
      <c r="G43" s="64">
        <v>14</v>
      </c>
      <c r="H43" s="64">
        <v>6927</v>
      </c>
      <c r="I43" s="42"/>
      <c r="J43" s="42"/>
      <c r="K43" s="43">
        <v>0</v>
      </c>
      <c r="L43">
        <v>1111</v>
      </c>
    </row>
    <row r="44" spans="1:22" x14ac:dyDescent="0.3">
      <c r="A44" s="58">
        <v>12</v>
      </c>
      <c r="B44" s="58">
        <v>7059</v>
      </c>
      <c r="C44" s="61">
        <v>14</v>
      </c>
      <c r="D44" s="58">
        <v>7073</v>
      </c>
      <c r="E44" s="61">
        <v>13</v>
      </c>
      <c r="F44" s="58">
        <v>7089</v>
      </c>
      <c r="G44" s="64">
        <v>14</v>
      </c>
      <c r="H44" s="64">
        <v>7101</v>
      </c>
      <c r="I44" s="42"/>
      <c r="J44" s="42"/>
      <c r="K44" s="43">
        <v>0</v>
      </c>
      <c r="L44">
        <v>1111</v>
      </c>
    </row>
    <row r="45" spans="1:22" x14ac:dyDescent="0.3">
      <c r="A45" s="58">
        <v>12</v>
      </c>
      <c r="B45" s="58">
        <v>7222</v>
      </c>
      <c r="C45" s="61">
        <v>14</v>
      </c>
      <c r="D45" s="58">
        <v>7241</v>
      </c>
      <c r="E45" s="61">
        <v>13</v>
      </c>
      <c r="F45" s="58">
        <v>7255</v>
      </c>
      <c r="G45" s="64">
        <v>14</v>
      </c>
      <c r="H45" s="64">
        <v>7280</v>
      </c>
      <c r="I45" s="42"/>
      <c r="J45" s="42"/>
      <c r="K45" s="43">
        <v>0</v>
      </c>
      <c r="L45">
        <v>1111</v>
      </c>
    </row>
    <row r="46" spans="1:22" x14ac:dyDescent="0.3">
      <c r="A46" s="58">
        <v>21</v>
      </c>
      <c r="B46" s="58">
        <v>7378</v>
      </c>
      <c r="C46" s="61">
        <v>12</v>
      </c>
      <c r="D46" s="58">
        <v>7387</v>
      </c>
      <c r="E46" s="61">
        <v>13</v>
      </c>
      <c r="F46" s="58">
        <v>7404</v>
      </c>
      <c r="G46" s="64">
        <v>14</v>
      </c>
      <c r="H46" s="64">
        <v>7417</v>
      </c>
      <c r="I46" s="42"/>
      <c r="J46" s="42"/>
      <c r="K46" s="43">
        <v>0</v>
      </c>
      <c r="L46">
        <v>2111</v>
      </c>
    </row>
    <row r="47" spans="1:22" x14ac:dyDescent="0.3">
      <c r="A47" s="58">
        <v>12</v>
      </c>
      <c r="B47" s="58">
        <v>7635</v>
      </c>
      <c r="C47" s="61">
        <v>14</v>
      </c>
      <c r="D47" s="58">
        <v>7659</v>
      </c>
      <c r="E47" s="61">
        <v>13</v>
      </c>
      <c r="F47" s="58">
        <v>7677</v>
      </c>
      <c r="G47" s="64">
        <v>14</v>
      </c>
      <c r="H47" s="64">
        <v>7692</v>
      </c>
      <c r="I47" s="42"/>
      <c r="J47" s="42"/>
      <c r="K47" s="43">
        <v>0</v>
      </c>
      <c r="L47">
        <v>1111</v>
      </c>
    </row>
    <row r="48" spans="1:22" x14ac:dyDescent="0.3">
      <c r="A48" s="58">
        <v>12</v>
      </c>
      <c r="B48" s="58">
        <v>7811</v>
      </c>
      <c r="C48" s="61">
        <v>14</v>
      </c>
      <c r="D48" s="58">
        <v>7825</v>
      </c>
      <c r="E48" s="61">
        <v>13</v>
      </c>
      <c r="F48" s="58">
        <v>7838</v>
      </c>
      <c r="G48" s="64">
        <v>14</v>
      </c>
      <c r="H48" s="64">
        <v>7852</v>
      </c>
      <c r="I48" s="42"/>
      <c r="J48" s="42"/>
      <c r="K48" s="43">
        <v>0</v>
      </c>
      <c r="L48">
        <v>1111</v>
      </c>
    </row>
    <row r="49" spans="1:12" x14ac:dyDescent="0.3">
      <c r="A49" s="58">
        <v>12</v>
      </c>
      <c r="B49" s="58">
        <v>7987</v>
      </c>
      <c r="C49" s="61">
        <v>14</v>
      </c>
      <c r="D49" s="58">
        <v>8000</v>
      </c>
      <c r="E49" s="61">
        <v>13</v>
      </c>
      <c r="F49" s="58">
        <v>8017</v>
      </c>
      <c r="G49" s="64">
        <v>23</v>
      </c>
      <c r="H49" s="64">
        <v>8026</v>
      </c>
      <c r="I49" s="42"/>
      <c r="J49" s="42"/>
      <c r="K49" s="43">
        <v>0</v>
      </c>
      <c r="L49">
        <v>1112</v>
      </c>
    </row>
    <row r="50" spans="1:12" x14ac:dyDescent="0.3">
      <c r="A50" s="58">
        <v>12</v>
      </c>
      <c r="B50" s="58">
        <v>8173</v>
      </c>
      <c r="C50" s="61">
        <v>14</v>
      </c>
      <c r="D50" s="58">
        <v>8186</v>
      </c>
      <c r="E50" s="61">
        <v>24</v>
      </c>
      <c r="F50" s="58">
        <v>8200</v>
      </c>
      <c r="G50" s="64">
        <v>14</v>
      </c>
      <c r="H50" s="64">
        <v>8228</v>
      </c>
      <c r="I50" s="42"/>
      <c r="J50" s="42"/>
      <c r="K50" s="43">
        <v>0</v>
      </c>
      <c r="L50">
        <v>1121</v>
      </c>
    </row>
    <row r="51" spans="1:12" x14ac:dyDescent="0.3">
      <c r="A51" s="59">
        <v>12</v>
      </c>
      <c r="B51" s="59">
        <v>8392</v>
      </c>
      <c r="C51" s="62">
        <v>23</v>
      </c>
      <c r="D51" s="59">
        <v>8400</v>
      </c>
      <c r="E51" s="62">
        <v>13</v>
      </c>
      <c r="F51" s="59">
        <v>8411</v>
      </c>
      <c r="G51" s="65">
        <v>14</v>
      </c>
      <c r="H51" s="65">
        <v>8424</v>
      </c>
      <c r="I51" s="41"/>
      <c r="J51" s="41"/>
      <c r="K51" s="51">
        <v>0</v>
      </c>
      <c r="L51">
        <v>1211</v>
      </c>
    </row>
    <row r="52" spans="1:12" x14ac:dyDescent="0.3">
      <c r="A52" s="59">
        <v>12</v>
      </c>
      <c r="B52" s="59">
        <v>8542</v>
      </c>
      <c r="C52" s="62">
        <v>14</v>
      </c>
      <c r="D52" s="59">
        <v>8555</v>
      </c>
      <c r="E52" s="62">
        <v>13</v>
      </c>
      <c r="F52" s="59">
        <v>8572</v>
      </c>
      <c r="G52" s="65">
        <v>23</v>
      </c>
      <c r="H52" s="65">
        <v>8584</v>
      </c>
      <c r="I52" s="41"/>
      <c r="J52" s="41"/>
      <c r="K52" s="51">
        <v>0</v>
      </c>
      <c r="L52">
        <v>1112</v>
      </c>
    </row>
    <row r="53" spans="1:12" x14ac:dyDescent="0.3">
      <c r="A53" s="59">
        <v>12</v>
      </c>
      <c r="B53" s="59">
        <v>8702</v>
      </c>
      <c r="C53" s="62">
        <v>14</v>
      </c>
      <c r="D53" s="59">
        <v>8778</v>
      </c>
      <c r="E53" s="62">
        <v>24</v>
      </c>
      <c r="F53" s="59">
        <v>8787</v>
      </c>
      <c r="G53" s="65">
        <v>14</v>
      </c>
      <c r="H53" s="65">
        <v>8796</v>
      </c>
      <c r="I53" s="41"/>
      <c r="J53" s="41"/>
      <c r="K53" s="51">
        <v>0</v>
      </c>
      <c r="L53">
        <v>1121</v>
      </c>
    </row>
    <row r="54" spans="1:12" x14ac:dyDescent="0.3">
      <c r="A54" s="59">
        <v>12</v>
      </c>
      <c r="B54" s="59">
        <v>8902</v>
      </c>
      <c r="C54" s="62">
        <v>14</v>
      </c>
      <c r="D54" s="59">
        <v>8917</v>
      </c>
      <c r="E54" s="62">
        <v>13</v>
      </c>
      <c r="F54" s="59">
        <v>8933</v>
      </c>
      <c r="G54" s="65">
        <v>14</v>
      </c>
      <c r="H54" s="65">
        <v>8951</v>
      </c>
      <c r="I54" s="41"/>
      <c r="J54" s="41"/>
      <c r="K54" s="51">
        <v>0</v>
      </c>
      <c r="L54">
        <v>1111</v>
      </c>
    </row>
    <row r="55" spans="1:12" x14ac:dyDescent="0.3">
      <c r="A55" s="59">
        <v>12</v>
      </c>
      <c r="B55" s="59">
        <v>9058</v>
      </c>
      <c r="C55" s="62">
        <v>14</v>
      </c>
      <c r="D55" s="59">
        <v>9080</v>
      </c>
      <c r="E55" s="62">
        <v>13</v>
      </c>
      <c r="F55" s="59">
        <v>9093</v>
      </c>
      <c r="G55" s="65">
        <v>14</v>
      </c>
      <c r="H55" s="65">
        <v>9112</v>
      </c>
      <c r="I55" s="41"/>
      <c r="J55" s="41"/>
      <c r="K55" s="51">
        <v>0</v>
      </c>
      <c r="L55">
        <v>1111</v>
      </c>
    </row>
    <row r="56" spans="1:12" x14ac:dyDescent="0.3">
      <c r="A56" s="59">
        <v>12</v>
      </c>
      <c r="B56" s="59">
        <v>9225</v>
      </c>
      <c r="C56" s="62">
        <v>14</v>
      </c>
      <c r="D56" s="59">
        <v>9234</v>
      </c>
      <c r="E56" s="62">
        <v>13</v>
      </c>
      <c r="F56" s="59">
        <v>9248</v>
      </c>
      <c r="G56" s="65">
        <v>14</v>
      </c>
      <c r="H56" s="65">
        <v>9268</v>
      </c>
      <c r="I56" s="41"/>
      <c r="J56" s="41"/>
      <c r="K56" s="51">
        <v>0</v>
      </c>
      <c r="L56">
        <v>1111</v>
      </c>
    </row>
    <row r="57" spans="1:12" x14ac:dyDescent="0.3">
      <c r="A57" s="59">
        <v>12</v>
      </c>
      <c r="B57" s="59">
        <v>9368</v>
      </c>
      <c r="C57" s="62">
        <v>14</v>
      </c>
      <c r="D57" s="59">
        <v>9375</v>
      </c>
      <c r="E57" s="62">
        <v>13</v>
      </c>
      <c r="F57" s="59">
        <v>9387</v>
      </c>
      <c r="G57" s="65">
        <v>14</v>
      </c>
      <c r="H57" s="65">
        <v>9400</v>
      </c>
      <c r="I57" s="41"/>
      <c r="J57" s="41"/>
      <c r="K57" s="51">
        <v>0</v>
      </c>
      <c r="L57">
        <v>1111</v>
      </c>
    </row>
    <row r="58" spans="1:12" x14ac:dyDescent="0.3">
      <c r="A58" s="59">
        <v>12</v>
      </c>
      <c r="B58" s="59">
        <v>9515</v>
      </c>
      <c r="C58" s="62">
        <v>14</v>
      </c>
      <c r="D58" s="59">
        <v>9524</v>
      </c>
      <c r="E58" s="62">
        <v>13</v>
      </c>
      <c r="F58" s="59">
        <v>9540</v>
      </c>
      <c r="G58" s="65">
        <v>14</v>
      </c>
      <c r="H58" s="65">
        <v>9560</v>
      </c>
      <c r="I58" s="41"/>
      <c r="J58" s="41"/>
      <c r="K58" s="51">
        <v>0</v>
      </c>
      <c r="L58">
        <v>1111</v>
      </c>
    </row>
    <row r="59" spans="1:12" x14ac:dyDescent="0.3">
      <c r="A59" s="59">
        <v>12</v>
      </c>
      <c r="B59" s="59">
        <v>9698</v>
      </c>
      <c r="C59" s="62">
        <v>14</v>
      </c>
      <c r="D59" s="59">
        <v>9710</v>
      </c>
      <c r="E59" s="62">
        <v>13</v>
      </c>
      <c r="F59" s="59">
        <v>9727</v>
      </c>
      <c r="G59" s="65">
        <v>14</v>
      </c>
      <c r="H59" s="65">
        <v>9755</v>
      </c>
      <c r="I59" s="41"/>
      <c r="J59" s="41"/>
      <c r="K59" s="51">
        <v>0</v>
      </c>
      <c r="L59">
        <v>1111</v>
      </c>
    </row>
    <row r="60" spans="1:12" x14ac:dyDescent="0.3">
      <c r="A60" s="59">
        <v>12</v>
      </c>
      <c r="B60" s="59">
        <v>9871</v>
      </c>
      <c r="C60" s="62">
        <v>14</v>
      </c>
      <c r="D60" s="59">
        <v>9889</v>
      </c>
      <c r="E60" s="62">
        <v>13</v>
      </c>
      <c r="F60" s="59">
        <v>9905</v>
      </c>
      <c r="G60" s="65">
        <v>14</v>
      </c>
      <c r="H60" s="65">
        <v>9921</v>
      </c>
      <c r="I60" s="41"/>
      <c r="J60" s="41"/>
      <c r="K60" s="51">
        <v>0</v>
      </c>
      <c r="L60">
        <v>1111</v>
      </c>
    </row>
    <row r="61" spans="1:12" x14ac:dyDescent="0.3">
      <c r="A61" s="59">
        <v>12</v>
      </c>
      <c r="B61" s="59">
        <v>10047</v>
      </c>
      <c r="C61" s="62">
        <v>14</v>
      </c>
      <c r="D61" s="59">
        <v>10091</v>
      </c>
      <c r="E61" s="62">
        <v>13</v>
      </c>
      <c r="F61" s="59">
        <v>10118</v>
      </c>
      <c r="G61" s="65">
        <v>23</v>
      </c>
      <c r="H61" s="65">
        <v>10128</v>
      </c>
      <c r="I61" s="41"/>
      <c r="J61" s="41"/>
      <c r="K61" s="51">
        <v>0</v>
      </c>
      <c r="L61">
        <v>1112</v>
      </c>
    </row>
    <row r="62" spans="1:12" x14ac:dyDescent="0.3">
      <c r="A62" s="59">
        <v>12</v>
      </c>
      <c r="B62" s="59">
        <v>10258</v>
      </c>
      <c r="C62" s="62">
        <v>14</v>
      </c>
      <c r="D62" s="59">
        <v>10273</v>
      </c>
      <c r="E62" s="62">
        <v>13</v>
      </c>
      <c r="F62" s="59">
        <v>10286</v>
      </c>
      <c r="G62" s="65">
        <v>14</v>
      </c>
      <c r="H62" s="65">
        <v>10302</v>
      </c>
      <c r="I62" s="41"/>
      <c r="J62" s="41"/>
      <c r="K62" s="51">
        <v>0</v>
      </c>
      <c r="L62">
        <v>1111</v>
      </c>
    </row>
    <row r="63" spans="1:12" x14ac:dyDescent="0.3">
      <c r="A63" s="59">
        <v>12</v>
      </c>
      <c r="B63" s="59">
        <v>10446</v>
      </c>
      <c r="C63" s="62">
        <v>14</v>
      </c>
      <c r="D63" s="59">
        <v>10472</v>
      </c>
      <c r="E63" s="62">
        <v>13</v>
      </c>
      <c r="F63" s="59">
        <v>10489</v>
      </c>
      <c r="G63" s="65">
        <v>14</v>
      </c>
      <c r="H63" s="65">
        <v>10505</v>
      </c>
      <c r="I63" s="41"/>
      <c r="J63" s="41"/>
      <c r="K63" s="51">
        <v>0</v>
      </c>
      <c r="L63">
        <v>1111</v>
      </c>
    </row>
    <row r="64" spans="1:12" x14ac:dyDescent="0.3">
      <c r="A64" s="59">
        <v>12</v>
      </c>
      <c r="B64" s="59">
        <v>10654</v>
      </c>
      <c r="C64" s="62">
        <v>14</v>
      </c>
      <c r="D64" s="59">
        <v>10680</v>
      </c>
      <c r="E64" s="62">
        <v>13</v>
      </c>
      <c r="F64" s="59">
        <v>10715</v>
      </c>
      <c r="G64" s="65">
        <v>14</v>
      </c>
      <c r="H64" s="65">
        <v>10734</v>
      </c>
      <c r="I64" s="41"/>
      <c r="J64" s="41"/>
      <c r="K64" s="51">
        <v>0</v>
      </c>
      <c r="L64">
        <v>1111</v>
      </c>
    </row>
    <row r="65" spans="1:12" x14ac:dyDescent="0.3">
      <c r="A65" s="59">
        <v>12</v>
      </c>
      <c r="B65" s="59">
        <v>10855</v>
      </c>
      <c r="C65" s="62">
        <v>14</v>
      </c>
      <c r="D65" s="59">
        <v>10889</v>
      </c>
      <c r="E65" s="62">
        <v>13</v>
      </c>
      <c r="F65" s="59">
        <v>10909</v>
      </c>
      <c r="G65" s="65">
        <v>14</v>
      </c>
      <c r="H65" s="65">
        <v>10924</v>
      </c>
      <c r="I65" s="41"/>
      <c r="J65" s="41"/>
      <c r="K65" s="51">
        <v>0</v>
      </c>
      <c r="L65">
        <v>1111</v>
      </c>
    </row>
    <row r="66" spans="1:12" x14ac:dyDescent="0.3">
      <c r="A66" s="58">
        <v>12</v>
      </c>
      <c r="B66" s="58">
        <v>11038</v>
      </c>
      <c r="C66" s="61">
        <v>14</v>
      </c>
      <c r="D66" s="58">
        <v>11050</v>
      </c>
      <c r="E66" s="61">
        <v>13</v>
      </c>
      <c r="F66" s="58">
        <v>11063</v>
      </c>
      <c r="G66" s="64">
        <v>14</v>
      </c>
      <c r="H66" s="64">
        <v>11076</v>
      </c>
      <c r="I66" s="42"/>
      <c r="J66" s="42"/>
      <c r="K66" s="43">
        <v>0</v>
      </c>
      <c r="L66">
        <v>1111</v>
      </c>
    </row>
    <row r="67" spans="1:12" x14ac:dyDescent="0.3">
      <c r="A67" s="58">
        <v>12</v>
      </c>
      <c r="B67" s="58">
        <v>11203</v>
      </c>
      <c r="C67" s="61">
        <v>14</v>
      </c>
      <c r="D67" s="58">
        <v>11243</v>
      </c>
      <c r="E67" s="61">
        <v>13</v>
      </c>
      <c r="F67" s="58">
        <v>11262</v>
      </c>
      <c r="G67" s="64">
        <v>23</v>
      </c>
      <c r="H67" s="64">
        <v>11283</v>
      </c>
      <c r="I67" s="42"/>
      <c r="J67" s="42"/>
      <c r="K67" s="43">
        <v>0</v>
      </c>
      <c r="L67">
        <v>1112</v>
      </c>
    </row>
    <row r="68" spans="1:12" x14ac:dyDescent="0.3">
      <c r="A68" s="58">
        <v>21</v>
      </c>
      <c r="B68" s="58">
        <v>11388</v>
      </c>
      <c r="C68" s="61">
        <v>12</v>
      </c>
      <c r="D68" s="58">
        <v>11424</v>
      </c>
      <c r="E68" s="61">
        <v>13</v>
      </c>
      <c r="F68" s="58">
        <v>11443</v>
      </c>
      <c r="G68" s="64">
        <v>14</v>
      </c>
      <c r="H68" s="64">
        <v>11460</v>
      </c>
      <c r="I68" s="42"/>
      <c r="J68" s="42"/>
      <c r="K68" s="43">
        <v>0</v>
      </c>
      <c r="L68">
        <v>2111</v>
      </c>
    </row>
    <row r="69" spans="1:12" x14ac:dyDescent="0.3">
      <c r="A69" s="58">
        <v>12</v>
      </c>
      <c r="B69" s="58">
        <v>11588</v>
      </c>
      <c r="C69" s="61">
        <v>14</v>
      </c>
      <c r="D69" s="58">
        <v>11600</v>
      </c>
      <c r="E69" s="61">
        <v>13</v>
      </c>
      <c r="F69" s="58">
        <v>11613</v>
      </c>
      <c r="G69" s="64">
        <v>14</v>
      </c>
      <c r="H69" s="64">
        <v>11648</v>
      </c>
      <c r="I69" s="42"/>
      <c r="J69" s="42"/>
      <c r="K69" s="43">
        <v>0</v>
      </c>
      <c r="L69">
        <v>1111</v>
      </c>
    </row>
    <row r="70" spans="1:12" x14ac:dyDescent="0.3">
      <c r="A70" s="58">
        <v>21</v>
      </c>
      <c r="B70" s="58">
        <v>11772</v>
      </c>
      <c r="C70" s="61">
        <v>12</v>
      </c>
      <c r="D70" s="58">
        <v>11784</v>
      </c>
      <c r="E70" s="61">
        <v>13</v>
      </c>
      <c r="F70" s="58">
        <v>11797</v>
      </c>
      <c r="G70" s="64">
        <v>14</v>
      </c>
      <c r="H70" s="64">
        <v>11816</v>
      </c>
      <c r="I70" s="42"/>
      <c r="J70" s="42"/>
      <c r="K70" s="43">
        <v>0</v>
      </c>
      <c r="L70">
        <v>2111</v>
      </c>
    </row>
    <row r="71" spans="1:12" x14ac:dyDescent="0.3">
      <c r="A71" s="58">
        <v>12</v>
      </c>
      <c r="B71" s="58">
        <v>11983</v>
      </c>
      <c r="C71" s="61">
        <v>14</v>
      </c>
      <c r="D71" s="58">
        <v>11997</v>
      </c>
      <c r="E71" s="61">
        <v>13</v>
      </c>
      <c r="F71" s="58">
        <v>12017</v>
      </c>
      <c r="G71" s="64">
        <v>23</v>
      </c>
      <c r="H71" s="64">
        <v>12033</v>
      </c>
      <c r="I71" s="42"/>
      <c r="J71" s="42"/>
      <c r="K71" s="43">
        <v>0</v>
      </c>
      <c r="L71">
        <v>1112</v>
      </c>
    </row>
    <row r="72" spans="1:12" x14ac:dyDescent="0.3">
      <c r="A72" s="58">
        <v>12</v>
      </c>
      <c r="B72" s="58">
        <v>12214</v>
      </c>
      <c r="C72" s="61">
        <v>14</v>
      </c>
      <c r="D72" s="58">
        <v>12234</v>
      </c>
      <c r="E72" s="61">
        <v>13</v>
      </c>
      <c r="F72" s="58">
        <v>12249</v>
      </c>
      <c r="G72" s="64">
        <v>14</v>
      </c>
      <c r="H72" s="64">
        <v>12263</v>
      </c>
      <c r="I72" s="42"/>
      <c r="J72" s="42"/>
      <c r="K72" s="43">
        <v>0</v>
      </c>
      <c r="L72">
        <v>1111</v>
      </c>
    </row>
    <row r="73" spans="1:12" x14ac:dyDescent="0.3">
      <c r="A73" s="58">
        <v>12</v>
      </c>
      <c r="B73" s="58">
        <v>12408</v>
      </c>
      <c r="C73" s="61">
        <v>14</v>
      </c>
      <c r="D73" s="58">
        <v>12423</v>
      </c>
      <c r="E73" s="61">
        <v>13</v>
      </c>
      <c r="F73" s="58">
        <v>12444</v>
      </c>
      <c r="G73" s="64">
        <v>23</v>
      </c>
      <c r="H73" s="64">
        <v>12461</v>
      </c>
      <c r="I73" s="42"/>
      <c r="J73" s="42"/>
      <c r="K73" s="43">
        <v>0</v>
      </c>
      <c r="L73">
        <v>1112</v>
      </c>
    </row>
    <row r="74" spans="1:12" x14ac:dyDescent="0.3">
      <c r="A74" s="58">
        <v>12</v>
      </c>
      <c r="B74" s="58">
        <v>12609</v>
      </c>
      <c r="C74" s="61">
        <v>14</v>
      </c>
      <c r="D74" s="58">
        <v>12625</v>
      </c>
      <c r="E74" s="61">
        <v>13</v>
      </c>
      <c r="F74" s="58">
        <v>12644</v>
      </c>
      <c r="G74" s="64">
        <v>14</v>
      </c>
      <c r="H74" s="64">
        <v>12659</v>
      </c>
      <c r="I74" s="42"/>
      <c r="J74" s="42"/>
      <c r="K74" s="43">
        <v>0</v>
      </c>
      <c r="L74">
        <v>1111</v>
      </c>
    </row>
    <row r="75" spans="1:12" x14ac:dyDescent="0.3">
      <c r="A75" s="58">
        <v>12</v>
      </c>
      <c r="B75" s="58">
        <v>12771</v>
      </c>
      <c r="C75" s="61">
        <v>14</v>
      </c>
      <c r="D75" s="58">
        <v>12800</v>
      </c>
      <c r="E75" s="61">
        <v>13</v>
      </c>
      <c r="F75" s="58">
        <v>12826</v>
      </c>
      <c r="G75" s="64">
        <v>14</v>
      </c>
      <c r="H75" s="64">
        <v>12844</v>
      </c>
      <c r="I75" s="42"/>
      <c r="J75" s="42"/>
      <c r="K75" s="43">
        <v>0</v>
      </c>
      <c r="L75">
        <v>1111</v>
      </c>
    </row>
    <row r="76" spans="1:12" x14ac:dyDescent="0.3">
      <c r="A76" s="58">
        <v>12</v>
      </c>
      <c r="B76" s="58">
        <v>12983</v>
      </c>
      <c r="C76" s="61">
        <v>14</v>
      </c>
      <c r="D76" s="58">
        <v>13015</v>
      </c>
      <c r="E76" s="61">
        <v>13</v>
      </c>
      <c r="F76" s="58">
        <v>13028</v>
      </c>
      <c r="G76" s="64">
        <v>14</v>
      </c>
      <c r="H76" s="64">
        <v>13046</v>
      </c>
      <c r="I76" s="42"/>
      <c r="J76" s="42"/>
      <c r="K76" s="43">
        <v>0</v>
      </c>
      <c r="L76">
        <v>1111</v>
      </c>
    </row>
    <row r="77" spans="1:12" x14ac:dyDescent="0.3">
      <c r="A77" s="58">
        <v>21</v>
      </c>
      <c r="B77" s="58">
        <v>13170</v>
      </c>
      <c r="C77" s="61">
        <v>12</v>
      </c>
      <c r="D77" s="58">
        <v>13195</v>
      </c>
      <c r="E77" s="61">
        <v>13</v>
      </c>
      <c r="F77" s="58">
        <v>13212</v>
      </c>
      <c r="G77" s="64">
        <v>23</v>
      </c>
      <c r="H77" s="64">
        <v>13253</v>
      </c>
      <c r="I77" s="42"/>
      <c r="J77" s="42"/>
      <c r="K77" s="43">
        <v>0</v>
      </c>
      <c r="L77">
        <v>2112</v>
      </c>
    </row>
    <row r="78" spans="1:12" x14ac:dyDescent="0.3">
      <c r="A78" s="58">
        <v>12</v>
      </c>
      <c r="B78" s="58">
        <v>13435</v>
      </c>
      <c r="C78" s="61">
        <v>14</v>
      </c>
      <c r="D78" s="58">
        <v>13452</v>
      </c>
      <c r="E78" s="61">
        <v>13</v>
      </c>
      <c r="F78" s="58">
        <v>13473</v>
      </c>
      <c r="G78" s="64">
        <v>14</v>
      </c>
      <c r="H78" s="64">
        <v>13487</v>
      </c>
      <c r="I78" s="42"/>
      <c r="J78" s="42"/>
      <c r="K78" s="43">
        <v>0</v>
      </c>
      <c r="L78">
        <v>1111</v>
      </c>
    </row>
    <row r="79" spans="1:12" x14ac:dyDescent="0.3">
      <c r="A79" s="58">
        <v>12</v>
      </c>
      <c r="B79" s="58">
        <v>13657</v>
      </c>
      <c r="C79" s="61">
        <v>14</v>
      </c>
      <c r="D79" s="58">
        <v>13678</v>
      </c>
      <c r="E79" s="61">
        <v>13</v>
      </c>
      <c r="F79" s="58">
        <v>13693</v>
      </c>
      <c r="G79" s="64">
        <v>14</v>
      </c>
      <c r="H79" s="64">
        <v>13707</v>
      </c>
      <c r="I79" s="42"/>
      <c r="J79" s="42"/>
      <c r="K79" s="43">
        <v>0</v>
      </c>
      <c r="L79">
        <v>1111</v>
      </c>
    </row>
    <row r="80" spans="1:12" x14ac:dyDescent="0.3">
      <c r="A80" s="58">
        <v>12</v>
      </c>
      <c r="B80" s="58">
        <v>13855</v>
      </c>
      <c r="C80" s="61">
        <v>14</v>
      </c>
      <c r="D80" s="58">
        <v>13868</v>
      </c>
      <c r="E80" s="61">
        <v>13</v>
      </c>
      <c r="F80" s="58">
        <v>13895</v>
      </c>
      <c r="G80" s="64">
        <v>14</v>
      </c>
      <c r="H80" s="64">
        <v>13919</v>
      </c>
      <c r="I80" s="42"/>
      <c r="J80" s="42"/>
      <c r="K80" s="43">
        <v>0</v>
      </c>
      <c r="L80">
        <v>1111</v>
      </c>
    </row>
    <row r="81" spans="1:12" x14ac:dyDescent="0.3">
      <c r="A81" s="59">
        <v>12</v>
      </c>
      <c r="B81" s="59">
        <v>14103</v>
      </c>
      <c r="C81" s="62">
        <v>14</v>
      </c>
      <c r="D81" s="59">
        <v>14121</v>
      </c>
      <c r="E81" s="62">
        <v>13</v>
      </c>
      <c r="F81" s="59">
        <v>14138</v>
      </c>
      <c r="G81" s="65">
        <v>14</v>
      </c>
      <c r="H81" s="65">
        <v>14156</v>
      </c>
      <c r="I81" s="41"/>
      <c r="J81" s="41"/>
      <c r="K81" s="51">
        <v>0</v>
      </c>
      <c r="L81">
        <v>1111</v>
      </c>
    </row>
    <row r="82" spans="1:12" x14ac:dyDescent="0.3">
      <c r="A82" s="59">
        <v>12</v>
      </c>
      <c r="B82" s="59">
        <v>14306</v>
      </c>
      <c r="C82" s="62">
        <v>14</v>
      </c>
      <c r="D82" s="59">
        <v>14322</v>
      </c>
      <c r="E82" s="62">
        <v>13</v>
      </c>
      <c r="F82" s="59">
        <v>14338</v>
      </c>
      <c r="G82" s="65">
        <v>14</v>
      </c>
      <c r="H82" s="65">
        <v>14351</v>
      </c>
      <c r="I82" s="41"/>
      <c r="J82" s="41"/>
      <c r="K82" s="51">
        <v>0</v>
      </c>
      <c r="L82">
        <v>1111</v>
      </c>
    </row>
    <row r="83" spans="1:12" x14ac:dyDescent="0.3">
      <c r="A83" s="59">
        <v>12</v>
      </c>
      <c r="B83" s="59">
        <v>14595</v>
      </c>
      <c r="C83" s="62">
        <v>23</v>
      </c>
      <c r="D83" s="59">
        <v>14649</v>
      </c>
      <c r="E83" s="62">
        <v>13</v>
      </c>
      <c r="F83" s="59">
        <v>14666</v>
      </c>
      <c r="G83" s="65">
        <v>14</v>
      </c>
      <c r="H83" s="65">
        <v>14691</v>
      </c>
      <c r="I83" s="41"/>
      <c r="J83" s="41"/>
      <c r="K83" s="51">
        <v>0</v>
      </c>
      <c r="L83">
        <v>1211</v>
      </c>
    </row>
    <row r="84" spans="1:12" x14ac:dyDescent="0.3">
      <c r="A84" s="59">
        <v>12</v>
      </c>
      <c r="B84" s="59">
        <v>15415</v>
      </c>
      <c r="C84" s="62">
        <v>14</v>
      </c>
      <c r="D84" s="59">
        <v>15439</v>
      </c>
      <c r="E84" s="62">
        <v>13</v>
      </c>
      <c r="F84" s="59">
        <v>15459</v>
      </c>
      <c r="G84" s="65">
        <v>14</v>
      </c>
      <c r="H84" s="65">
        <v>15483</v>
      </c>
      <c r="I84" s="41"/>
      <c r="J84" s="41"/>
      <c r="K84" s="51">
        <v>0</v>
      </c>
      <c r="L84">
        <v>1111</v>
      </c>
    </row>
    <row r="85" spans="1:12" x14ac:dyDescent="0.3">
      <c r="A85" s="59">
        <v>21</v>
      </c>
      <c r="B85" s="59">
        <v>15595</v>
      </c>
      <c r="C85" s="62">
        <v>12</v>
      </c>
      <c r="D85" s="59">
        <v>15608</v>
      </c>
      <c r="E85" s="62">
        <v>13</v>
      </c>
      <c r="F85" s="59">
        <v>15624</v>
      </c>
      <c r="G85" s="65">
        <v>14</v>
      </c>
      <c r="H85" s="65">
        <v>15653</v>
      </c>
      <c r="I85" s="41"/>
      <c r="J85" s="41"/>
      <c r="K85" s="51">
        <v>0</v>
      </c>
      <c r="L85">
        <v>2111</v>
      </c>
    </row>
    <row r="86" spans="1:12" x14ac:dyDescent="0.3">
      <c r="A86" s="59">
        <v>12</v>
      </c>
      <c r="B86" s="59">
        <v>15819</v>
      </c>
      <c r="C86" s="62">
        <v>14</v>
      </c>
      <c r="D86" s="59">
        <v>15871</v>
      </c>
      <c r="E86" s="62">
        <v>13</v>
      </c>
      <c r="F86" s="59">
        <v>15906</v>
      </c>
      <c r="G86" s="65">
        <v>14</v>
      </c>
      <c r="H86" s="65">
        <v>15926</v>
      </c>
      <c r="I86" s="41"/>
      <c r="J86" s="41"/>
      <c r="K86" s="51">
        <v>0</v>
      </c>
      <c r="L86">
        <v>1111</v>
      </c>
    </row>
    <row r="87" spans="1:12" x14ac:dyDescent="0.3">
      <c r="A87" s="59">
        <v>21</v>
      </c>
      <c r="B87" s="59">
        <v>16119</v>
      </c>
      <c r="C87" s="62">
        <v>12</v>
      </c>
      <c r="D87" s="59">
        <v>16160</v>
      </c>
      <c r="E87" s="62">
        <v>13</v>
      </c>
      <c r="F87" s="59">
        <v>16188</v>
      </c>
      <c r="G87" s="65">
        <v>23</v>
      </c>
      <c r="H87" s="65">
        <v>16219</v>
      </c>
      <c r="I87" s="41"/>
      <c r="J87" s="41"/>
      <c r="K87" s="51">
        <v>0</v>
      </c>
      <c r="L87">
        <v>2112</v>
      </c>
    </row>
    <row r="88" spans="1:12" x14ac:dyDescent="0.3">
      <c r="A88" s="59">
        <v>12</v>
      </c>
      <c r="B88" s="59">
        <v>16433</v>
      </c>
      <c r="C88" s="62">
        <v>14</v>
      </c>
      <c r="D88" s="59">
        <v>16454</v>
      </c>
      <c r="E88" s="62">
        <v>13</v>
      </c>
      <c r="F88" s="59">
        <v>16477</v>
      </c>
      <c r="G88" s="65">
        <v>14</v>
      </c>
      <c r="H88" s="65">
        <v>16498</v>
      </c>
      <c r="I88" s="41"/>
      <c r="J88" s="41"/>
      <c r="K88" s="51">
        <v>0</v>
      </c>
      <c r="L88">
        <v>1111</v>
      </c>
    </row>
    <row r="89" spans="1:12" x14ac:dyDescent="0.3">
      <c r="A89" s="59">
        <v>12</v>
      </c>
      <c r="B89" s="59">
        <v>16650</v>
      </c>
      <c r="C89" s="62">
        <v>14</v>
      </c>
      <c r="D89" s="59">
        <v>16679</v>
      </c>
      <c r="E89" s="62">
        <v>13</v>
      </c>
      <c r="F89" s="59">
        <v>16711</v>
      </c>
      <c r="G89" s="65">
        <v>14</v>
      </c>
      <c r="H89" s="65">
        <v>16731</v>
      </c>
      <c r="I89" s="41"/>
      <c r="J89" s="41"/>
      <c r="K89" s="51">
        <v>0</v>
      </c>
      <c r="L89">
        <v>1111</v>
      </c>
    </row>
    <row r="90" spans="1:12" x14ac:dyDescent="0.3">
      <c r="A90" s="59">
        <v>12</v>
      </c>
      <c r="B90" s="59">
        <v>16953</v>
      </c>
      <c r="C90" s="62">
        <v>14</v>
      </c>
      <c r="D90" s="59">
        <v>17007</v>
      </c>
      <c r="E90" s="62">
        <v>13</v>
      </c>
      <c r="F90" s="59">
        <v>17024</v>
      </c>
      <c r="G90" s="65">
        <v>14</v>
      </c>
      <c r="H90" s="65">
        <v>17060</v>
      </c>
      <c r="I90" s="41"/>
      <c r="J90" s="41"/>
      <c r="K90" s="51">
        <v>0</v>
      </c>
      <c r="L90">
        <v>1111</v>
      </c>
    </row>
    <row r="91" spans="1:12" x14ac:dyDescent="0.3">
      <c r="A91" s="59">
        <v>12</v>
      </c>
      <c r="B91" s="59">
        <v>17214</v>
      </c>
      <c r="C91" s="62">
        <v>14</v>
      </c>
      <c r="D91" s="59">
        <v>17227</v>
      </c>
      <c r="E91" s="62">
        <v>24</v>
      </c>
      <c r="F91" s="59">
        <v>17272</v>
      </c>
      <c r="G91" s="65">
        <v>23</v>
      </c>
      <c r="H91" s="65">
        <v>17297</v>
      </c>
      <c r="I91" s="41"/>
      <c r="J91" s="41"/>
      <c r="K91" s="51">
        <v>0</v>
      </c>
      <c r="L91">
        <v>1122</v>
      </c>
    </row>
    <row r="92" spans="1:12" x14ac:dyDescent="0.3">
      <c r="A92" s="59">
        <v>12</v>
      </c>
      <c r="B92" s="59">
        <v>17486</v>
      </c>
      <c r="C92" s="62">
        <v>14</v>
      </c>
      <c r="D92" s="59">
        <v>17530</v>
      </c>
      <c r="E92" s="62">
        <v>13</v>
      </c>
      <c r="F92" s="59">
        <v>17548</v>
      </c>
      <c r="G92" s="65">
        <v>14</v>
      </c>
      <c r="H92" s="65">
        <v>17571</v>
      </c>
      <c r="I92" s="41"/>
      <c r="J92" s="41"/>
      <c r="K92" s="51">
        <v>0</v>
      </c>
      <c r="L92">
        <v>1111</v>
      </c>
    </row>
    <row r="93" spans="1:12" x14ac:dyDescent="0.3">
      <c r="A93" s="59">
        <v>12</v>
      </c>
      <c r="B93" s="59">
        <v>18204</v>
      </c>
      <c r="C93" s="62">
        <v>14</v>
      </c>
      <c r="D93" s="59">
        <v>18238</v>
      </c>
      <c r="E93" s="62">
        <v>13</v>
      </c>
      <c r="F93" s="59">
        <v>18301</v>
      </c>
      <c r="G93" s="65">
        <v>14</v>
      </c>
      <c r="H93" s="65">
        <v>18354</v>
      </c>
      <c r="I93" s="41"/>
      <c r="J93" s="41"/>
      <c r="K93" s="51">
        <v>0</v>
      </c>
      <c r="L93">
        <v>1111</v>
      </c>
    </row>
    <row r="94" spans="1:12" x14ac:dyDescent="0.3">
      <c r="A94" s="59">
        <v>12</v>
      </c>
      <c r="B94" s="59">
        <v>20598</v>
      </c>
      <c r="C94" s="62">
        <v>14</v>
      </c>
      <c r="D94" s="59">
        <v>20632</v>
      </c>
      <c r="E94" s="62">
        <v>13</v>
      </c>
      <c r="F94" s="59">
        <v>20657</v>
      </c>
      <c r="G94" s="65">
        <v>14</v>
      </c>
      <c r="H94" s="65">
        <v>20695</v>
      </c>
      <c r="I94" s="41"/>
      <c r="J94" s="41"/>
      <c r="K94" s="51">
        <v>0</v>
      </c>
      <c r="L94">
        <v>1111</v>
      </c>
    </row>
    <row r="95" spans="1:12" x14ac:dyDescent="0.3">
      <c r="A95" s="59">
        <v>12</v>
      </c>
      <c r="B95" s="59">
        <v>20895</v>
      </c>
      <c r="C95" s="62">
        <v>14</v>
      </c>
      <c r="D95" s="59">
        <v>21020</v>
      </c>
      <c r="E95" s="62"/>
      <c r="F95" s="59"/>
      <c r="G95" s="65"/>
      <c r="H95" s="65"/>
      <c r="I95" s="41"/>
      <c r="J95" s="41"/>
      <c r="K95" s="51"/>
      <c r="L95">
        <v>11</v>
      </c>
    </row>
    <row r="96" spans="1:12" x14ac:dyDescent="0.3">
      <c r="A96" s="17"/>
      <c r="B96" s="17"/>
      <c r="C96" s="17"/>
      <c r="D96" s="17"/>
      <c r="E96" s="17"/>
      <c r="F96" s="17"/>
      <c r="G96" s="17"/>
      <c r="H9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0</v>
      </c>
      <c r="B2" s="66">
        <v>40742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89</v>
      </c>
      <c r="V3" s="26" t="s">
        <v>118</v>
      </c>
      <c r="W3">
        <f>COUNTA(L7:L21)</f>
        <v>15</v>
      </c>
      <c r="AA3" s="26" t="s">
        <v>118</v>
      </c>
      <c r="AB3">
        <f>COUNTA(L22:L36)</f>
        <v>15</v>
      </c>
      <c r="AF3" s="26" t="s">
        <v>118</v>
      </c>
      <c r="AG3">
        <f>COUNTA(L37:L50)</f>
        <v>14</v>
      </c>
      <c r="AK3" s="26" t="s">
        <v>118</v>
      </c>
      <c r="AL3">
        <f>COUNTA(L51:L65)</f>
        <v>15</v>
      </c>
      <c r="AP3" s="26" t="s">
        <v>118</v>
      </c>
      <c r="AQ3">
        <f>COUNTA(L66:L80)</f>
        <v>15</v>
      </c>
      <c r="AU3" s="26" t="s">
        <v>118</v>
      </c>
      <c r="AV3">
        <f>COUNTA(L81:L95)</f>
        <v>15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88</v>
      </c>
      <c r="V4" s="26" t="s">
        <v>119</v>
      </c>
      <c r="W4">
        <f>SUM(U7:U22)</f>
        <v>15</v>
      </c>
      <c r="AA4" s="26" t="s">
        <v>119</v>
      </c>
      <c r="AB4">
        <f>SUM(Z7:Z22)</f>
        <v>15</v>
      </c>
      <c r="AF4" s="26" t="s">
        <v>119</v>
      </c>
      <c r="AG4">
        <f>SUM(AE7:AE22)</f>
        <v>14</v>
      </c>
      <c r="AK4" s="26" t="s">
        <v>119</v>
      </c>
      <c r="AL4">
        <f>SUM(AJ7:AJ22)</f>
        <v>15</v>
      </c>
      <c r="AP4" s="26" t="s">
        <v>119</v>
      </c>
      <c r="AQ4">
        <f>SUM(AO7:AO22)</f>
        <v>15</v>
      </c>
      <c r="AU4" s="26" t="s">
        <v>119</v>
      </c>
      <c r="AV4">
        <f>SUM(AT7:AT22)</f>
        <v>14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28</v>
      </c>
      <c r="C7" s="60">
        <v>14</v>
      </c>
      <c r="D7" s="57">
        <v>47</v>
      </c>
      <c r="E7" s="60">
        <v>13</v>
      </c>
      <c r="F7" s="57">
        <v>61</v>
      </c>
      <c r="G7" s="63">
        <v>23</v>
      </c>
      <c r="H7" s="63">
        <v>70</v>
      </c>
      <c r="I7" s="42"/>
      <c r="J7" s="42"/>
      <c r="K7" s="43">
        <v>0</v>
      </c>
      <c r="L7">
        <v>1112</v>
      </c>
      <c r="N7" s="36">
        <v>1111</v>
      </c>
      <c r="O7" s="36">
        <f>COUNTIF($L$7:$L$500,N7)</f>
        <v>67</v>
      </c>
      <c r="P7" s="36">
        <f>O7/$Q$4</f>
        <v>0.76136363636363635</v>
      </c>
      <c r="Q7" s="36">
        <f>IF(P7=0,0,(P7*((LOG(P7))/LOG(2))))</f>
        <v>-0.29947662145486553</v>
      </c>
      <c r="T7" s="36">
        <f>N7</f>
        <v>1111</v>
      </c>
      <c r="U7" s="36">
        <f>COUNTIF(L7:L21,T7)</f>
        <v>10</v>
      </c>
      <c r="V7" s="36">
        <f>U7/(W4-U20)</f>
        <v>0.66666666666666663</v>
      </c>
      <c r="W7" s="36">
        <f>IF(V7=0,0,(V7*((LOG(V7))/LOG(2))))</f>
        <v>-0.38997500048077083</v>
      </c>
      <c r="Y7" s="36">
        <f>N7</f>
        <v>1111</v>
      </c>
      <c r="Z7" s="36">
        <f>COUNTIF(L22:L36,Y7)</f>
        <v>12</v>
      </c>
      <c r="AA7" s="36">
        <f>Z7/(AB4-Z20)</f>
        <v>0.8</v>
      </c>
      <c r="AB7" s="36">
        <f>IF(AA7=0,0,(AA7*((LOG(AA7))/LOG(2))))</f>
        <v>-0.25754247590988982</v>
      </c>
      <c r="AD7" s="36">
        <f>N7</f>
        <v>1111</v>
      </c>
      <c r="AE7" s="36">
        <f>COUNTIF(L37:L50,AD7)</f>
        <v>11</v>
      </c>
      <c r="AF7" s="36">
        <f>AE7/(AG4-AE20)</f>
        <v>0.7857142857142857</v>
      </c>
      <c r="AG7" s="36">
        <f>IF(AF7=0,0,(AF7*((LOG(AF7))/LOG(2))))</f>
        <v>-0.27336830983024107</v>
      </c>
      <c r="AI7" s="36">
        <f>N7</f>
        <v>1111</v>
      </c>
      <c r="AJ7" s="36">
        <f>COUNTIF(L51:L65,AI7)</f>
        <v>13</v>
      </c>
      <c r="AK7" s="36">
        <f>AJ7/(AL4-AJ20)</f>
        <v>0.8666666666666667</v>
      </c>
      <c r="AL7" s="36">
        <f>IF(AK7=0,0,(AK7*((LOG(AK7))/LOG(2))))</f>
        <v>-0.17892409380510282</v>
      </c>
      <c r="AN7" s="36">
        <f>N7</f>
        <v>1111</v>
      </c>
      <c r="AO7" s="36">
        <f>COUNTIF(L66:L80,AN7)</f>
        <v>11</v>
      </c>
      <c r="AP7" s="36">
        <f>AO7/(AQ4-AO20)</f>
        <v>0.73333333333333328</v>
      </c>
      <c r="AQ7" s="36">
        <f>IF(AP7=0,0,(AP7*((LOG(AP7))/LOG(2))))</f>
        <v>-0.32813658311222899</v>
      </c>
      <c r="AS7" s="36">
        <f>N7</f>
        <v>1111</v>
      </c>
      <c r="AT7" s="36">
        <f>COUNTIF(L81:L95,AS7)</f>
        <v>10</v>
      </c>
      <c r="AU7" s="36">
        <f>AT7/(AV4-AT20)</f>
        <v>0.7142857142857143</v>
      </c>
      <c r="AV7" s="36">
        <f>IF(AU7=0,0,(AU7*((LOG(AU7))/LOG(2))))</f>
        <v>-0.34673344797874411</v>
      </c>
    </row>
    <row r="8" spans="1:48" x14ac:dyDescent="0.3">
      <c r="A8" s="58">
        <v>12</v>
      </c>
      <c r="B8" s="58">
        <v>212</v>
      </c>
      <c r="C8" s="61">
        <v>14</v>
      </c>
      <c r="D8" s="58">
        <v>225</v>
      </c>
      <c r="E8" s="61">
        <v>13</v>
      </c>
      <c r="F8" s="58">
        <v>240</v>
      </c>
      <c r="G8" s="64">
        <v>14</v>
      </c>
      <c r="H8" s="64">
        <v>252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10</v>
      </c>
      <c r="P8" s="36">
        <f>O8/$Q$4</f>
        <v>0.11363636363636363</v>
      </c>
      <c r="Q8" s="36">
        <f>IF(P8=0,0,(P8*((LOG(P8))/LOG(2))))</f>
        <v>-0.35653449133521992</v>
      </c>
      <c r="T8" s="36">
        <f>N8</f>
        <v>1112</v>
      </c>
      <c r="U8" s="36">
        <f>COUNTIF(L7:L21,T8)</f>
        <v>4</v>
      </c>
      <c r="V8" s="36">
        <f>U8/(W4-U20)</f>
        <v>0.26666666666666666</v>
      </c>
      <c r="W8" s="36">
        <f>IF(V8=0,0,(V8*((LOG(V8))/LOG(2))))</f>
        <v>-0.50850415882893829</v>
      </c>
      <c r="Y8" s="36">
        <f>N8</f>
        <v>1112</v>
      </c>
      <c r="Z8" s="36">
        <f>COUNTIF(L22:L36,Y8)</f>
        <v>2</v>
      </c>
      <c r="AA8" s="36">
        <f>Z8/(AB4-Z20)</f>
        <v>0.13333333333333333</v>
      </c>
      <c r="AB8" s="36">
        <f>IF(AA8=0,0,(AA8*((LOG(AA8))/LOG(2))))</f>
        <v>-0.3875854127478025</v>
      </c>
      <c r="AD8" s="36">
        <f>N8</f>
        <v>1112</v>
      </c>
      <c r="AE8" s="36">
        <f>COUNTIF(L37:L50,AD8)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COUNTIF(L51:L65,AI8)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COUNTIF(L66:L80,AN8)</f>
        <v>2</v>
      </c>
      <c r="AP8" s="36">
        <f>AO8/(AQ4-AO20)</f>
        <v>0.13333333333333333</v>
      </c>
      <c r="AQ8" s="36">
        <f>IF(AP8=0,0,(AP8*((LOG(AP8))/LOG(2))))</f>
        <v>-0.3875854127478025</v>
      </c>
      <c r="AS8" s="36">
        <f>N8</f>
        <v>1112</v>
      </c>
      <c r="AT8" s="36">
        <f>COUNTIF(L81:L95,AS8)</f>
        <v>2</v>
      </c>
      <c r="AU8" s="36">
        <f>AT8/(AV4-AT20)</f>
        <v>0.14285714285714285</v>
      </c>
      <c r="AV8" s="36">
        <f>IF(AU8=0,0,(AU8*((LOG(AU8))/LOG(2))))</f>
        <v>-0.40105070315108626</v>
      </c>
    </row>
    <row r="9" spans="1:48" x14ac:dyDescent="0.3">
      <c r="A9" s="58">
        <v>12</v>
      </c>
      <c r="B9" s="58">
        <v>367</v>
      </c>
      <c r="C9" s="61">
        <v>14</v>
      </c>
      <c r="D9" s="58">
        <v>379</v>
      </c>
      <c r="E9" s="61">
        <v>13</v>
      </c>
      <c r="F9" s="58">
        <v>393</v>
      </c>
      <c r="G9" s="64">
        <v>14</v>
      </c>
      <c r="H9" s="64">
        <v>404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1121</v>
      </c>
      <c r="U9" s="36">
        <f>COUNTIF(L7:L21,T9)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COUNTIF(L22:L36,Y9)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COUNTIF(L37:L50,AD9)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COUNTIF(L51:L65,AI9)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COUNTIF(L66:L80,AN9)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COUNTIF(L81:L95,AS9)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12</v>
      </c>
      <c r="B10" s="58">
        <v>518</v>
      </c>
      <c r="C10" s="61">
        <v>14</v>
      </c>
      <c r="D10" s="58">
        <v>531</v>
      </c>
      <c r="E10" s="61">
        <v>13</v>
      </c>
      <c r="F10" s="58">
        <v>545</v>
      </c>
      <c r="G10" s="64">
        <v>14</v>
      </c>
      <c r="H10" s="64">
        <v>558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COUNTIF(L7:L21,T10)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COUNTIF(L22:L36,Y10)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COUNTIF(L37:L50,AD10)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COUNTIF(L51:L65,AI10)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COUNTIF(L66:L80,AN10)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COUNTIF(L81:L95,AS10)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693</v>
      </c>
      <c r="C11" s="61">
        <v>14</v>
      </c>
      <c r="D11" s="58">
        <v>701</v>
      </c>
      <c r="E11" s="61">
        <v>13</v>
      </c>
      <c r="F11" s="58">
        <v>710</v>
      </c>
      <c r="G11" s="64">
        <v>14</v>
      </c>
      <c r="H11" s="64">
        <v>721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2</v>
      </c>
      <c r="P11" s="36">
        <f>O11/$Q$4</f>
        <v>2.2727272727272728E-2</v>
      </c>
      <c r="Q11" s="36">
        <f>IF(P11=0,0,(P11*((LOG(P11))/LOG(2))))</f>
        <v>-0.12407799133266585</v>
      </c>
      <c r="T11" s="36">
        <f>N11</f>
        <v>1211</v>
      </c>
      <c r="U11" s="36">
        <f>COUNTIF(L7:L21,T11)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COUNTIF(L22:L36,Y11)</f>
        <v>1</v>
      </c>
      <c r="AA11" s="36">
        <f>Z11/(AB4-Z20)</f>
        <v>6.6666666666666666E-2</v>
      </c>
      <c r="AB11" s="36">
        <f>IF(AA11=0,0,(AA11*((LOG(AA11))/LOG(2))))</f>
        <v>-0.26045937304056793</v>
      </c>
      <c r="AD11" s="36">
        <f>N11</f>
        <v>1211</v>
      </c>
      <c r="AE11" s="36">
        <f>COUNTIF(L37:L50,AD11)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COUNTIF(L51:L65,AI11)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COUNTIF(L66:L80,AN11)</f>
        <v>1</v>
      </c>
      <c r="AP11" s="36">
        <f>AO11/(AQ4-AO20)</f>
        <v>6.6666666666666666E-2</v>
      </c>
      <c r="AQ11" s="36">
        <f>IF(AP11=0,0,(AP11*((LOG(AP11))/LOG(2))))</f>
        <v>-0.26045937304056793</v>
      </c>
      <c r="AS11" s="36">
        <f>N11</f>
        <v>1211</v>
      </c>
      <c r="AT11" s="36">
        <f>COUNTIF(L81:L95,AS11)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863</v>
      </c>
      <c r="C12" s="61">
        <v>14</v>
      </c>
      <c r="D12" s="58">
        <v>884</v>
      </c>
      <c r="E12" s="61">
        <v>13</v>
      </c>
      <c r="F12" s="58">
        <v>897</v>
      </c>
      <c r="G12" s="64">
        <v>14</v>
      </c>
      <c r="H12" s="64">
        <v>909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1212</v>
      </c>
      <c r="U12" s="36">
        <f>COUNTIF(L7:L21,T12)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COUNTIF(L22:L36,Y12)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COUNTIF(L37:L50,AD12)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COUNTIF(L51:L65,AI12)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COUNTIF(L66:L80,AN12)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COUNTIF(L81:L95,AS12)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1033</v>
      </c>
      <c r="C13" s="61">
        <v>14</v>
      </c>
      <c r="D13" s="58">
        <v>1045</v>
      </c>
      <c r="E13" s="61">
        <v>13</v>
      </c>
      <c r="F13" s="58">
        <v>1061</v>
      </c>
      <c r="G13" s="64">
        <v>14</v>
      </c>
      <c r="H13" s="64">
        <v>1074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COUNTIF(L7:L21,T13)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COUNTIF(L22:L36,Y13)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COUNTIF(L37:L50,AD13)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COUNTIF(L51:L65,AI13)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COUNTIF(L66:L80,AN13)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COUNTIF(L81:L95,AS13)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1190</v>
      </c>
      <c r="C14" s="61">
        <v>14</v>
      </c>
      <c r="D14" s="58">
        <v>1203</v>
      </c>
      <c r="E14" s="61">
        <v>13</v>
      </c>
      <c r="F14" s="58">
        <v>1213</v>
      </c>
      <c r="G14" s="64">
        <v>14</v>
      </c>
      <c r="H14" s="64">
        <v>1227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COUNTIF(L7:L21,T14)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COUNTIF(L22:L36,Y14)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COUNTIF(L37:L50,AD14)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COUNTIF(L51:L65,AI14)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COUNTIF(L66:L80,AN14)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COUNTIF(L81:L95,AS14)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1370</v>
      </c>
      <c r="C15" s="61">
        <v>14</v>
      </c>
      <c r="D15" s="58">
        <v>1385</v>
      </c>
      <c r="E15" s="61">
        <v>13</v>
      </c>
      <c r="F15" s="58">
        <v>1399</v>
      </c>
      <c r="G15" s="64">
        <v>14</v>
      </c>
      <c r="H15" s="64">
        <v>1414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9</v>
      </c>
      <c r="P15" s="36">
        <f>O15/$Q$4</f>
        <v>0.10227272727272728</v>
      </c>
      <c r="Q15" s="36">
        <f>IF(P15=0,0,(P15*((LOG(P15))/LOG(2))))</f>
        <v>-0.33642681312221434</v>
      </c>
      <c r="T15" s="36">
        <f>N15</f>
        <v>2111</v>
      </c>
      <c r="U15" s="36">
        <f>COUNTIF(L7:L21,T15)</f>
        <v>1</v>
      </c>
      <c r="V15" s="36">
        <f>U15/(W4-U20)</f>
        <v>6.6666666666666666E-2</v>
      </c>
      <c r="W15" s="36">
        <f>IF(V15=0,0,(V15*((LOG(V15))/LOG(2))))</f>
        <v>-0.26045937304056793</v>
      </c>
      <c r="Y15" s="36">
        <f>N15</f>
        <v>2111</v>
      </c>
      <c r="Z15" s="36">
        <f>COUNTIF(L22:L36,Y15)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COUNTIF(L37:L50,AD15)</f>
        <v>3</v>
      </c>
      <c r="AF15" s="36">
        <f>AE15/(AG4-AE20)</f>
        <v>0.21428571428571427</v>
      </c>
      <c r="AG15" s="36">
        <f>IF(AF15=0,0,(AF15*((LOG(AF15))/LOG(2))))</f>
        <v>-0.47622694742923877</v>
      </c>
      <c r="AI15" s="36">
        <f>N15</f>
        <v>2111</v>
      </c>
      <c r="AJ15" s="36">
        <f>COUNTIF(L51:L65,AI15)</f>
        <v>2</v>
      </c>
      <c r="AK15" s="36">
        <f>AJ15/(AL4-AJ20)</f>
        <v>0.13333333333333333</v>
      </c>
      <c r="AL15" s="36">
        <f>IF(AK15=0,0,(AK15*((LOG(AK15))/LOG(2))))</f>
        <v>-0.3875854127478025</v>
      </c>
      <c r="AN15" s="36">
        <f>N15</f>
        <v>2111</v>
      </c>
      <c r="AO15" s="36">
        <f>COUNTIF(L66:L80,AN15)</f>
        <v>1</v>
      </c>
      <c r="AP15" s="36">
        <f>AO15/(AQ4-AO20)</f>
        <v>6.6666666666666666E-2</v>
      </c>
      <c r="AQ15" s="36">
        <f>IF(AP15=0,0,(AP15*((LOG(AP15))/LOG(2))))</f>
        <v>-0.26045937304056793</v>
      </c>
      <c r="AS15" s="36">
        <f>N15</f>
        <v>2111</v>
      </c>
      <c r="AT15" s="36">
        <f>COUNTIF(L81:L95,AS15)</f>
        <v>2</v>
      </c>
      <c r="AU15" s="36">
        <f>AT15/(AV4-AT20)</f>
        <v>0.14285714285714285</v>
      </c>
      <c r="AV15" s="36">
        <f>IF(AU15=0,0,(AU15*((LOG(AU15))/LOG(2))))</f>
        <v>-0.40105070315108626</v>
      </c>
    </row>
    <row r="16" spans="1:48" x14ac:dyDescent="0.3">
      <c r="A16" s="58">
        <v>12</v>
      </c>
      <c r="B16" s="58">
        <v>1563</v>
      </c>
      <c r="C16" s="61">
        <v>14</v>
      </c>
      <c r="D16" s="58">
        <v>1586</v>
      </c>
      <c r="E16" s="61">
        <v>13</v>
      </c>
      <c r="F16" s="58">
        <v>1598</v>
      </c>
      <c r="G16" s="64">
        <v>23</v>
      </c>
      <c r="H16" s="64">
        <v>1612</v>
      </c>
      <c r="I16" s="42"/>
      <c r="J16" s="42"/>
      <c r="K16" s="43">
        <v>0</v>
      </c>
      <c r="L16">
        <v>1112</v>
      </c>
      <c r="N16" s="36">
        <v>2112</v>
      </c>
      <c r="O16" s="36">
        <f>COUNTIF($L$7:$L$500,N16)</f>
        <v>0</v>
      </c>
      <c r="P16" s="36">
        <f>O16/$Q$4</f>
        <v>0</v>
      </c>
      <c r="Q16" s="36">
        <f>IF(P16=0,0,(P16*((LOG(P16))/LOG(2))))</f>
        <v>0</v>
      </c>
      <c r="T16" s="36">
        <f>N16</f>
        <v>2112</v>
      </c>
      <c r="U16" s="36">
        <f>COUNTIF(L7:L21,T16)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COUNTIF(L22:L36,Y16)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COUNTIF(L37:L50,AD16)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COUNTIF(L51:L65,AI16)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COUNTIF(L66:L80,AN16)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COUNTIF(L81:L95,AS16)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1743</v>
      </c>
      <c r="C17" s="61">
        <v>14</v>
      </c>
      <c r="D17" s="58">
        <v>1765</v>
      </c>
      <c r="E17" s="61">
        <v>13</v>
      </c>
      <c r="F17" s="58">
        <v>1791</v>
      </c>
      <c r="G17" s="64">
        <v>14</v>
      </c>
      <c r="H17" s="64">
        <v>1814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COUNTIF(L7:L21,T17)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COUNTIF(L22:L36,Y17)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COUNTIF(L37:L50,AD17)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COUNTIF(L51:L65,AI17)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COUNTIF(L66:L80,AN17)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COUNTIF(L81:L95,AS17)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1933</v>
      </c>
      <c r="C18" s="61">
        <v>14</v>
      </c>
      <c r="D18" s="58">
        <v>1940</v>
      </c>
      <c r="E18" s="61">
        <v>13</v>
      </c>
      <c r="F18" s="58">
        <v>1956</v>
      </c>
      <c r="G18" s="64">
        <v>23</v>
      </c>
      <c r="H18" s="64">
        <v>1965</v>
      </c>
      <c r="I18" s="42"/>
      <c r="J18" s="42"/>
      <c r="K18" s="43">
        <v>0</v>
      </c>
      <c r="L18">
        <v>1112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COUNTIF(L7:L21,T18)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COUNTIF(L22:L36,Y18)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COUNTIF(L37:L50,AD18)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COUNTIF(L51:L65,AI18)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COUNTIF(L66:L80,AN18)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COUNTIF(L81:L95,AS18)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2101</v>
      </c>
      <c r="C19" s="61">
        <v>14</v>
      </c>
      <c r="D19" s="58">
        <v>2115</v>
      </c>
      <c r="E19" s="61">
        <v>13</v>
      </c>
      <c r="F19" s="58">
        <v>2128</v>
      </c>
      <c r="G19" s="64">
        <v>14</v>
      </c>
      <c r="H19" s="64">
        <v>2141</v>
      </c>
      <c r="I19" s="42"/>
      <c r="J19" s="42"/>
      <c r="K19" s="43">
        <v>0</v>
      </c>
      <c r="L19">
        <v>1111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COUNTIF(L7:L21,T19)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COUNTIF(L22:L36,Y19)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COUNTIF(L37:L50,AD19)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COUNTIF(L51:L65,AI19)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COUNTIF(L66:L80,AN19)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COUNTIF(L81:L95,AS19)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2272</v>
      </c>
      <c r="C20" s="61">
        <v>14</v>
      </c>
      <c r="D20" s="58">
        <v>2288</v>
      </c>
      <c r="E20" s="61">
        <v>13</v>
      </c>
      <c r="F20" s="58">
        <v>2305</v>
      </c>
      <c r="G20" s="64">
        <v>23</v>
      </c>
      <c r="H20" s="64">
        <v>2318</v>
      </c>
      <c r="I20" s="42"/>
      <c r="J20" s="42"/>
      <c r="K20" s="43">
        <v>0</v>
      </c>
      <c r="L20">
        <v>1112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COUNTIF(L7:L21,T20)</f>
        <v>0</v>
      </c>
      <c r="V20" s="55"/>
      <c r="W20" s="56"/>
      <c r="Y20" s="36">
        <f>N20</f>
        <v>2212</v>
      </c>
      <c r="Z20" s="36">
        <f>COUNTIF(L22:L36,Y20)</f>
        <v>0</v>
      </c>
      <c r="AA20" s="55"/>
      <c r="AB20" s="56"/>
      <c r="AD20" s="36">
        <f>N20</f>
        <v>2212</v>
      </c>
      <c r="AE20" s="36">
        <f>COUNTIF(L37:L50,AD20)</f>
        <v>0</v>
      </c>
      <c r="AF20" s="55"/>
      <c r="AG20" s="56"/>
      <c r="AI20" s="36">
        <f>N20</f>
        <v>2212</v>
      </c>
      <c r="AJ20" s="36">
        <f>COUNTIF(L51:L65,AI20)</f>
        <v>0</v>
      </c>
      <c r="AK20" s="55"/>
      <c r="AL20" s="56"/>
      <c r="AN20" s="36">
        <f>N20</f>
        <v>2212</v>
      </c>
      <c r="AO20" s="36">
        <f>COUNTIF(L66:L80,AN20)</f>
        <v>0</v>
      </c>
      <c r="AP20" s="55"/>
      <c r="AQ20" s="56"/>
      <c r="AS20" s="36">
        <f>N20</f>
        <v>2212</v>
      </c>
      <c r="AT20" s="36">
        <f>COUNTIF(L81:L95,AS20)</f>
        <v>0</v>
      </c>
      <c r="AU20" s="55"/>
      <c r="AV20" s="56"/>
    </row>
    <row r="21" spans="1:48" x14ac:dyDescent="0.3">
      <c r="A21" s="58">
        <v>21</v>
      </c>
      <c r="B21" s="58">
        <v>2439</v>
      </c>
      <c r="C21" s="61">
        <v>12</v>
      </c>
      <c r="D21" s="58">
        <v>2454</v>
      </c>
      <c r="E21" s="61">
        <v>13</v>
      </c>
      <c r="F21" s="58">
        <v>2482</v>
      </c>
      <c r="G21" s="64">
        <v>14</v>
      </c>
      <c r="H21" s="64">
        <v>2499</v>
      </c>
      <c r="I21" s="42"/>
      <c r="J21" s="42"/>
      <c r="K21" s="43">
        <v>0</v>
      </c>
      <c r="L21">
        <v>2111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COUNTIF(L7:L21,T21)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COUNTIF(L22:L36,Y21)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COUNTIF(L37:L50,AD21)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COUNTIF(L51:L65,AI21)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COUNTIF(L66:L80,AN21)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COUNTIF(L81:L95,AS21)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9">
        <v>12</v>
      </c>
      <c r="B22" s="59">
        <v>2594</v>
      </c>
      <c r="C22" s="62">
        <v>14</v>
      </c>
      <c r="D22" s="59">
        <v>2611</v>
      </c>
      <c r="E22" s="62">
        <v>13</v>
      </c>
      <c r="F22" s="59">
        <v>2619</v>
      </c>
      <c r="G22" s="65">
        <v>14</v>
      </c>
      <c r="H22" s="65">
        <v>2637</v>
      </c>
      <c r="I22" s="41"/>
      <c r="J22" s="41"/>
      <c r="K22" s="51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COUNTIF(L7:L21,T22)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COUNTIF(L22:L36,Y22)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COUNTIF(L37:L50,AD22)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COUNTIF(L51:L65,AI22)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COUNTIF(L66:L80,AN22)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COUNTIF(L81:L95,AS22)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2755</v>
      </c>
      <c r="C23" s="62">
        <v>14</v>
      </c>
      <c r="D23" s="59">
        <v>2770</v>
      </c>
      <c r="E23" s="62">
        <v>13</v>
      </c>
      <c r="F23" s="59">
        <v>2803</v>
      </c>
      <c r="G23" s="65">
        <v>14</v>
      </c>
      <c r="H23" s="65">
        <v>2816</v>
      </c>
      <c r="I23" s="41"/>
      <c r="J23" s="41"/>
      <c r="K23" s="51">
        <v>0</v>
      </c>
      <c r="L23">
        <v>1111</v>
      </c>
      <c r="P23" s="28">
        <f>SUM(P7:P22)</f>
        <v>1</v>
      </c>
      <c r="Q23" s="28">
        <f>-SUM(Q7:Q22)</f>
        <v>1.1165159172449655</v>
      </c>
      <c r="V23" s="28">
        <f>SUM(V7:V22)</f>
        <v>1</v>
      </c>
      <c r="W23" s="28">
        <f>-SUM(W7:W22)</f>
        <v>1.158938532350277</v>
      </c>
      <c r="AA23" s="28">
        <f>SUM(AA7:AA22)</f>
        <v>1</v>
      </c>
      <c r="AB23" s="28">
        <f>-SUM(AB7:AB22)</f>
        <v>0.90558726169826032</v>
      </c>
      <c r="AF23" s="28">
        <f>SUM(AF7:AF22)</f>
        <v>1</v>
      </c>
      <c r="AG23" s="28">
        <f>-SUM(AG7:AG22)</f>
        <v>0.74959525725947984</v>
      </c>
      <c r="AK23" s="28">
        <f>SUM(AK7:AK22)</f>
        <v>1</v>
      </c>
      <c r="AL23" s="28">
        <f>-SUM(AL7:AL22)</f>
        <v>0.56650950655290533</v>
      </c>
      <c r="AP23" s="28">
        <f>SUM(AP7:AP22)</f>
        <v>0.99999999999999989</v>
      </c>
      <c r="AQ23" s="28">
        <f>-SUM(AQ7:AQ22)</f>
        <v>1.2366407419411674</v>
      </c>
      <c r="AU23" s="28">
        <f>SUM(AU7:AU22)</f>
        <v>1</v>
      </c>
      <c r="AV23" s="28">
        <f>-SUM(AV7:AV22)</f>
        <v>1.1488348542809166</v>
      </c>
    </row>
    <row r="24" spans="1:48" x14ac:dyDescent="0.3">
      <c r="A24" s="59">
        <v>12</v>
      </c>
      <c r="B24" s="59">
        <v>2937</v>
      </c>
      <c r="C24" s="62">
        <v>14</v>
      </c>
      <c r="D24" s="59">
        <v>2952</v>
      </c>
      <c r="E24" s="62">
        <v>13</v>
      </c>
      <c r="F24" s="59">
        <v>2965</v>
      </c>
      <c r="G24" s="65">
        <v>23</v>
      </c>
      <c r="H24" s="65">
        <v>2974</v>
      </c>
      <c r="I24" s="41"/>
      <c r="J24" s="41"/>
      <c r="K24" s="51">
        <v>0</v>
      </c>
      <c r="L24">
        <v>1112</v>
      </c>
      <c r="P24" s="29" t="s">
        <v>90</v>
      </c>
      <c r="Q24" s="29">
        <f>Q23/(LOG(Q4)/LOG(2))</f>
        <v>0.1728504895111049</v>
      </c>
      <c r="V24" s="29" t="s">
        <v>117</v>
      </c>
      <c r="W24" s="29">
        <f>W23/(LOG(W4)/LOG(2))</f>
        <v>0.29663961761636332</v>
      </c>
      <c r="AA24" s="29" t="s">
        <v>120</v>
      </c>
      <c r="AB24" s="29">
        <f>AB23/(LOG(AB4)/LOG(2))</f>
        <v>0.23179232679721617</v>
      </c>
      <c r="AF24" s="29" t="s">
        <v>121</v>
      </c>
      <c r="AG24" s="29">
        <f>AG23/(LOG(AG4)/LOG(2))</f>
        <v>0.19688084578528789</v>
      </c>
      <c r="AK24" s="29" t="s">
        <v>122</v>
      </c>
      <c r="AL24" s="29">
        <f>AL23/(LOG(AL4)/LOG(2))</f>
        <v>0.14500265433326487</v>
      </c>
      <c r="AP24" s="29" t="s">
        <v>123</v>
      </c>
      <c r="AQ24" s="29">
        <f>AQ23/(LOG(AQ4)/LOG(2))</f>
        <v>0.31652812170660594</v>
      </c>
      <c r="AU24" s="29" t="s">
        <v>124</v>
      </c>
      <c r="AV24" s="29">
        <f>AV23/(LOG(AV4)/LOG(2))</f>
        <v>0.30174094031140475</v>
      </c>
    </row>
    <row r="25" spans="1:48" x14ac:dyDescent="0.3">
      <c r="A25" s="59">
        <v>12</v>
      </c>
      <c r="B25" s="59">
        <v>3070</v>
      </c>
      <c r="C25" s="62">
        <v>14</v>
      </c>
      <c r="D25" s="59">
        <v>3086</v>
      </c>
      <c r="E25" s="62">
        <v>13</v>
      </c>
      <c r="F25" s="59">
        <v>3102</v>
      </c>
      <c r="G25" s="65">
        <v>14</v>
      </c>
      <c r="H25" s="65">
        <v>3114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3226</v>
      </c>
      <c r="C26" s="62">
        <v>14</v>
      </c>
      <c r="D26" s="59">
        <v>3244</v>
      </c>
      <c r="E26" s="62">
        <v>13</v>
      </c>
      <c r="F26" s="59">
        <v>3257</v>
      </c>
      <c r="G26" s="65">
        <v>14</v>
      </c>
      <c r="H26" s="65">
        <v>3280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3407</v>
      </c>
      <c r="C27" s="62">
        <v>23</v>
      </c>
      <c r="D27" s="59">
        <v>3417</v>
      </c>
      <c r="E27" s="62">
        <v>13</v>
      </c>
      <c r="F27" s="59">
        <v>3427</v>
      </c>
      <c r="G27" s="65">
        <v>14</v>
      </c>
      <c r="H27" s="65">
        <v>3444</v>
      </c>
      <c r="I27" s="41"/>
      <c r="J27" s="41"/>
      <c r="K27" s="51">
        <v>0</v>
      </c>
      <c r="L27">
        <v>1211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3566</v>
      </c>
      <c r="C28" s="62">
        <v>14</v>
      </c>
      <c r="D28" s="59">
        <v>3581</v>
      </c>
      <c r="E28" s="62">
        <v>13</v>
      </c>
      <c r="F28" s="59">
        <v>3590</v>
      </c>
      <c r="G28" s="65">
        <v>14</v>
      </c>
      <c r="H28" s="65">
        <v>3605</v>
      </c>
      <c r="I28" s="41"/>
      <c r="J28" s="41"/>
      <c r="K28" s="51">
        <v>0</v>
      </c>
      <c r="L28">
        <v>1111</v>
      </c>
      <c r="N28" s="40">
        <f>COUNTIF(L7:L95,G3)</f>
        <v>0</v>
      </c>
      <c r="O28" s="40"/>
      <c r="P28" s="47">
        <v>15</v>
      </c>
      <c r="Q28" s="47">
        <v>15</v>
      </c>
      <c r="R28" s="47">
        <v>14</v>
      </c>
      <c r="S28" s="47">
        <v>15</v>
      </c>
      <c r="T28" s="47">
        <v>15</v>
      </c>
      <c r="U28" s="47">
        <v>15</v>
      </c>
      <c r="V28" s="46"/>
    </row>
    <row r="29" spans="1:48" x14ac:dyDescent="0.3">
      <c r="A29" s="59">
        <v>12</v>
      </c>
      <c r="B29" s="59">
        <v>3712</v>
      </c>
      <c r="C29" s="62">
        <v>14</v>
      </c>
      <c r="D29" s="59">
        <v>3720</v>
      </c>
      <c r="E29" s="62">
        <v>13</v>
      </c>
      <c r="F29" s="59">
        <v>3737</v>
      </c>
      <c r="G29" s="65">
        <v>14</v>
      </c>
      <c r="H29" s="65">
        <v>3754</v>
      </c>
      <c r="I29" s="41"/>
      <c r="J29" s="41"/>
      <c r="K29" s="51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3876</v>
      </c>
      <c r="C30" s="62">
        <v>14</v>
      </c>
      <c r="D30" s="59">
        <v>3889</v>
      </c>
      <c r="E30" s="62">
        <v>13</v>
      </c>
      <c r="F30" s="59">
        <v>3902</v>
      </c>
      <c r="G30" s="65">
        <v>14</v>
      </c>
      <c r="H30" s="65">
        <v>3933</v>
      </c>
      <c r="I30" s="41"/>
      <c r="J30" s="41"/>
      <c r="K30" s="51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4044</v>
      </c>
      <c r="C31" s="62">
        <v>14</v>
      </c>
      <c r="D31" s="59">
        <v>4056</v>
      </c>
      <c r="E31" s="62">
        <v>13</v>
      </c>
      <c r="F31" s="59">
        <v>4069</v>
      </c>
      <c r="G31" s="65">
        <v>14</v>
      </c>
      <c r="H31" s="65">
        <v>4086</v>
      </c>
      <c r="I31" s="41"/>
      <c r="J31" s="41"/>
      <c r="K31" s="51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4185</v>
      </c>
      <c r="C32" s="62">
        <v>14</v>
      </c>
      <c r="D32" s="59">
        <v>4222</v>
      </c>
      <c r="E32" s="62">
        <v>13</v>
      </c>
      <c r="F32" s="59">
        <v>4234</v>
      </c>
      <c r="G32" s="65">
        <v>23</v>
      </c>
      <c r="H32" s="65">
        <v>4259</v>
      </c>
      <c r="I32" s="41"/>
      <c r="J32" s="41"/>
      <c r="K32" s="51">
        <v>0</v>
      </c>
      <c r="L32">
        <v>1112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4392</v>
      </c>
      <c r="C33" s="62">
        <v>14</v>
      </c>
      <c r="D33" s="59">
        <v>4401</v>
      </c>
      <c r="E33" s="62">
        <v>13</v>
      </c>
      <c r="F33" s="59">
        <v>4409</v>
      </c>
      <c r="G33" s="65">
        <v>14</v>
      </c>
      <c r="H33" s="65">
        <v>4422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4575</v>
      </c>
      <c r="C34" s="62">
        <v>14</v>
      </c>
      <c r="D34" s="59">
        <v>4588</v>
      </c>
      <c r="E34" s="62">
        <v>13</v>
      </c>
      <c r="F34" s="59">
        <v>4601</v>
      </c>
      <c r="G34" s="65">
        <v>14</v>
      </c>
      <c r="H34" s="65">
        <v>4614</v>
      </c>
      <c r="I34" s="41"/>
      <c r="J34" s="41"/>
      <c r="K34" s="51">
        <v>0</v>
      </c>
      <c r="L34">
        <v>1111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4736</v>
      </c>
      <c r="C35" s="62">
        <v>14</v>
      </c>
      <c r="D35" s="59">
        <v>4749</v>
      </c>
      <c r="E35" s="62">
        <v>13</v>
      </c>
      <c r="F35" s="59">
        <v>4766</v>
      </c>
      <c r="G35" s="65">
        <v>14</v>
      </c>
      <c r="H35" s="65">
        <v>4837</v>
      </c>
      <c r="I35" s="41"/>
      <c r="J35" s="41"/>
      <c r="K35" s="51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4954</v>
      </c>
      <c r="C36" s="62">
        <v>14</v>
      </c>
      <c r="D36" s="59">
        <v>4972</v>
      </c>
      <c r="E36" s="62">
        <v>13</v>
      </c>
      <c r="F36" s="59">
        <v>4989</v>
      </c>
      <c r="G36" s="65">
        <v>14</v>
      </c>
      <c r="H36" s="65">
        <v>5002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H21/P28</f>
        <v>166.6</v>
      </c>
      <c r="Q36">
        <f>(H36-H21)/Q28</f>
        <v>166.86666666666667</v>
      </c>
      <c r="R36">
        <f>(H50-H36)/R28</f>
        <v>195.28571428571428</v>
      </c>
      <c r="S36">
        <f>(H65-H50)/S28</f>
        <v>231.8</v>
      </c>
      <c r="T36">
        <f>(H80-H65)/T28</f>
        <v>295.8</v>
      </c>
      <c r="U36">
        <f>(H95-H80)/U28</f>
        <v>-1043.3333333333333</v>
      </c>
    </row>
    <row r="37" spans="1:22" x14ac:dyDescent="0.3">
      <c r="A37" s="58">
        <v>12</v>
      </c>
      <c r="B37" s="58">
        <v>5139</v>
      </c>
      <c r="C37" s="61">
        <v>14</v>
      </c>
      <c r="D37" s="58">
        <v>5167</v>
      </c>
      <c r="E37" s="61">
        <v>13</v>
      </c>
      <c r="F37" s="58">
        <v>5182</v>
      </c>
      <c r="G37" s="64">
        <v>14</v>
      </c>
      <c r="H37" s="64">
        <v>5197</v>
      </c>
      <c r="I37" s="42"/>
      <c r="J37" s="42"/>
      <c r="K37" s="43">
        <v>0</v>
      </c>
      <c r="L37">
        <v>1111</v>
      </c>
    </row>
    <row r="38" spans="1:22" x14ac:dyDescent="0.3">
      <c r="A38" s="58">
        <v>21</v>
      </c>
      <c r="B38" s="58">
        <v>5309</v>
      </c>
      <c r="C38" s="61">
        <v>12</v>
      </c>
      <c r="D38" s="58">
        <v>5319</v>
      </c>
      <c r="E38" s="61">
        <v>13</v>
      </c>
      <c r="F38" s="58">
        <v>5343</v>
      </c>
      <c r="G38" s="64">
        <v>14</v>
      </c>
      <c r="H38" s="64">
        <v>5356</v>
      </c>
      <c r="I38" s="42"/>
      <c r="J38" s="42"/>
      <c r="K38" s="43">
        <v>0</v>
      </c>
      <c r="L38">
        <v>2111</v>
      </c>
    </row>
    <row r="39" spans="1:22" x14ac:dyDescent="0.3">
      <c r="A39" s="58">
        <v>12</v>
      </c>
      <c r="B39" s="58">
        <v>5502</v>
      </c>
      <c r="C39" s="61">
        <v>14</v>
      </c>
      <c r="D39" s="58">
        <v>5521</v>
      </c>
      <c r="E39" s="61">
        <v>13</v>
      </c>
      <c r="F39" s="58">
        <v>5537</v>
      </c>
      <c r="G39" s="64">
        <v>14</v>
      </c>
      <c r="H39" s="64">
        <v>5553</v>
      </c>
      <c r="I39" s="42"/>
      <c r="J39" s="42"/>
      <c r="K39" s="43">
        <v>0</v>
      </c>
      <c r="L39">
        <v>1111</v>
      </c>
    </row>
    <row r="40" spans="1:22" x14ac:dyDescent="0.3">
      <c r="A40" s="58">
        <v>12</v>
      </c>
      <c r="B40" s="58">
        <v>5670</v>
      </c>
      <c r="C40" s="61">
        <v>14</v>
      </c>
      <c r="D40" s="58">
        <v>5686</v>
      </c>
      <c r="E40" s="61">
        <v>13</v>
      </c>
      <c r="F40" s="58">
        <v>5699</v>
      </c>
      <c r="G40" s="64">
        <v>14</v>
      </c>
      <c r="H40" s="64">
        <v>5718</v>
      </c>
      <c r="I40" s="42"/>
      <c r="J40" s="42"/>
      <c r="K40" s="43">
        <v>0</v>
      </c>
      <c r="L40">
        <v>1111</v>
      </c>
    </row>
    <row r="41" spans="1:22" x14ac:dyDescent="0.3">
      <c r="A41" s="58">
        <v>12</v>
      </c>
      <c r="B41" s="58">
        <v>5858</v>
      </c>
      <c r="C41" s="61">
        <v>14</v>
      </c>
      <c r="D41" s="58">
        <v>5895</v>
      </c>
      <c r="E41" s="61">
        <v>13</v>
      </c>
      <c r="F41" s="58">
        <v>5914</v>
      </c>
      <c r="G41" s="64">
        <v>14</v>
      </c>
      <c r="H41" s="64">
        <v>5930</v>
      </c>
      <c r="I41" s="42"/>
      <c r="J41" s="42"/>
      <c r="K41" s="43">
        <v>0</v>
      </c>
      <c r="L41">
        <v>1111</v>
      </c>
    </row>
    <row r="42" spans="1:22" x14ac:dyDescent="0.3">
      <c r="A42" s="58">
        <v>12</v>
      </c>
      <c r="B42" s="58">
        <v>6058</v>
      </c>
      <c r="C42" s="61">
        <v>14</v>
      </c>
      <c r="D42" s="58">
        <v>6074</v>
      </c>
      <c r="E42" s="61">
        <v>13</v>
      </c>
      <c r="F42" s="58">
        <v>6093</v>
      </c>
      <c r="G42" s="64">
        <v>14</v>
      </c>
      <c r="H42" s="64">
        <v>6111</v>
      </c>
      <c r="I42" s="42"/>
      <c r="J42" s="42"/>
      <c r="K42" s="43">
        <v>0</v>
      </c>
      <c r="L42">
        <v>1111</v>
      </c>
    </row>
    <row r="43" spans="1:22" x14ac:dyDescent="0.3">
      <c r="A43" s="58">
        <v>21</v>
      </c>
      <c r="B43" s="58">
        <v>6221</v>
      </c>
      <c r="C43" s="61">
        <v>12</v>
      </c>
      <c r="D43" s="58">
        <v>6236</v>
      </c>
      <c r="E43" s="61">
        <v>13</v>
      </c>
      <c r="F43" s="58">
        <v>6254</v>
      </c>
      <c r="G43" s="64">
        <v>14</v>
      </c>
      <c r="H43" s="64">
        <v>6272</v>
      </c>
      <c r="I43" s="42"/>
      <c r="J43" s="42"/>
      <c r="K43" s="43">
        <v>0</v>
      </c>
      <c r="L43">
        <v>2111</v>
      </c>
    </row>
    <row r="44" spans="1:22" x14ac:dyDescent="0.3">
      <c r="A44" s="58">
        <v>12</v>
      </c>
      <c r="B44" s="58">
        <v>6429</v>
      </c>
      <c r="C44" s="61">
        <v>14</v>
      </c>
      <c r="D44" s="58">
        <v>6460</v>
      </c>
      <c r="E44" s="61">
        <v>13</v>
      </c>
      <c r="F44" s="58">
        <v>6477</v>
      </c>
      <c r="G44" s="64">
        <v>14</v>
      </c>
      <c r="H44" s="64">
        <v>6497</v>
      </c>
      <c r="I44" s="42"/>
      <c r="J44" s="42"/>
      <c r="K44" s="43">
        <v>0</v>
      </c>
      <c r="L44">
        <v>1111</v>
      </c>
    </row>
    <row r="45" spans="1:22" x14ac:dyDescent="0.3">
      <c r="A45" s="58">
        <v>12</v>
      </c>
      <c r="B45" s="58">
        <v>6656</v>
      </c>
      <c r="C45" s="61">
        <v>14</v>
      </c>
      <c r="D45" s="58">
        <v>6668</v>
      </c>
      <c r="E45" s="61">
        <v>13</v>
      </c>
      <c r="F45" s="58">
        <v>6685</v>
      </c>
      <c r="G45" s="64">
        <v>14</v>
      </c>
      <c r="H45" s="64">
        <v>6704</v>
      </c>
      <c r="I45" s="42"/>
      <c r="J45" s="42"/>
      <c r="K45" s="43">
        <v>0</v>
      </c>
      <c r="L45">
        <v>1111</v>
      </c>
    </row>
    <row r="46" spans="1:22" x14ac:dyDescent="0.3">
      <c r="A46" s="58">
        <v>12</v>
      </c>
      <c r="B46" s="58">
        <v>6852</v>
      </c>
      <c r="C46" s="61">
        <v>14</v>
      </c>
      <c r="D46" s="58">
        <v>6867</v>
      </c>
      <c r="E46" s="61">
        <v>13</v>
      </c>
      <c r="F46" s="58">
        <v>6883</v>
      </c>
      <c r="G46" s="64">
        <v>14</v>
      </c>
      <c r="H46" s="64">
        <v>6911</v>
      </c>
      <c r="I46" s="42"/>
      <c r="J46" s="42"/>
      <c r="K46" s="43">
        <v>0</v>
      </c>
      <c r="L46">
        <v>1111</v>
      </c>
    </row>
    <row r="47" spans="1:22" x14ac:dyDescent="0.3">
      <c r="A47" s="58">
        <v>12</v>
      </c>
      <c r="B47" s="58">
        <v>7052</v>
      </c>
      <c r="C47" s="61">
        <v>14</v>
      </c>
      <c r="D47" s="58">
        <v>7065</v>
      </c>
      <c r="E47" s="61">
        <v>13</v>
      </c>
      <c r="F47" s="58">
        <v>7081</v>
      </c>
      <c r="G47" s="64">
        <v>14</v>
      </c>
      <c r="H47" s="64">
        <v>7094</v>
      </c>
      <c r="I47" s="42"/>
      <c r="J47" s="42"/>
      <c r="K47" s="43">
        <v>0</v>
      </c>
      <c r="L47">
        <v>1111</v>
      </c>
    </row>
    <row r="48" spans="1:22" x14ac:dyDescent="0.3">
      <c r="A48" s="58">
        <v>12</v>
      </c>
      <c r="B48" s="58">
        <v>7256</v>
      </c>
      <c r="C48" s="61">
        <v>14</v>
      </c>
      <c r="D48" s="58">
        <v>7270</v>
      </c>
      <c r="E48" s="61">
        <v>13</v>
      </c>
      <c r="F48" s="58">
        <v>7286</v>
      </c>
      <c r="G48" s="64">
        <v>14</v>
      </c>
      <c r="H48" s="64">
        <v>7305</v>
      </c>
      <c r="I48" s="42"/>
      <c r="J48" s="42"/>
      <c r="K48" s="43">
        <v>0</v>
      </c>
      <c r="L48">
        <v>1111</v>
      </c>
    </row>
    <row r="49" spans="1:12" x14ac:dyDescent="0.3">
      <c r="A49" s="58">
        <v>12</v>
      </c>
      <c r="B49" s="58">
        <v>7455</v>
      </c>
      <c r="C49" s="61">
        <v>14</v>
      </c>
      <c r="D49" s="58">
        <v>7477</v>
      </c>
      <c r="E49" s="61">
        <v>13</v>
      </c>
      <c r="F49" s="58">
        <v>7495</v>
      </c>
      <c r="G49" s="64">
        <v>14</v>
      </c>
      <c r="H49" s="64">
        <v>7522</v>
      </c>
      <c r="I49" s="42"/>
      <c r="J49" s="42"/>
      <c r="K49" s="43">
        <v>0</v>
      </c>
      <c r="L49">
        <v>1111</v>
      </c>
    </row>
    <row r="50" spans="1:12" x14ac:dyDescent="0.3">
      <c r="A50" s="58">
        <v>21</v>
      </c>
      <c r="B50" s="58">
        <v>7659</v>
      </c>
      <c r="C50" s="61">
        <v>12</v>
      </c>
      <c r="D50" s="58">
        <v>7696</v>
      </c>
      <c r="E50" s="61">
        <v>13</v>
      </c>
      <c r="F50" s="58">
        <v>7723</v>
      </c>
      <c r="G50" s="64">
        <v>14</v>
      </c>
      <c r="H50" s="64">
        <v>7736</v>
      </c>
      <c r="I50" s="42"/>
      <c r="J50" s="42"/>
      <c r="K50" s="43">
        <v>0</v>
      </c>
      <c r="L50">
        <v>2111</v>
      </c>
    </row>
    <row r="51" spans="1:12" x14ac:dyDescent="0.3">
      <c r="A51" s="59">
        <v>12</v>
      </c>
      <c r="B51" s="59">
        <v>7884</v>
      </c>
      <c r="C51" s="62">
        <v>14</v>
      </c>
      <c r="D51" s="59">
        <v>7914</v>
      </c>
      <c r="E51" s="62">
        <v>13</v>
      </c>
      <c r="F51" s="59">
        <v>7940</v>
      </c>
      <c r="G51" s="65">
        <v>14</v>
      </c>
      <c r="H51" s="65">
        <v>7967</v>
      </c>
      <c r="I51" s="41"/>
      <c r="J51" s="41"/>
      <c r="K51" s="51">
        <v>0</v>
      </c>
      <c r="L51">
        <v>1111</v>
      </c>
    </row>
    <row r="52" spans="1:12" x14ac:dyDescent="0.3">
      <c r="A52" s="59">
        <v>12</v>
      </c>
      <c r="B52" s="59">
        <v>8126</v>
      </c>
      <c r="C52" s="62">
        <v>14</v>
      </c>
      <c r="D52" s="59">
        <v>8149</v>
      </c>
      <c r="E52" s="62">
        <v>13</v>
      </c>
      <c r="F52" s="59">
        <v>8196</v>
      </c>
      <c r="G52" s="65">
        <v>14</v>
      </c>
      <c r="H52" s="65">
        <v>8213</v>
      </c>
      <c r="I52" s="41"/>
      <c r="J52" s="41"/>
      <c r="K52" s="51">
        <v>0</v>
      </c>
      <c r="L52">
        <v>1111</v>
      </c>
    </row>
    <row r="53" spans="1:12" x14ac:dyDescent="0.3">
      <c r="A53" s="59">
        <v>21</v>
      </c>
      <c r="B53" s="59">
        <v>8345</v>
      </c>
      <c r="C53" s="62">
        <v>12</v>
      </c>
      <c r="D53" s="59">
        <v>8368</v>
      </c>
      <c r="E53" s="62">
        <v>13</v>
      </c>
      <c r="F53" s="59">
        <v>8382</v>
      </c>
      <c r="G53" s="65">
        <v>14</v>
      </c>
      <c r="H53" s="65">
        <v>8400</v>
      </c>
      <c r="I53" s="41"/>
      <c r="J53" s="41"/>
      <c r="K53" s="51">
        <v>0</v>
      </c>
      <c r="L53">
        <v>2111</v>
      </c>
    </row>
    <row r="54" spans="1:12" x14ac:dyDescent="0.3">
      <c r="A54" s="59">
        <v>12</v>
      </c>
      <c r="B54" s="59">
        <v>8568</v>
      </c>
      <c r="C54" s="62">
        <v>14</v>
      </c>
      <c r="D54" s="59">
        <v>8586</v>
      </c>
      <c r="E54" s="62">
        <v>13</v>
      </c>
      <c r="F54" s="59">
        <v>8600</v>
      </c>
      <c r="G54" s="65">
        <v>14</v>
      </c>
      <c r="H54" s="65">
        <v>8613</v>
      </c>
      <c r="I54" s="41"/>
      <c r="J54" s="41"/>
      <c r="K54" s="51">
        <v>0</v>
      </c>
      <c r="L54">
        <v>1111</v>
      </c>
    </row>
    <row r="55" spans="1:12" x14ac:dyDescent="0.3">
      <c r="A55" s="59">
        <v>12</v>
      </c>
      <c r="B55" s="59">
        <v>8779</v>
      </c>
      <c r="C55" s="62">
        <v>14</v>
      </c>
      <c r="D55" s="59">
        <v>8809</v>
      </c>
      <c r="E55" s="62">
        <v>13</v>
      </c>
      <c r="F55" s="59">
        <v>8834</v>
      </c>
      <c r="G55" s="65">
        <v>14</v>
      </c>
      <c r="H55" s="65">
        <v>8849</v>
      </c>
      <c r="I55" s="41"/>
      <c r="J55" s="41"/>
      <c r="K55" s="51">
        <v>0</v>
      </c>
      <c r="L55">
        <v>1111</v>
      </c>
    </row>
    <row r="56" spans="1:12" x14ac:dyDescent="0.3">
      <c r="A56" s="59">
        <v>21</v>
      </c>
      <c r="B56" s="59">
        <v>8983</v>
      </c>
      <c r="C56" s="62">
        <v>12</v>
      </c>
      <c r="D56" s="59">
        <v>9008</v>
      </c>
      <c r="E56" s="62">
        <v>13</v>
      </c>
      <c r="F56" s="59">
        <v>9031</v>
      </c>
      <c r="G56" s="65">
        <v>14</v>
      </c>
      <c r="H56" s="65">
        <v>9049</v>
      </c>
      <c r="I56" s="41"/>
      <c r="J56" s="41"/>
      <c r="K56" s="51">
        <v>0</v>
      </c>
      <c r="L56">
        <v>2111</v>
      </c>
    </row>
    <row r="57" spans="1:12" x14ac:dyDescent="0.3">
      <c r="A57" s="59">
        <v>12</v>
      </c>
      <c r="B57" s="59">
        <v>9184</v>
      </c>
      <c r="C57" s="62">
        <v>14</v>
      </c>
      <c r="D57" s="59">
        <v>9207</v>
      </c>
      <c r="E57" s="62">
        <v>13</v>
      </c>
      <c r="F57" s="59">
        <v>9246</v>
      </c>
      <c r="G57" s="65">
        <v>14</v>
      </c>
      <c r="H57" s="65">
        <v>9259</v>
      </c>
      <c r="I57" s="41"/>
      <c r="J57" s="41"/>
      <c r="K57" s="51">
        <v>0</v>
      </c>
      <c r="L57">
        <v>1111</v>
      </c>
    </row>
    <row r="58" spans="1:12" x14ac:dyDescent="0.3">
      <c r="A58" s="59">
        <v>12</v>
      </c>
      <c r="B58" s="59">
        <v>9456</v>
      </c>
      <c r="C58" s="62">
        <v>14</v>
      </c>
      <c r="D58" s="59">
        <v>9482</v>
      </c>
      <c r="E58" s="62">
        <v>13</v>
      </c>
      <c r="F58" s="59">
        <v>9499</v>
      </c>
      <c r="G58" s="65">
        <v>14</v>
      </c>
      <c r="H58" s="65">
        <v>9518</v>
      </c>
      <c r="I58" s="41"/>
      <c r="J58" s="41"/>
      <c r="K58" s="51">
        <v>0</v>
      </c>
      <c r="L58">
        <v>1111</v>
      </c>
    </row>
    <row r="59" spans="1:12" x14ac:dyDescent="0.3">
      <c r="A59" s="59">
        <v>12</v>
      </c>
      <c r="B59" s="59">
        <v>9649</v>
      </c>
      <c r="C59" s="62">
        <v>14</v>
      </c>
      <c r="D59" s="59">
        <v>9669</v>
      </c>
      <c r="E59" s="62">
        <v>13</v>
      </c>
      <c r="F59" s="59">
        <v>9683</v>
      </c>
      <c r="G59" s="65">
        <v>14</v>
      </c>
      <c r="H59" s="65">
        <v>9699</v>
      </c>
      <c r="I59" s="41"/>
      <c r="J59" s="41"/>
      <c r="K59" s="51">
        <v>0</v>
      </c>
      <c r="L59">
        <v>1111</v>
      </c>
    </row>
    <row r="60" spans="1:12" x14ac:dyDescent="0.3">
      <c r="A60" s="59">
        <v>12</v>
      </c>
      <c r="B60" s="59">
        <v>9858</v>
      </c>
      <c r="C60" s="62">
        <v>14</v>
      </c>
      <c r="D60" s="59">
        <v>9897</v>
      </c>
      <c r="E60" s="62">
        <v>13</v>
      </c>
      <c r="F60" s="59">
        <v>9913</v>
      </c>
      <c r="G60" s="65">
        <v>14</v>
      </c>
      <c r="H60" s="65">
        <v>9928</v>
      </c>
      <c r="I60" s="41"/>
      <c r="J60" s="41"/>
      <c r="K60" s="51">
        <v>0</v>
      </c>
      <c r="L60">
        <v>1111</v>
      </c>
    </row>
    <row r="61" spans="1:12" x14ac:dyDescent="0.3">
      <c r="A61" s="59">
        <v>12</v>
      </c>
      <c r="B61" s="59">
        <v>10118</v>
      </c>
      <c r="C61" s="62">
        <v>14</v>
      </c>
      <c r="D61" s="59">
        <v>10158</v>
      </c>
      <c r="E61" s="62">
        <v>13</v>
      </c>
      <c r="F61" s="59">
        <v>10171</v>
      </c>
      <c r="G61" s="65">
        <v>14</v>
      </c>
      <c r="H61" s="65">
        <v>10202</v>
      </c>
      <c r="I61" s="41"/>
      <c r="J61" s="41"/>
      <c r="K61" s="51">
        <v>0</v>
      </c>
      <c r="L61">
        <v>1111</v>
      </c>
    </row>
    <row r="62" spans="1:12" x14ac:dyDescent="0.3">
      <c r="A62" s="59">
        <v>12</v>
      </c>
      <c r="B62" s="59">
        <v>10390</v>
      </c>
      <c r="C62" s="62">
        <v>14</v>
      </c>
      <c r="D62" s="59">
        <v>10422</v>
      </c>
      <c r="E62" s="62">
        <v>13</v>
      </c>
      <c r="F62" s="59">
        <v>10461</v>
      </c>
      <c r="G62" s="65">
        <v>14</v>
      </c>
      <c r="H62" s="65">
        <v>10480</v>
      </c>
      <c r="I62" s="41"/>
      <c r="J62" s="41"/>
      <c r="K62" s="51">
        <v>0</v>
      </c>
      <c r="L62">
        <v>1111</v>
      </c>
    </row>
    <row r="63" spans="1:12" x14ac:dyDescent="0.3">
      <c r="A63" s="59">
        <v>12</v>
      </c>
      <c r="B63" s="59">
        <v>10670</v>
      </c>
      <c r="C63" s="62">
        <v>14</v>
      </c>
      <c r="D63" s="59">
        <v>10708</v>
      </c>
      <c r="E63" s="62">
        <v>13</v>
      </c>
      <c r="F63" s="59">
        <v>10732</v>
      </c>
      <c r="G63" s="65">
        <v>14</v>
      </c>
      <c r="H63" s="65">
        <v>10766</v>
      </c>
      <c r="I63" s="41"/>
      <c r="J63" s="41"/>
      <c r="K63" s="51">
        <v>0</v>
      </c>
      <c r="L63">
        <v>1111</v>
      </c>
    </row>
    <row r="64" spans="1:12" x14ac:dyDescent="0.3">
      <c r="A64" s="59">
        <v>12</v>
      </c>
      <c r="B64" s="59">
        <v>10949</v>
      </c>
      <c r="C64" s="62">
        <v>14</v>
      </c>
      <c r="D64" s="59">
        <v>10977</v>
      </c>
      <c r="E64" s="62">
        <v>13</v>
      </c>
      <c r="F64" s="59">
        <v>10992</v>
      </c>
      <c r="G64" s="65">
        <v>14</v>
      </c>
      <c r="H64" s="65">
        <v>11005</v>
      </c>
      <c r="I64" s="41"/>
      <c r="J64" s="41"/>
      <c r="K64" s="51">
        <v>0</v>
      </c>
      <c r="L64">
        <v>1111</v>
      </c>
    </row>
    <row r="65" spans="1:12" x14ac:dyDescent="0.3">
      <c r="A65" s="59">
        <v>12</v>
      </c>
      <c r="B65" s="59">
        <v>11160</v>
      </c>
      <c r="C65" s="62">
        <v>14</v>
      </c>
      <c r="D65" s="59">
        <v>11187</v>
      </c>
      <c r="E65" s="62">
        <v>13</v>
      </c>
      <c r="F65" s="59">
        <v>11200</v>
      </c>
      <c r="G65" s="65">
        <v>14</v>
      </c>
      <c r="H65" s="65">
        <v>11213</v>
      </c>
      <c r="I65" s="41"/>
      <c r="J65" s="41"/>
      <c r="K65" s="51">
        <v>0</v>
      </c>
      <c r="L65">
        <v>1111</v>
      </c>
    </row>
    <row r="66" spans="1:12" x14ac:dyDescent="0.3">
      <c r="A66" s="58">
        <v>12</v>
      </c>
      <c r="B66" s="58">
        <v>11362</v>
      </c>
      <c r="C66" s="61">
        <v>14</v>
      </c>
      <c r="D66" s="58">
        <v>11393</v>
      </c>
      <c r="E66" s="61">
        <v>13</v>
      </c>
      <c r="F66" s="58">
        <v>11434</v>
      </c>
      <c r="G66" s="64">
        <v>14</v>
      </c>
      <c r="H66" s="64">
        <v>11459</v>
      </c>
      <c r="I66" s="42"/>
      <c r="J66" s="42"/>
      <c r="K66" s="43">
        <v>0</v>
      </c>
      <c r="L66">
        <v>1111</v>
      </c>
    </row>
    <row r="67" spans="1:12" x14ac:dyDescent="0.3">
      <c r="A67" s="58">
        <v>12</v>
      </c>
      <c r="B67" s="58">
        <v>11635</v>
      </c>
      <c r="C67" s="61">
        <v>14</v>
      </c>
      <c r="D67" s="58">
        <v>11649</v>
      </c>
      <c r="E67" s="61">
        <v>13</v>
      </c>
      <c r="F67" s="58">
        <v>11682</v>
      </c>
      <c r="G67" s="64">
        <v>14</v>
      </c>
      <c r="H67" s="64">
        <v>11697</v>
      </c>
      <c r="I67" s="42"/>
      <c r="J67" s="42"/>
      <c r="K67" s="43">
        <v>0</v>
      </c>
      <c r="L67">
        <v>1111</v>
      </c>
    </row>
    <row r="68" spans="1:12" x14ac:dyDescent="0.3">
      <c r="A68" s="58">
        <v>12</v>
      </c>
      <c r="B68" s="58">
        <v>11872</v>
      </c>
      <c r="C68" s="61">
        <v>14</v>
      </c>
      <c r="D68" s="58">
        <v>11889</v>
      </c>
      <c r="E68" s="61">
        <v>13</v>
      </c>
      <c r="F68" s="58">
        <v>11919</v>
      </c>
      <c r="G68" s="64">
        <v>14</v>
      </c>
      <c r="H68" s="64">
        <v>11936</v>
      </c>
      <c r="I68" s="42"/>
      <c r="J68" s="42"/>
      <c r="K68" s="43">
        <v>0</v>
      </c>
      <c r="L68">
        <v>1111</v>
      </c>
    </row>
    <row r="69" spans="1:12" x14ac:dyDescent="0.3">
      <c r="A69" s="58">
        <v>12</v>
      </c>
      <c r="B69" s="58">
        <v>12122</v>
      </c>
      <c r="C69" s="61">
        <v>14</v>
      </c>
      <c r="D69" s="58">
        <v>12136</v>
      </c>
      <c r="E69" s="61">
        <v>13</v>
      </c>
      <c r="F69" s="58">
        <v>12149</v>
      </c>
      <c r="G69" s="64">
        <v>14</v>
      </c>
      <c r="H69" s="64">
        <v>12166</v>
      </c>
      <c r="I69" s="42"/>
      <c r="J69" s="42"/>
      <c r="K69" s="43">
        <v>0</v>
      </c>
      <c r="L69">
        <v>1111</v>
      </c>
    </row>
    <row r="70" spans="1:12" x14ac:dyDescent="0.3">
      <c r="A70" s="58">
        <v>12</v>
      </c>
      <c r="B70" s="58">
        <v>12370</v>
      </c>
      <c r="C70" s="61">
        <v>14</v>
      </c>
      <c r="D70" s="58">
        <v>12391</v>
      </c>
      <c r="E70" s="61">
        <v>13</v>
      </c>
      <c r="F70" s="58">
        <v>12435</v>
      </c>
      <c r="G70" s="64">
        <v>23</v>
      </c>
      <c r="H70" s="64">
        <v>12462</v>
      </c>
      <c r="I70" s="42"/>
      <c r="J70" s="42"/>
      <c r="K70" s="43">
        <v>0</v>
      </c>
      <c r="L70">
        <v>1112</v>
      </c>
    </row>
    <row r="71" spans="1:12" x14ac:dyDescent="0.3">
      <c r="A71" s="58">
        <v>21</v>
      </c>
      <c r="B71" s="58">
        <v>12635</v>
      </c>
      <c r="C71" s="61">
        <v>12</v>
      </c>
      <c r="D71" s="58">
        <v>12689</v>
      </c>
      <c r="E71" s="61">
        <v>13</v>
      </c>
      <c r="F71" s="58">
        <v>12717</v>
      </c>
      <c r="G71" s="64">
        <v>14</v>
      </c>
      <c r="H71" s="64">
        <v>12739</v>
      </c>
      <c r="I71" s="42"/>
      <c r="J71" s="42"/>
      <c r="K71" s="43">
        <v>0</v>
      </c>
      <c r="L71">
        <v>2111</v>
      </c>
    </row>
    <row r="72" spans="1:12" x14ac:dyDescent="0.3">
      <c r="A72" s="58">
        <v>12</v>
      </c>
      <c r="B72" s="58">
        <v>13100</v>
      </c>
      <c r="C72" s="61">
        <v>14</v>
      </c>
      <c r="D72" s="58">
        <v>13125</v>
      </c>
      <c r="E72" s="61">
        <v>13</v>
      </c>
      <c r="F72" s="58">
        <v>13163</v>
      </c>
      <c r="G72" s="64">
        <v>14</v>
      </c>
      <c r="H72" s="64">
        <v>13191</v>
      </c>
      <c r="I72" s="42"/>
      <c r="J72" s="42"/>
      <c r="K72" s="43">
        <v>0</v>
      </c>
      <c r="L72">
        <v>1111</v>
      </c>
    </row>
    <row r="73" spans="1:12" x14ac:dyDescent="0.3">
      <c r="A73" s="58">
        <v>12</v>
      </c>
      <c r="B73" s="58">
        <v>13551</v>
      </c>
      <c r="C73" s="61">
        <v>14</v>
      </c>
      <c r="D73" s="58">
        <v>13568</v>
      </c>
      <c r="E73" s="61">
        <v>13</v>
      </c>
      <c r="F73" s="58">
        <v>13585</v>
      </c>
      <c r="G73" s="64">
        <v>14</v>
      </c>
      <c r="H73" s="64">
        <v>13604</v>
      </c>
      <c r="I73" s="42"/>
      <c r="J73" s="42"/>
      <c r="K73" s="43">
        <v>0</v>
      </c>
      <c r="L73">
        <v>1111</v>
      </c>
    </row>
    <row r="74" spans="1:12" x14ac:dyDescent="0.3">
      <c r="A74" s="58">
        <v>12</v>
      </c>
      <c r="B74" s="58">
        <v>13784</v>
      </c>
      <c r="C74" s="61">
        <v>14</v>
      </c>
      <c r="D74" s="58">
        <v>13819</v>
      </c>
      <c r="E74" s="61">
        <v>13</v>
      </c>
      <c r="F74" s="58">
        <v>13838</v>
      </c>
      <c r="G74" s="64">
        <v>14</v>
      </c>
      <c r="H74" s="64">
        <v>13851</v>
      </c>
      <c r="I74" s="42"/>
      <c r="J74" s="42"/>
      <c r="K74" s="43">
        <v>0</v>
      </c>
      <c r="L74">
        <v>1111</v>
      </c>
    </row>
    <row r="75" spans="1:12" x14ac:dyDescent="0.3">
      <c r="A75" s="58">
        <v>12</v>
      </c>
      <c r="B75" s="58">
        <v>14010</v>
      </c>
      <c r="C75" s="61">
        <v>14</v>
      </c>
      <c r="D75" s="58">
        <v>14029</v>
      </c>
      <c r="E75" s="61">
        <v>13</v>
      </c>
      <c r="F75" s="58">
        <v>14045</v>
      </c>
      <c r="G75" s="64">
        <v>14</v>
      </c>
      <c r="H75" s="64">
        <v>14075</v>
      </c>
      <c r="I75" s="42"/>
      <c r="J75" s="42"/>
      <c r="K75" s="43">
        <v>0</v>
      </c>
      <c r="L75">
        <v>1111</v>
      </c>
    </row>
    <row r="76" spans="1:12" x14ac:dyDescent="0.3">
      <c r="A76" s="58">
        <v>12</v>
      </c>
      <c r="B76" s="58">
        <v>14475</v>
      </c>
      <c r="C76" s="61">
        <v>23</v>
      </c>
      <c r="D76" s="58">
        <v>14485</v>
      </c>
      <c r="E76" s="61">
        <v>13</v>
      </c>
      <c r="F76" s="58">
        <v>14498</v>
      </c>
      <c r="G76" s="64">
        <v>14</v>
      </c>
      <c r="H76" s="64">
        <v>14528</v>
      </c>
      <c r="I76" s="42"/>
      <c r="J76" s="42"/>
      <c r="K76" s="43">
        <v>0</v>
      </c>
      <c r="L76">
        <v>1211</v>
      </c>
    </row>
    <row r="77" spans="1:12" x14ac:dyDescent="0.3">
      <c r="A77" s="58">
        <v>12</v>
      </c>
      <c r="B77" s="58">
        <v>14734</v>
      </c>
      <c r="C77" s="61">
        <v>14</v>
      </c>
      <c r="D77" s="58">
        <v>14757</v>
      </c>
      <c r="E77" s="61">
        <v>13</v>
      </c>
      <c r="F77" s="58">
        <v>14773</v>
      </c>
      <c r="G77" s="64">
        <v>14</v>
      </c>
      <c r="H77" s="64">
        <v>14789</v>
      </c>
      <c r="I77" s="42"/>
      <c r="J77" s="42"/>
      <c r="K77" s="43">
        <v>0</v>
      </c>
      <c r="L77">
        <v>1111</v>
      </c>
    </row>
    <row r="78" spans="1:12" x14ac:dyDescent="0.3">
      <c r="A78" s="58">
        <v>12</v>
      </c>
      <c r="B78" s="58">
        <v>14968</v>
      </c>
      <c r="C78" s="61">
        <v>14</v>
      </c>
      <c r="D78" s="58">
        <v>14985</v>
      </c>
      <c r="E78" s="61">
        <v>13</v>
      </c>
      <c r="F78" s="58">
        <v>15012</v>
      </c>
      <c r="G78" s="64">
        <v>14</v>
      </c>
      <c r="H78" s="64">
        <v>15025</v>
      </c>
      <c r="I78" s="42"/>
      <c r="J78" s="42"/>
      <c r="K78" s="43">
        <v>0</v>
      </c>
      <c r="L78">
        <v>1111</v>
      </c>
    </row>
    <row r="79" spans="1:12" x14ac:dyDescent="0.3">
      <c r="A79" s="58">
        <v>12</v>
      </c>
      <c r="B79" s="58">
        <v>15170</v>
      </c>
      <c r="C79" s="61">
        <v>14</v>
      </c>
      <c r="D79" s="58">
        <v>15201</v>
      </c>
      <c r="E79" s="61">
        <v>13</v>
      </c>
      <c r="F79" s="58">
        <v>15233</v>
      </c>
      <c r="G79" s="64">
        <v>23</v>
      </c>
      <c r="H79" s="64">
        <v>15248</v>
      </c>
      <c r="I79" s="42"/>
      <c r="J79" s="42"/>
      <c r="K79" s="43">
        <v>0</v>
      </c>
      <c r="L79">
        <v>1112</v>
      </c>
    </row>
    <row r="80" spans="1:12" x14ac:dyDescent="0.3">
      <c r="A80" s="58">
        <v>12</v>
      </c>
      <c r="B80" s="58">
        <v>15544</v>
      </c>
      <c r="C80" s="61">
        <v>14</v>
      </c>
      <c r="D80" s="58">
        <v>15584</v>
      </c>
      <c r="E80" s="61">
        <v>13</v>
      </c>
      <c r="F80" s="58">
        <v>15633</v>
      </c>
      <c r="G80" s="64">
        <v>14</v>
      </c>
      <c r="H80" s="64">
        <v>15650</v>
      </c>
      <c r="I80" s="42"/>
      <c r="J80" s="42"/>
      <c r="K80" s="43">
        <v>0</v>
      </c>
      <c r="L80">
        <v>1111</v>
      </c>
    </row>
    <row r="81" spans="1:12" x14ac:dyDescent="0.3">
      <c r="A81" s="59">
        <v>12</v>
      </c>
      <c r="B81" s="59">
        <v>15907</v>
      </c>
      <c r="C81" s="62">
        <v>14</v>
      </c>
      <c r="D81" s="59">
        <v>15965</v>
      </c>
      <c r="E81" s="62">
        <v>13</v>
      </c>
      <c r="F81" s="59">
        <v>16009</v>
      </c>
      <c r="G81" s="65">
        <v>23</v>
      </c>
      <c r="H81" s="65">
        <v>16077</v>
      </c>
      <c r="I81" s="41"/>
      <c r="J81" s="41"/>
      <c r="K81" s="51">
        <v>0</v>
      </c>
      <c r="L81">
        <v>1112</v>
      </c>
    </row>
    <row r="82" spans="1:12" x14ac:dyDescent="0.3">
      <c r="A82" s="59">
        <v>12</v>
      </c>
      <c r="B82" s="59">
        <v>16253</v>
      </c>
      <c r="C82" s="62">
        <v>14</v>
      </c>
      <c r="D82" s="59">
        <v>16269</v>
      </c>
      <c r="E82" s="62">
        <v>13</v>
      </c>
      <c r="F82" s="59">
        <v>16305</v>
      </c>
      <c r="G82" s="65">
        <v>14</v>
      </c>
      <c r="H82" s="65">
        <v>16332</v>
      </c>
      <c r="I82" s="41"/>
      <c r="J82" s="41"/>
      <c r="K82" s="51">
        <v>0</v>
      </c>
      <c r="L82">
        <v>1111</v>
      </c>
    </row>
    <row r="83" spans="1:12" x14ac:dyDescent="0.3">
      <c r="A83" s="59">
        <v>12</v>
      </c>
      <c r="B83" s="59">
        <v>16547</v>
      </c>
      <c r="C83" s="62">
        <v>14</v>
      </c>
      <c r="D83" s="59">
        <v>16628</v>
      </c>
      <c r="E83" s="62">
        <v>13</v>
      </c>
      <c r="F83" s="59">
        <v>16741</v>
      </c>
      <c r="G83" s="65">
        <v>14</v>
      </c>
      <c r="H83" s="65">
        <v>16769</v>
      </c>
      <c r="I83" s="41"/>
      <c r="J83" s="41"/>
      <c r="K83" s="51">
        <v>0</v>
      </c>
      <c r="L83">
        <v>1111</v>
      </c>
    </row>
    <row r="84" spans="1:12" x14ac:dyDescent="0.3">
      <c r="A84" s="59">
        <v>12</v>
      </c>
      <c r="B84" s="59">
        <v>16993</v>
      </c>
      <c r="C84" s="62">
        <v>14</v>
      </c>
      <c r="D84" s="59">
        <v>17025</v>
      </c>
      <c r="E84" s="62">
        <v>13</v>
      </c>
      <c r="F84" s="59">
        <v>17050</v>
      </c>
      <c r="G84" s="65">
        <v>23</v>
      </c>
      <c r="H84" s="65">
        <v>17088</v>
      </c>
      <c r="I84" s="41"/>
      <c r="J84" s="41"/>
      <c r="K84" s="51">
        <v>0</v>
      </c>
      <c r="L84">
        <v>1112</v>
      </c>
    </row>
    <row r="85" spans="1:12" x14ac:dyDescent="0.3">
      <c r="A85" s="59">
        <v>12</v>
      </c>
      <c r="B85" s="59">
        <v>17272</v>
      </c>
      <c r="C85" s="62">
        <v>14</v>
      </c>
      <c r="D85" s="59">
        <v>17288</v>
      </c>
      <c r="E85" s="62">
        <v>13</v>
      </c>
      <c r="F85" s="59">
        <v>17325</v>
      </c>
      <c r="G85" s="65">
        <v>14</v>
      </c>
      <c r="H85" s="65">
        <v>17348</v>
      </c>
      <c r="I85" s="41"/>
      <c r="J85" s="41"/>
      <c r="K85" s="51">
        <v>0</v>
      </c>
      <c r="L85">
        <v>1111</v>
      </c>
    </row>
    <row r="86" spans="1:12" x14ac:dyDescent="0.3">
      <c r="A86" s="59">
        <v>12</v>
      </c>
      <c r="B86" s="59">
        <v>17513</v>
      </c>
      <c r="C86" s="62">
        <v>14</v>
      </c>
      <c r="D86" s="59">
        <v>17532</v>
      </c>
      <c r="E86" s="62">
        <v>13</v>
      </c>
      <c r="F86" s="59">
        <v>17553</v>
      </c>
      <c r="G86" s="65">
        <v>14</v>
      </c>
      <c r="H86" s="65">
        <v>17571</v>
      </c>
      <c r="I86" s="41"/>
      <c r="J86" s="41"/>
      <c r="K86" s="51">
        <v>0</v>
      </c>
      <c r="L86">
        <v>1111</v>
      </c>
    </row>
    <row r="87" spans="1:12" x14ac:dyDescent="0.3">
      <c r="A87" s="59">
        <v>21</v>
      </c>
      <c r="B87" s="59">
        <v>17851</v>
      </c>
      <c r="C87" s="62">
        <v>12</v>
      </c>
      <c r="D87" s="59">
        <v>17863</v>
      </c>
      <c r="E87" s="62">
        <v>13</v>
      </c>
      <c r="F87" s="59">
        <v>17886</v>
      </c>
      <c r="G87" s="65">
        <v>14</v>
      </c>
      <c r="H87" s="65">
        <v>17931</v>
      </c>
      <c r="I87" s="41"/>
      <c r="J87" s="41"/>
      <c r="K87" s="51">
        <v>0</v>
      </c>
      <c r="L87">
        <v>2111</v>
      </c>
    </row>
    <row r="88" spans="1:12" x14ac:dyDescent="0.3">
      <c r="A88" s="59">
        <v>12</v>
      </c>
      <c r="B88" s="59">
        <v>18100</v>
      </c>
      <c r="C88" s="62">
        <v>14</v>
      </c>
      <c r="D88" s="59">
        <v>18145</v>
      </c>
      <c r="E88" s="62">
        <v>13</v>
      </c>
      <c r="F88" s="59">
        <v>18174</v>
      </c>
      <c r="G88" s="65">
        <v>14</v>
      </c>
      <c r="H88" s="65">
        <v>18192</v>
      </c>
      <c r="I88" s="41"/>
      <c r="J88" s="41"/>
      <c r="K88" s="51">
        <v>0</v>
      </c>
      <c r="L88">
        <v>1111</v>
      </c>
    </row>
    <row r="89" spans="1:12" x14ac:dyDescent="0.3">
      <c r="A89" s="59">
        <v>12</v>
      </c>
      <c r="B89" s="59">
        <v>18366</v>
      </c>
      <c r="C89" s="62">
        <v>14</v>
      </c>
      <c r="D89" s="59">
        <v>18384</v>
      </c>
      <c r="E89" s="62">
        <v>13</v>
      </c>
      <c r="F89" s="59">
        <v>18418</v>
      </c>
      <c r="G89" s="65">
        <v>14</v>
      </c>
      <c r="H89" s="65">
        <v>18435</v>
      </c>
      <c r="I89" s="41"/>
      <c r="J89" s="41"/>
      <c r="K89" s="51">
        <v>0</v>
      </c>
      <c r="L89">
        <v>1111</v>
      </c>
    </row>
    <row r="90" spans="1:12" x14ac:dyDescent="0.3">
      <c r="A90" s="59">
        <v>12</v>
      </c>
      <c r="B90" s="59">
        <v>18757</v>
      </c>
      <c r="C90" s="62">
        <v>14</v>
      </c>
      <c r="D90" s="59">
        <v>18779</v>
      </c>
      <c r="E90" s="62">
        <v>13</v>
      </c>
      <c r="F90" s="59">
        <v>18912</v>
      </c>
      <c r="G90" s="65">
        <v>14</v>
      </c>
      <c r="H90" s="65">
        <v>19018</v>
      </c>
      <c r="I90" s="41"/>
      <c r="J90" s="41"/>
      <c r="K90" s="51">
        <v>0</v>
      </c>
      <c r="L90">
        <v>1111</v>
      </c>
    </row>
    <row r="91" spans="1:12" x14ac:dyDescent="0.3">
      <c r="A91" s="59">
        <v>12</v>
      </c>
      <c r="B91" s="59">
        <v>20657</v>
      </c>
      <c r="C91" s="62">
        <v>14</v>
      </c>
      <c r="D91" s="59">
        <v>20679</v>
      </c>
      <c r="E91" s="62">
        <v>13</v>
      </c>
      <c r="F91" s="59">
        <v>20697</v>
      </c>
      <c r="G91" s="65">
        <v>14</v>
      </c>
      <c r="H91" s="65">
        <v>20713</v>
      </c>
      <c r="I91" s="41"/>
      <c r="J91" s="41"/>
      <c r="K91" s="51">
        <v>0</v>
      </c>
      <c r="L91">
        <v>1111</v>
      </c>
    </row>
    <row r="92" spans="1:12" x14ac:dyDescent="0.3">
      <c r="A92" s="59">
        <v>12</v>
      </c>
      <c r="B92" s="59">
        <v>21007</v>
      </c>
      <c r="C92" s="62">
        <v>14</v>
      </c>
      <c r="D92" s="59">
        <v>21048</v>
      </c>
      <c r="E92" s="62">
        <v>13</v>
      </c>
      <c r="F92" s="59">
        <v>21078</v>
      </c>
      <c r="G92" s="65">
        <v>14</v>
      </c>
      <c r="H92" s="65">
        <v>21153</v>
      </c>
      <c r="I92" s="41"/>
      <c r="J92" s="41"/>
      <c r="K92" s="51">
        <v>0</v>
      </c>
      <c r="L92">
        <v>1111</v>
      </c>
    </row>
    <row r="93" spans="1:12" x14ac:dyDescent="0.3">
      <c r="A93" s="59">
        <v>21</v>
      </c>
      <c r="B93" s="59">
        <v>21410</v>
      </c>
      <c r="C93" s="62">
        <v>12</v>
      </c>
      <c r="D93" s="59">
        <v>21451</v>
      </c>
      <c r="E93" s="62">
        <v>13</v>
      </c>
      <c r="F93" s="59">
        <v>21789</v>
      </c>
      <c r="G93" s="65">
        <v>14</v>
      </c>
      <c r="H93" s="65">
        <v>21867</v>
      </c>
      <c r="I93" s="41"/>
      <c r="J93" s="41"/>
      <c r="K93" s="51">
        <v>0</v>
      </c>
      <c r="L93">
        <v>2111</v>
      </c>
    </row>
    <row r="94" spans="1:12" x14ac:dyDescent="0.3">
      <c r="A94" s="59">
        <v>12</v>
      </c>
      <c r="B94" s="59">
        <v>22029</v>
      </c>
      <c r="C94" s="62">
        <v>14</v>
      </c>
      <c r="D94" s="59">
        <v>22069</v>
      </c>
      <c r="E94" s="62">
        <v>13</v>
      </c>
      <c r="F94" s="59">
        <v>22097</v>
      </c>
      <c r="G94" s="65">
        <v>14</v>
      </c>
      <c r="H94" s="65">
        <v>22171</v>
      </c>
      <c r="I94" s="41"/>
      <c r="J94" s="41"/>
      <c r="K94" s="51">
        <v>0</v>
      </c>
      <c r="L94">
        <v>1111</v>
      </c>
    </row>
    <row r="95" spans="1:12" x14ac:dyDescent="0.3">
      <c r="A95" s="59">
        <v>12</v>
      </c>
      <c r="B95" s="59">
        <v>22618</v>
      </c>
      <c r="C95" s="62"/>
      <c r="D95" s="59"/>
      <c r="E95" s="62"/>
      <c r="F95" s="59"/>
      <c r="G95" s="65"/>
      <c r="H95" s="65"/>
      <c r="I95" s="41"/>
      <c r="J95" s="41"/>
      <c r="K95" s="51"/>
      <c r="L95">
        <v>1</v>
      </c>
    </row>
    <row r="96" spans="1:12" x14ac:dyDescent="0.3">
      <c r="A96" s="17"/>
      <c r="B96" s="17"/>
      <c r="C96" s="17"/>
      <c r="D96" s="17"/>
      <c r="E96" s="17"/>
      <c r="F96" s="17"/>
      <c r="G96" s="17"/>
      <c r="H9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0</v>
      </c>
      <c r="B2" s="66">
        <v>40743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81</v>
      </c>
      <c r="V3" s="26" t="s">
        <v>118</v>
      </c>
      <c r="W3">
        <f>COUNTA(L7:L20)</f>
        <v>14</v>
      </c>
      <c r="AA3" s="26" t="s">
        <v>118</v>
      </c>
      <c r="AB3">
        <f>COUNTA(L21:L33)</f>
        <v>13</v>
      </c>
      <c r="AF3" s="26" t="s">
        <v>118</v>
      </c>
      <c r="AG3">
        <f>COUNTA(L34:L47)</f>
        <v>14</v>
      </c>
      <c r="AK3" s="26" t="s">
        <v>118</v>
      </c>
      <c r="AL3">
        <f>COUNTA(L48:L60)</f>
        <v>13</v>
      </c>
      <c r="AP3" s="26" t="s">
        <v>118</v>
      </c>
      <c r="AQ3">
        <f>COUNTA(L61:L74)</f>
        <v>14</v>
      </c>
      <c r="AU3" s="26" t="s">
        <v>118</v>
      </c>
      <c r="AV3">
        <f>COUNTA(L75:L87)</f>
        <v>13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80</v>
      </c>
      <c r="V4" s="26" t="s">
        <v>119</v>
      </c>
      <c r="W4">
        <f>SUM(U7:U22)</f>
        <v>14</v>
      </c>
      <c r="AA4" s="26" t="s">
        <v>119</v>
      </c>
      <c r="AB4">
        <f>SUM(Z7:Z22)</f>
        <v>13</v>
      </c>
      <c r="AF4" s="26" t="s">
        <v>119</v>
      </c>
      <c r="AG4">
        <f>SUM(AE7:AE22)</f>
        <v>14</v>
      </c>
      <c r="AK4" s="26" t="s">
        <v>119</v>
      </c>
      <c r="AL4">
        <f>SUM(AJ7:AJ22)</f>
        <v>13</v>
      </c>
      <c r="AP4" s="26" t="s">
        <v>119</v>
      </c>
      <c r="AQ4">
        <f>SUM(AO7:AO22)</f>
        <v>14</v>
      </c>
      <c r="AU4" s="26" t="s">
        <v>119</v>
      </c>
      <c r="AV4">
        <f>SUM(AT7:AT22)</f>
        <v>12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35</v>
      </c>
      <c r="C7" s="60">
        <v>12</v>
      </c>
      <c r="D7" s="57">
        <v>698</v>
      </c>
      <c r="E7" s="60">
        <v>13</v>
      </c>
      <c r="F7" s="57">
        <v>712</v>
      </c>
      <c r="G7" s="63">
        <v>14</v>
      </c>
      <c r="H7" s="63">
        <v>728</v>
      </c>
      <c r="I7" s="42"/>
      <c r="J7" s="42"/>
      <c r="K7" s="43">
        <v>0</v>
      </c>
      <c r="L7">
        <v>2111</v>
      </c>
      <c r="N7" s="36">
        <v>1111</v>
      </c>
      <c r="O7" s="36">
        <f>COUNTIF($L$7:$L$500,N7)</f>
        <v>58</v>
      </c>
      <c r="P7" s="36">
        <f>O7/$Q$4</f>
        <v>0.72499999999999998</v>
      </c>
      <c r="Q7" s="36">
        <f>IF(P7=0,0,(P7*((LOG(P7))/LOG(2))))</f>
        <v>-0.33636164732584795</v>
      </c>
      <c r="T7" s="36">
        <f>N7</f>
        <v>1111</v>
      </c>
      <c r="U7" s="36">
        <f>COUNTIF(L7:L20,T7)</f>
        <v>10</v>
      </c>
      <c r="V7" s="36">
        <f>U7/(W4-U20)</f>
        <v>0.7142857142857143</v>
      </c>
      <c r="W7" s="36">
        <f>IF(V7=0,0,(V7*((LOG(V7))/LOG(2))))</f>
        <v>-0.34673344797874411</v>
      </c>
      <c r="Y7" s="36">
        <f>N7</f>
        <v>1111</v>
      </c>
      <c r="Z7" s="36">
        <f>COUNTIF(L21:L33,Y7)</f>
        <v>9</v>
      </c>
      <c r="AA7" s="36">
        <f>Z7/(AB4-Z20)</f>
        <v>0.69230769230769229</v>
      </c>
      <c r="AB7" s="36">
        <f>IF(AA7=0,0,(AA7*((LOG(AA7))/LOG(2))))</f>
        <v>-0.36727941925300139</v>
      </c>
      <c r="AD7" s="36">
        <f>N7</f>
        <v>1111</v>
      </c>
      <c r="AE7" s="36">
        <f>COUNTIF(L34:L47,AD7)</f>
        <v>12</v>
      </c>
      <c r="AF7" s="36">
        <f>AE7/(AG4-AE20)</f>
        <v>0.8571428571428571</v>
      </c>
      <c r="AG7" s="36">
        <f>IF(AF7=0,0,(AF7*((LOG(AF7))/LOG(2))))</f>
        <v>-0.19062207543124113</v>
      </c>
      <c r="AI7" s="36">
        <f>N7</f>
        <v>1111</v>
      </c>
      <c r="AJ7" s="36">
        <f>COUNTIF(L48:L60,AI7)</f>
        <v>9</v>
      </c>
      <c r="AK7" s="36">
        <f>AJ7/(AL4-AJ20)</f>
        <v>0.69230769230769229</v>
      </c>
      <c r="AL7" s="36">
        <f>IF(AK7=0,0,(AK7*((LOG(AK7))/LOG(2))))</f>
        <v>-0.36727941925300139</v>
      </c>
      <c r="AN7" s="36">
        <f>N7</f>
        <v>1111</v>
      </c>
      <c r="AO7" s="36">
        <f>COUNTIF(L61:L74,AN7)</f>
        <v>12</v>
      </c>
      <c r="AP7" s="36">
        <f>AO7/(AQ4-AO20)</f>
        <v>0.8571428571428571</v>
      </c>
      <c r="AQ7" s="36">
        <f>IF(AP7=0,0,(AP7*((LOG(AP7))/LOG(2))))</f>
        <v>-0.19062207543124113</v>
      </c>
      <c r="AS7" s="36">
        <f>N7</f>
        <v>1111</v>
      </c>
      <c r="AT7" s="36">
        <f>COUNTIF(L75:L87,AS7)</f>
        <v>6</v>
      </c>
      <c r="AU7" s="36">
        <f>AT7/(AV4-AT20)</f>
        <v>0.5</v>
      </c>
      <c r="AV7" s="36">
        <f>IF(AU7=0,0,(AU7*((LOG(AU7))/LOG(2))))</f>
        <v>-0.5</v>
      </c>
    </row>
    <row r="8" spans="1:48" x14ac:dyDescent="0.3">
      <c r="A8" s="58">
        <v>21</v>
      </c>
      <c r="B8" s="58">
        <v>828</v>
      </c>
      <c r="C8" s="61">
        <v>12</v>
      </c>
      <c r="D8" s="58">
        <v>840</v>
      </c>
      <c r="E8" s="61">
        <v>13</v>
      </c>
      <c r="F8" s="58">
        <v>854</v>
      </c>
      <c r="G8" s="64">
        <v>14</v>
      </c>
      <c r="H8" s="64">
        <v>873</v>
      </c>
      <c r="I8" s="42"/>
      <c r="J8" s="42"/>
      <c r="K8" s="43">
        <v>0</v>
      </c>
      <c r="L8">
        <v>2111</v>
      </c>
      <c r="N8" s="36">
        <v>1112</v>
      </c>
      <c r="O8" s="36">
        <f>COUNTIF($L$7:$L$500,N8)</f>
        <v>2</v>
      </c>
      <c r="P8" s="36">
        <f>O8/$Q$4</f>
        <v>2.5000000000000001E-2</v>
      </c>
      <c r="Q8" s="36">
        <f>IF(P8=0,0,(P8*((LOG(P8))/LOG(2))))</f>
        <v>-0.13304820237218404</v>
      </c>
      <c r="T8" s="36">
        <f>N8</f>
        <v>1112</v>
      </c>
      <c r="U8" s="36">
        <f>COUNTIF(L7:L20,T8)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COUNTIF(L21:L33,Y8)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COUNTIF(L34:L47,AD8)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COUNTIF(L48:L60,AI8)</f>
        <v>2</v>
      </c>
      <c r="AK8" s="36">
        <f>AJ8/(AL4-AJ20)</f>
        <v>0.15384615384615385</v>
      </c>
      <c r="AL8" s="36">
        <f>IF(AK8=0,0,(AK8*((LOG(AK8))/LOG(2))))</f>
        <v>-0.4154522643293988</v>
      </c>
      <c r="AN8" s="36">
        <f>N8</f>
        <v>1112</v>
      </c>
      <c r="AO8" s="36">
        <f>COUNTIF(L61:L74,AN8)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COUNTIF(L75:L87,AS8)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12</v>
      </c>
      <c r="B9" s="58">
        <v>1028</v>
      </c>
      <c r="C9" s="61">
        <v>14</v>
      </c>
      <c r="D9" s="58">
        <v>1053</v>
      </c>
      <c r="E9" s="61">
        <v>13</v>
      </c>
      <c r="F9" s="58">
        <v>1067</v>
      </c>
      <c r="G9" s="64">
        <v>14</v>
      </c>
      <c r="H9" s="64">
        <v>1081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2</v>
      </c>
      <c r="P9" s="36">
        <f>O9/$Q$4</f>
        <v>2.5000000000000001E-2</v>
      </c>
      <c r="Q9" s="36">
        <f>IF(P9=0,0,(P9*((LOG(P9))/LOG(2))))</f>
        <v>-0.13304820237218404</v>
      </c>
      <c r="T9" s="36">
        <f>N9</f>
        <v>1121</v>
      </c>
      <c r="U9" s="36">
        <f>COUNTIF(L7:L20,T9)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COUNTIF(L21:L33,Y9)</f>
        <v>1</v>
      </c>
      <c r="AA9" s="36">
        <f>Z9/(AB4-Z20)</f>
        <v>7.6923076923076927E-2</v>
      </c>
      <c r="AB9" s="36">
        <f>IF(AA9=0,0,(AA9*((LOG(AA9))/LOG(2))))</f>
        <v>-0.28464920908777636</v>
      </c>
      <c r="AD9" s="36">
        <f>N9</f>
        <v>1121</v>
      </c>
      <c r="AE9" s="36">
        <f>COUNTIF(L34:L47,AD9)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COUNTIF(L48:L60,AI9)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COUNTIF(L61:L74,AN9)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COUNTIF(L75:L87,AS9)</f>
        <v>1</v>
      </c>
      <c r="AU9" s="36">
        <f>AT9/(AV4-AT20)</f>
        <v>8.3333333333333329E-2</v>
      </c>
      <c r="AV9" s="36">
        <f>IF(AU9=0,0,(AU9*((LOG(AU9))/LOG(2))))</f>
        <v>-0.29874687506009634</v>
      </c>
    </row>
    <row r="10" spans="1:48" x14ac:dyDescent="0.3">
      <c r="A10" s="58">
        <v>12</v>
      </c>
      <c r="B10" s="58">
        <v>1201</v>
      </c>
      <c r="C10" s="61">
        <v>14</v>
      </c>
      <c r="D10" s="58">
        <v>1213</v>
      </c>
      <c r="E10" s="61">
        <v>13</v>
      </c>
      <c r="F10" s="58">
        <v>1225</v>
      </c>
      <c r="G10" s="64">
        <v>14</v>
      </c>
      <c r="H10" s="64">
        <v>1241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COUNTIF(L7:L20,T10)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COUNTIF(L21:L33,Y10)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COUNTIF(L34:L47,AD10)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COUNTIF(L48:L60,AI10)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COUNTIF(L61:L74,AN10)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COUNTIF(L75:L87,AS10)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1355</v>
      </c>
      <c r="C11" s="61">
        <v>14</v>
      </c>
      <c r="D11" s="58">
        <v>1367</v>
      </c>
      <c r="E11" s="61">
        <v>13</v>
      </c>
      <c r="F11" s="58">
        <v>1378</v>
      </c>
      <c r="G11" s="64">
        <v>14</v>
      </c>
      <c r="H11" s="64">
        <v>1390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4</v>
      </c>
      <c r="P11" s="36">
        <f>O11/$Q$4</f>
        <v>0.05</v>
      </c>
      <c r="Q11" s="36">
        <f>IF(P11=0,0,(P11*((LOG(P11))/LOG(2))))</f>
        <v>-0.21609640474436814</v>
      </c>
      <c r="T11" s="36">
        <f>N11</f>
        <v>1211</v>
      </c>
      <c r="U11" s="36">
        <f>COUNTIF(L7:L20,T11)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COUNTIF(L21:L33,Y11)</f>
        <v>2</v>
      </c>
      <c r="AA11" s="36">
        <f>Z11/(AB4-Z20)</f>
        <v>0.15384615384615385</v>
      </c>
      <c r="AB11" s="36">
        <f>IF(AA11=0,0,(AA11*((LOG(AA11))/LOG(2))))</f>
        <v>-0.4154522643293988</v>
      </c>
      <c r="AD11" s="36">
        <f>N11</f>
        <v>1211</v>
      </c>
      <c r="AE11" s="36">
        <f>COUNTIF(L34:L47,AD11)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COUNTIF(L48:L60,AI11)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COUNTIF(L61:L74,AN11)</f>
        <v>1</v>
      </c>
      <c r="AP11" s="36">
        <f>AO11/(AQ4-AO20)</f>
        <v>7.1428571428571425E-2</v>
      </c>
      <c r="AQ11" s="36">
        <f>IF(AP11=0,0,(AP11*((LOG(AP11))/LOG(2))))</f>
        <v>-0.27195392300411453</v>
      </c>
      <c r="AS11" s="36">
        <f>N11</f>
        <v>1211</v>
      </c>
      <c r="AT11" s="36">
        <f>COUNTIF(L75:L87,AS11)</f>
        <v>1</v>
      </c>
      <c r="AU11" s="36">
        <f>AT11/(AV4-AT20)</f>
        <v>8.3333333333333329E-2</v>
      </c>
      <c r="AV11" s="36">
        <f>IF(AU11=0,0,(AU11*((LOG(AU11))/LOG(2))))</f>
        <v>-0.29874687506009634</v>
      </c>
    </row>
    <row r="12" spans="1:48" x14ac:dyDescent="0.3">
      <c r="A12" s="58">
        <v>12</v>
      </c>
      <c r="B12" s="58">
        <v>1567</v>
      </c>
      <c r="C12" s="61">
        <v>14</v>
      </c>
      <c r="D12" s="58">
        <v>1583</v>
      </c>
      <c r="E12" s="61">
        <v>13</v>
      </c>
      <c r="F12" s="58">
        <v>1595</v>
      </c>
      <c r="G12" s="64">
        <v>14</v>
      </c>
      <c r="H12" s="64">
        <v>1609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1212</v>
      </c>
      <c r="U12" s="36">
        <f>COUNTIF(L7:L20,T12)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COUNTIF(L21:L33,Y12)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COUNTIF(L34:L47,AD12)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COUNTIF(L48:L60,AI12)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COUNTIF(L61:L74,AN12)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COUNTIF(L75:L87,AS12)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1730</v>
      </c>
      <c r="C13" s="61">
        <v>14</v>
      </c>
      <c r="D13" s="58">
        <v>1747</v>
      </c>
      <c r="E13" s="61">
        <v>13</v>
      </c>
      <c r="F13" s="58">
        <v>1768</v>
      </c>
      <c r="G13" s="64">
        <v>14</v>
      </c>
      <c r="H13" s="64">
        <v>1782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COUNTIF(L7:L20,T13)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COUNTIF(L21:L33,Y13)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COUNTIF(L34:L47,AD13)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COUNTIF(L48:L60,AI13)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COUNTIF(L61:L74,AN13)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COUNTIF(L75:L87,AS13)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1915</v>
      </c>
      <c r="C14" s="61">
        <v>14</v>
      </c>
      <c r="D14" s="58">
        <v>1928</v>
      </c>
      <c r="E14" s="61">
        <v>13</v>
      </c>
      <c r="F14" s="58">
        <v>1954</v>
      </c>
      <c r="G14" s="64">
        <v>14</v>
      </c>
      <c r="H14" s="64">
        <v>1980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COUNTIF(L7:L20,T14)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COUNTIF(L21:L33,Y14)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COUNTIF(L34:L47,AD14)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COUNTIF(L48:L60,AI14)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COUNTIF(L61:L74,AN14)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COUNTIF(L75:L87,AS14)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2090</v>
      </c>
      <c r="C15" s="61">
        <v>14</v>
      </c>
      <c r="D15" s="58">
        <v>2107</v>
      </c>
      <c r="E15" s="61">
        <v>13</v>
      </c>
      <c r="F15" s="58">
        <v>2133</v>
      </c>
      <c r="G15" s="64">
        <v>14</v>
      </c>
      <c r="H15" s="64">
        <v>2145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10</v>
      </c>
      <c r="P15" s="36">
        <f>O15/$Q$4</f>
        <v>0.125</v>
      </c>
      <c r="Q15" s="36">
        <f>IF(P15=0,0,(P15*((LOG(P15))/LOG(2))))</f>
        <v>-0.375</v>
      </c>
      <c r="T15" s="36">
        <f>N15</f>
        <v>2111</v>
      </c>
      <c r="U15" s="36">
        <f>COUNTIF(L7:L20,T15)</f>
        <v>4</v>
      </c>
      <c r="V15" s="36">
        <f>U15/(W4-U20)</f>
        <v>0.2857142857142857</v>
      </c>
      <c r="W15" s="36">
        <f>IF(V15=0,0,(V15*((LOG(V15))/LOG(2))))</f>
        <v>-0.51638712058788683</v>
      </c>
      <c r="Y15" s="36">
        <f>N15</f>
        <v>2111</v>
      </c>
      <c r="Z15" s="36">
        <f>COUNTIF(L21:L33,Y15)</f>
        <v>1</v>
      </c>
      <c r="AA15" s="36">
        <f>Z15/(AB4-Z20)</f>
        <v>7.6923076923076927E-2</v>
      </c>
      <c r="AB15" s="36">
        <f>IF(AA15=0,0,(AA15*((LOG(AA15))/LOG(2))))</f>
        <v>-0.28464920908777636</v>
      </c>
      <c r="AD15" s="36">
        <f>N15</f>
        <v>2111</v>
      </c>
      <c r="AE15" s="36">
        <f>COUNTIF(L34:L47,AD15)</f>
        <v>2</v>
      </c>
      <c r="AF15" s="36">
        <f>AE15/(AG4-AE20)</f>
        <v>0.14285714285714285</v>
      </c>
      <c r="AG15" s="36">
        <f>IF(AF15=0,0,(AF15*((LOG(AF15))/LOG(2))))</f>
        <v>-0.40105070315108626</v>
      </c>
      <c r="AI15" s="36">
        <f>N15</f>
        <v>2111</v>
      </c>
      <c r="AJ15" s="36">
        <f>COUNTIF(L48:L60,AI15)</f>
        <v>1</v>
      </c>
      <c r="AK15" s="36">
        <f>AJ15/(AL4-AJ20)</f>
        <v>7.6923076923076927E-2</v>
      </c>
      <c r="AL15" s="36">
        <f>IF(AK15=0,0,(AK15*((LOG(AK15))/LOG(2))))</f>
        <v>-0.28464920908777636</v>
      </c>
      <c r="AN15" s="36">
        <f>N15</f>
        <v>2111</v>
      </c>
      <c r="AO15" s="36">
        <f>COUNTIF(L61:L74,AN15)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COUNTIF(L75:L87,AS15)</f>
        <v>2</v>
      </c>
      <c r="AU15" s="36">
        <f>AT15/(AV4-AT20)</f>
        <v>0.16666666666666666</v>
      </c>
      <c r="AV15" s="36">
        <f>IF(AU15=0,0,(AU15*((LOG(AU15))/LOG(2))))</f>
        <v>-0.43082708345352599</v>
      </c>
    </row>
    <row r="16" spans="1:48" x14ac:dyDescent="0.3">
      <c r="A16" s="58">
        <v>21</v>
      </c>
      <c r="B16" s="58">
        <v>2277</v>
      </c>
      <c r="C16" s="61">
        <v>12</v>
      </c>
      <c r="D16" s="58">
        <v>2290</v>
      </c>
      <c r="E16" s="61">
        <v>13</v>
      </c>
      <c r="F16" s="58">
        <v>2316</v>
      </c>
      <c r="G16" s="64">
        <v>14</v>
      </c>
      <c r="H16" s="64">
        <v>2330</v>
      </c>
      <c r="I16" s="42"/>
      <c r="J16" s="42"/>
      <c r="K16" s="43">
        <v>0</v>
      </c>
      <c r="L16">
        <v>2111</v>
      </c>
      <c r="N16" s="36">
        <v>2112</v>
      </c>
      <c r="O16" s="36">
        <f>COUNTIF($L$7:$L$500,N16)</f>
        <v>4</v>
      </c>
      <c r="P16" s="36">
        <f>O16/$Q$4</f>
        <v>0.05</v>
      </c>
      <c r="Q16" s="36">
        <f>IF(P16=0,0,(P16*((LOG(P16))/LOG(2))))</f>
        <v>-0.21609640474436814</v>
      </c>
      <c r="T16" s="36">
        <f>N16</f>
        <v>2112</v>
      </c>
      <c r="U16" s="36">
        <f>COUNTIF(L7:L20,T16)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COUNTIF(L21:L33,Y16)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COUNTIF(L34:L47,AD16)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COUNTIF(L48:L60,AI16)</f>
        <v>1</v>
      </c>
      <c r="AK16" s="36">
        <f>AJ16/(AL4-AJ20)</f>
        <v>7.6923076923076927E-2</v>
      </c>
      <c r="AL16" s="36">
        <f>IF(AK16=0,0,(AK16*((LOG(AK16))/LOG(2))))</f>
        <v>-0.28464920908777636</v>
      </c>
      <c r="AN16" s="36">
        <f>N16</f>
        <v>2112</v>
      </c>
      <c r="AO16" s="36">
        <f>COUNTIF(L61:L74,AN16)</f>
        <v>1</v>
      </c>
      <c r="AP16" s="36">
        <f>AO16/(AQ4-AO20)</f>
        <v>7.1428571428571425E-2</v>
      </c>
      <c r="AQ16" s="36">
        <f>IF(AP16=0,0,(AP16*((LOG(AP16))/LOG(2))))</f>
        <v>-0.27195392300411453</v>
      </c>
      <c r="AS16" s="36">
        <f>N16</f>
        <v>2112</v>
      </c>
      <c r="AT16" s="36">
        <f>COUNTIF(L75:L87,AS16)</f>
        <v>2</v>
      </c>
      <c r="AU16" s="36">
        <f>AT16/(AV4-AT20)</f>
        <v>0.16666666666666666</v>
      </c>
      <c r="AV16" s="36">
        <f>IF(AU16=0,0,(AU16*((LOG(AU16))/LOG(2))))</f>
        <v>-0.43082708345352599</v>
      </c>
    </row>
    <row r="17" spans="1:48" x14ac:dyDescent="0.3">
      <c r="A17" s="58">
        <v>12</v>
      </c>
      <c r="B17" s="58">
        <v>2468</v>
      </c>
      <c r="C17" s="61">
        <v>14</v>
      </c>
      <c r="D17" s="58">
        <v>2486</v>
      </c>
      <c r="E17" s="61">
        <v>13</v>
      </c>
      <c r="F17" s="58">
        <v>2504</v>
      </c>
      <c r="G17" s="64">
        <v>14</v>
      </c>
      <c r="H17" s="64">
        <v>2518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0</v>
      </c>
      <c r="P17" s="36">
        <f>O17/$Q$4</f>
        <v>0</v>
      </c>
      <c r="Q17" s="36">
        <f>IF(P17=0,0,(P17*((LOG(P17))/LOG(2))))</f>
        <v>0</v>
      </c>
      <c r="T17" s="36">
        <f>N17</f>
        <v>2121</v>
      </c>
      <c r="U17" s="36">
        <f>COUNTIF(L7:L20,T17)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COUNTIF(L21:L33,Y17)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COUNTIF(L34:L47,AD17)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COUNTIF(L48:L60,AI17)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COUNTIF(L61:L74,AN17)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COUNTIF(L75:L87,AS17)</f>
        <v>0</v>
      </c>
      <c r="AU17" s="36">
        <f>AT17/(AV4-AT20)</f>
        <v>0</v>
      </c>
      <c r="AV17" s="36">
        <f>IF(AU17=0,0,(AU17*((LOG(AU17))/LOG(2))))</f>
        <v>0</v>
      </c>
    </row>
    <row r="18" spans="1:48" x14ac:dyDescent="0.3">
      <c r="A18" s="58">
        <v>12</v>
      </c>
      <c r="B18" s="58">
        <v>2652</v>
      </c>
      <c r="C18" s="61">
        <v>14</v>
      </c>
      <c r="D18" s="58">
        <v>2664</v>
      </c>
      <c r="E18" s="61">
        <v>13</v>
      </c>
      <c r="F18" s="58">
        <v>2690</v>
      </c>
      <c r="G18" s="64">
        <v>14</v>
      </c>
      <c r="H18" s="64">
        <v>2727</v>
      </c>
      <c r="I18" s="42"/>
      <c r="J18" s="42"/>
      <c r="K18" s="43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COUNTIF(L7:L20,T18)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COUNTIF(L21:L33,Y18)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COUNTIF(L34:L47,AD18)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COUNTIF(L48:L60,AI18)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COUNTIF(L61:L74,AN18)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COUNTIF(L75:L87,AS18)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21</v>
      </c>
      <c r="B19" s="58">
        <v>2864</v>
      </c>
      <c r="C19" s="61">
        <v>12</v>
      </c>
      <c r="D19" s="58">
        <v>2875</v>
      </c>
      <c r="E19" s="61">
        <v>13</v>
      </c>
      <c r="F19" s="58">
        <v>2901</v>
      </c>
      <c r="G19" s="64">
        <v>14</v>
      </c>
      <c r="H19" s="64">
        <v>2919</v>
      </c>
      <c r="I19" s="42"/>
      <c r="J19" s="42"/>
      <c r="K19" s="43">
        <v>0</v>
      </c>
      <c r="L19">
        <v>2111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COUNTIF(L7:L20,T19)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COUNTIF(L21:L33,Y19)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COUNTIF(L34:L47,AD19)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COUNTIF(L48:L60,AI19)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COUNTIF(L61:L74,AN19)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COUNTIF(L75:L87,AS19)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3065</v>
      </c>
      <c r="C20" s="61">
        <v>14</v>
      </c>
      <c r="D20" s="58">
        <v>3077</v>
      </c>
      <c r="E20" s="61">
        <v>13</v>
      </c>
      <c r="F20" s="58">
        <v>3102</v>
      </c>
      <c r="G20" s="64">
        <v>14</v>
      </c>
      <c r="H20" s="64">
        <v>3123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COUNTIF(L7:L20,T20)</f>
        <v>0</v>
      </c>
      <c r="V20" s="55"/>
      <c r="W20" s="56"/>
      <c r="Y20" s="36">
        <f>N20</f>
        <v>2212</v>
      </c>
      <c r="Z20" s="36">
        <f>COUNTIF(L21:L33,Y20)</f>
        <v>0</v>
      </c>
      <c r="AA20" s="55"/>
      <c r="AB20" s="56"/>
      <c r="AD20" s="36">
        <f>N20</f>
        <v>2212</v>
      </c>
      <c r="AE20" s="36">
        <f>COUNTIF(L34:L47,AD20)</f>
        <v>0</v>
      </c>
      <c r="AF20" s="55"/>
      <c r="AG20" s="56"/>
      <c r="AI20" s="36">
        <f>N20</f>
        <v>2212</v>
      </c>
      <c r="AJ20" s="36">
        <f>COUNTIF(L48:L60,AI20)</f>
        <v>0</v>
      </c>
      <c r="AK20" s="55"/>
      <c r="AL20" s="56"/>
      <c r="AN20" s="36">
        <f>N20</f>
        <v>2212</v>
      </c>
      <c r="AO20" s="36">
        <f>COUNTIF(L61:L74,AN20)</f>
        <v>0</v>
      </c>
      <c r="AP20" s="55"/>
      <c r="AQ20" s="56"/>
      <c r="AS20" s="36">
        <f>N20</f>
        <v>2212</v>
      </c>
      <c r="AT20" s="36">
        <f>COUNTIF(L75:L87,AS20)</f>
        <v>0</v>
      </c>
      <c r="AU20" s="55"/>
      <c r="AV20" s="56"/>
    </row>
    <row r="21" spans="1:48" x14ac:dyDescent="0.3">
      <c r="A21" s="59">
        <v>12</v>
      </c>
      <c r="B21" s="59">
        <v>3257</v>
      </c>
      <c r="C21" s="62">
        <v>14</v>
      </c>
      <c r="D21" s="59">
        <v>3278</v>
      </c>
      <c r="E21" s="62">
        <v>13</v>
      </c>
      <c r="F21" s="59">
        <v>3291</v>
      </c>
      <c r="G21" s="65">
        <v>14</v>
      </c>
      <c r="H21" s="65">
        <v>3315</v>
      </c>
      <c r="I21" s="41"/>
      <c r="J21" s="41"/>
      <c r="K21" s="51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COUNTIF(L7:L20,T21)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COUNTIF(L21:L33,Y21)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COUNTIF(L34:L47,AD21)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COUNTIF(L48:L60,AI21)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COUNTIF(L61:L74,AN21)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COUNTIF(L75:L87,AS21)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9">
        <v>12</v>
      </c>
      <c r="B22" s="59">
        <v>3453</v>
      </c>
      <c r="C22" s="62">
        <v>14</v>
      </c>
      <c r="D22" s="59">
        <v>3479</v>
      </c>
      <c r="E22" s="62">
        <v>13</v>
      </c>
      <c r="F22" s="59">
        <v>3494</v>
      </c>
      <c r="G22" s="65">
        <v>14</v>
      </c>
      <c r="H22" s="65">
        <v>3529</v>
      </c>
      <c r="I22" s="41"/>
      <c r="J22" s="41"/>
      <c r="K22" s="51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COUNTIF(L7:L20,T22)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COUNTIF(L21:L33,Y22)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COUNTIF(L34:L47,AD22)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COUNTIF(L48:L60,AI22)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COUNTIF(L61:L74,AN22)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COUNTIF(L75:L87,AS22)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21</v>
      </c>
      <c r="B23" s="59">
        <v>3628</v>
      </c>
      <c r="C23" s="62">
        <v>12</v>
      </c>
      <c r="D23" s="59">
        <v>3638</v>
      </c>
      <c r="E23" s="62">
        <v>13</v>
      </c>
      <c r="F23" s="59">
        <v>3665</v>
      </c>
      <c r="G23" s="65">
        <v>14</v>
      </c>
      <c r="H23" s="65">
        <v>3678</v>
      </c>
      <c r="I23" s="41"/>
      <c r="J23" s="41"/>
      <c r="K23" s="51">
        <v>0</v>
      </c>
      <c r="L23">
        <v>2111</v>
      </c>
      <c r="P23" s="28">
        <f>SUM(P7:P22)</f>
        <v>1</v>
      </c>
      <c r="Q23" s="28">
        <f>-SUM(Q7:Q22)</f>
        <v>1.4096508615589523</v>
      </c>
      <c r="V23" s="28">
        <f>SUM(V7:V22)</f>
        <v>1</v>
      </c>
      <c r="W23" s="28">
        <f>-SUM(W7:W22)</f>
        <v>0.863120568566631</v>
      </c>
      <c r="AA23" s="28">
        <f>SUM(AA7:AA22)</f>
        <v>1</v>
      </c>
      <c r="AB23" s="28">
        <f>-SUM(AB7:AB22)</f>
        <v>1.3520301017579528</v>
      </c>
      <c r="AF23" s="28">
        <f>SUM(AF7:AF22)</f>
        <v>1</v>
      </c>
      <c r="AG23" s="28">
        <f>-SUM(AG7:AG22)</f>
        <v>0.59167277858232736</v>
      </c>
      <c r="AK23" s="28">
        <f>SUM(AK7:AK22)</f>
        <v>1</v>
      </c>
      <c r="AL23" s="28">
        <f>-SUM(AL7:AL22)</f>
        <v>1.3520301017579528</v>
      </c>
      <c r="AP23" s="28">
        <f>SUM(AP7:AP22)</f>
        <v>0.99999999999999989</v>
      </c>
      <c r="AQ23" s="28">
        <f>-SUM(AQ7:AQ22)</f>
        <v>0.73452992143947027</v>
      </c>
      <c r="AU23" s="28">
        <f>SUM(AU7:AU22)</f>
        <v>1</v>
      </c>
      <c r="AV23" s="28">
        <f>-SUM(AV7:AV22)</f>
        <v>1.9591479170272446</v>
      </c>
    </row>
    <row r="24" spans="1:48" x14ac:dyDescent="0.3">
      <c r="A24" s="59">
        <v>12</v>
      </c>
      <c r="B24" s="59">
        <v>3818</v>
      </c>
      <c r="C24" s="62">
        <v>14</v>
      </c>
      <c r="D24" s="59">
        <v>3835</v>
      </c>
      <c r="E24" s="62">
        <v>13</v>
      </c>
      <c r="F24" s="59">
        <v>3846</v>
      </c>
      <c r="G24" s="65">
        <v>14</v>
      </c>
      <c r="H24" s="65">
        <v>3871</v>
      </c>
      <c r="I24" s="41"/>
      <c r="J24" s="41"/>
      <c r="K24" s="51">
        <v>0</v>
      </c>
      <c r="L24">
        <v>1111</v>
      </c>
      <c r="P24" s="29" t="s">
        <v>90</v>
      </c>
      <c r="Q24" s="29">
        <f>Q23/(LOG(Q4)/LOG(2))</f>
        <v>0.22297799664930673</v>
      </c>
      <c r="V24" s="29" t="s">
        <v>117</v>
      </c>
      <c r="W24" s="29">
        <f>W23/(LOG(W4)/LOG(2))</f>
        <v>0.22669821601506379</v>
      </c>
      <c r="AA24" s="29" t="s">
        <v>120</v>
      </c>
      <c r="AB24" s="29">
        <f>AB23/(LOG(AB4)/LOG(2))</f>
        <v>0.36537011942925046</v>
      </c>
      <c r="AF24" s="29" t="s">
        <v>121</v>
      </c>
      <c r="AG24" s="29">
        <f>AG23/(LOG(AG4)/LOG(2))</f>
        <v>0.15540258018881267</v>
      </c>
      <c r="AK24" s="29" t="s">
        <v>122</v>
      </c>
      <c r="AL24" s="29">
        <f>AL23/(LOG(AL4)/LOG(2))</f>
        <v>0.36537011942925046</v>
      </c>
      <c r="AP24" s="29" t="s">
        <v>123</v>
      </c>
      <c r="AQ24" s="29">
        <f>AQ23/(LOG(AQ4)/LOG(2))</f>
        <v>0.19292394233698318</v>
      </c>
      <c r="AU24" s="29" t="s">
        <v>124</v>
      </c>
      <c r="AV24" s="29">
        <f>AV23/(LOG(AV4)/LOG(2))</f>
        <v>0.54649049094185487</v>
      </c>
    </row>
    <row r="25" spans="1:48" x14ac:dyDescent="0.3">
      <c r="A25" s="59">
        <v>12</v>
      </c>
      <c r="B25" s="59">
        <v>4004</v>
      </c>
      <c r="C25" s="62">
        <v>14</v>
      </c>
      <c r="D25" s="59">
        <v>4031</v>
      </c>
      <c r="E25" s="62">
        <v>24</v>
      </c>
      <c r="F25" s="59">
        <v>4041</v>
      </c>
      <c r="G25" s="65">
        <v>14</v>
      </c>
      <c r="H25" s="65">
        <v>4067</v>
      </c>
      <c r="I25" s="41"/>
      <c r="J25" s="41"/>
      <c r="K25" s="51">
        <v>0</v>
      </c>
      <c r="L25">
        <v>1121</v>
      </c>
    </row>
    <row r="26" spans="1:48" x14ac:dyDescent="0.3">
      <c r="A26" s="59">
        <v>12</v>
      </c>
      <c r="B26" s="59">
        <v>4215</v>
      </c>
      <c r="C26" s="62">
        <v>14</v>
      </c>
      <c r="D26" s="59">
        <v>4227</v>
      </c>
      <c r="E26" s="62">
        <v>13</v>
      </c>
      <c r="F26" s="59">
        <v>4240</v>
      </c>
      <c r="G26" s="65">
        <v>14</v>
      </c>
      <c r="H26" s="65">
        <v>4251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4378</v>
      </c>
      <c r="C27" s="62">
        <v>14</v>
      </c>
      <c r="D27" s="59">
        <v>4406</v>
      </c>
      <c r="E27" s="62">
        <v>13</v>
      </c>
      <c r="F27" s="59">
        <v>4424</v>
      </c>
      <c r="G27" s="65">
        <v>14</v>
      </c>
      <c r="H27" s="65">
        <v>4436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4566</v>
      </c>
      <c r="C28" s="62">
        <v>14</v>
      </c>
      <c r="D28" s="59">
        <v>4597</v>
      </c>
      <c r="E28" s="62">
        <v>13</v>
      </c>
      <c r="F28" s="59">
        <v>4614</v>
      </c>
      <c r="G28" s="65">
        <v>14</v>
      </c>
      <c r="H28" s="65">
        <v>4646</v>
      </c>
      <c r="I28" s="41"/>
      <c r="J28" s="41"/>
      <c r="K28" s="51">
        <v>0</v>
      </c>
      <c r="L28">
        <v>1111</v>
      </c>
      <c r="N28" s="40">
        <f>COUNTIF(L7:L87,G3)</f>
        <v>0</v>
      </c>
      <c r="O28" s="40"/>
      <c r="P28" s="47">
        <v>14</v>
      </c>
      <c r="Q28" s="47">
        <v>13</v>
      </c>
      <c r="R28" s="47">
        <v>14</v>
      </c>
      <c r="S28" s="47">
        <v>13</v>
      </c>
      <c r="T28" s="47">
        <v>14</v>
      </c>
      <c r="U28" s="47">
        <v>13</v>
      </c>
      <c r="V28" s="46"/>
    </row>
    <row r="29" spans="1:48" x14ac:dyDescent="0.3">
      <c r="A29" s="59">
        <v>12</v>
      </c>
      <c r="B29" s="59">
        <v>4769</v>
      </c>
      <c r="C29" s="62">
        <v>14</v>
      </c>
      <c r="D29" s="59">
        <v>4802</v>
      </c>
      <c r="E29" s="62">
        <v>13</v>
      </c>
      <c r="F29" s="59">
        <v>4817</v>
      </c>
      <c r="G29" s="65">
        <v>14</v>
      </c>
      <c r="H29" s="65">
        <v>4832</v>
      </c>
      <c r="I29" s="41"/>
      <c r="J29" s="41"/>
      <c r="K29" s="51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12</v>
      </c>
      <c r="B30" s="59">
        <v>5017</v>
      </c>
      <c r="C30" s="62">
        <v>14</v>
      </c>
      <c r="D30" s="59">
        <v>5044</v>
      </c>
      <c r="E30" s="62">
        <v>13</v>
      </c>
      <c r="F30" s="59">
        <v>5080</v>
      </c>
      <c r="G30" s="65">
        <v>14</v>
      </c>
      <c r="H30" s="65">
        <v>5095</v>
      </c>
      <c r="I30" s="41"/>
      <c r="J30" s="41"/>
      <c r="K30" s="51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5247</v>
      </c>
      <c r="C31" s="62">
        <v>23</v>
      </c>
      <c r="D31" s="59">
        <v>5279</v>
      </c>
      <c r="E31" s="62">
        <v>13</v>
      </c>
      <c r="F31" s="59">
        <v>5304</v>
      </c>
      <c r="G31" s="65">
        <v>14</v>
      </c>
      <c r="H31" s="65">
        <v>5324</v>
      </c>
      <c r="I31" s="41"/>
      <c r="J31" s="41"/>
      <c r="K31" s="51">
        <v>0</v>
      </c>
      <c r="L31">
        <v>1211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5465</v>
      </c>
      <c r="C32" s="62">
        <v>14</v>
      </c>
      <c r="D32" s="59">
        <v>5481</v>
      </c>
      <c r="E32" s="62">
        <v>13</v>
      </c>
      <c r="F32" s="59">
        <v>5495</v>
      </c>
      <c r="G32" s="65">
        <v>14</v>
      </c>
      <c r="H32" s="65">
        <v>5519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9">
        <v>12</v>
      </c>
      <c r="B33" s="59">
        <v>5648</v>
      </c>
      <c r="C33" s="62">
        <v>23</v>
      </c>
      <c r="D33" s="59">
        <v>5671</v>
      </c>
      <c r="E33" s="62">
        <v>13</v>
      </c>
      <c r="F33" s="59">
        <v>5682</v>
      </c>
      <c r="G33" s="65">
        <v>14</v>
      </c>
      <c r="H33" s="65">
        <v>5702</v>
      </c>
      <c r="I33" s="41"/>
      <c r="J33" s="41"/>
      <c r="K33" s="51">
        <v>0</v>
      </c>
      <c r="L33">
        <v>1211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8">
        <v>12</v>
      </c>
      <c r="B34" s="58">
        <v>5833</v>
      </c>
      <c r="C34" s="61">
        <v>14</v>
      </c>
      <c r="D34" s="58">
        <v>5867</v>
      </c>
      <c r="E34" s="61">
        <v>13</v>
      </c>
      <c r="F34" s="58">
        <v>5881</v>
      </c>
      <c r="G34" s="64">
        <v>14</v>
      </c>
      <c r="H34" s="64">
        <v>5896</v>
      </c>
      <c r="I34" s="42"/>
      <c r="J34" s="42"/>
      <c r="K34" s="43">
        <v>0</v>
      </c>
      <c r="L34">
        <v>1111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8">
        <v>12</v>
      </c>
      <c r="B35" s="58">
        <v>6035</v>
      </c>
      <c r="C35" s="61">
        <v>14</v>
      </c>
      <c r="D35" s="58">
        <v>6051</v>
      </c>
      <c r="E35" s="61">
        <v>13</v>
      </c>
      <c r="F35" s="58">
        <v>6062</v>
      </c>
      <c r="G35" s="64">
        <v>14</v>
      </c>
      <c r="H35" s="64">
        <v>6099</v>
      </c>
      <c r="I35" s="42"/>
      <c r="J35" s="42"/>
      <c r="K35" s="43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8">
        <v>12</v>
      </c>
      <c r="B36" s="58">
        <v>6199</v>
      </c>
      <c r="C36" s="61">
        <v>14</v>
      </c>
      <c r="D36" s="58">
        <v>6228</v>
      </c>
      <c r="E36" s="61">
        <v>13</v>
      </c>
      <c r="F36" s="58">
        <v>6246</v>
      </c>
      <c r="G36" s="64">
        <v>14</v>
      </c>
      <c r="H36" s="64">
        <v>6256</v>
      </c>
      <c r="I36" s="42"/>
      <c r="J36" s="42"/>
      <c r="K36" s="43">
        <v>0</v>
      </c>
      <c r="L36">
        <v>1111</v>
      </c>
      <c r="N36" s="41"/>
      <c r="O36" s="50" t="s">
        <v>110</v>
      </c>
      <c r="P36">
        <f>H20/P28</f>
        <v>223.07142857142858</v>
      </c>
      <c r="Q36">
        <f>(H33-H20)/Q28</f>
        <v>198.38461538461539</v>
      </c>
      <c r="R36">
        <f>(H47-H33)/R28</f>
        <v>205.85714285714286</v>
      </c>
      <c r="S36">
        <f>(H60-H47)/S28</f>
        <v>229.23076923076923</v>
      </c>
      <c r="T36">
        <f>(H74-H60)/T28</f>
        <v>347.42857142857144</v>
      </c>
      <c r="U36">
        <f>(H87-H74)/U28</f>
        <v>-1263.6923076923076</v>
      </c>
    </row>
    <row r="37" spans="1:22" x14ac:dyDescent="0.3">
      <c r="A37" s="58">
        <v>12</v>
      </c>
      <c r="B37" s="58">
        <v>6383</v>
      </c>
      <c r="C37" s="61">
        <v>14</v>
      </c>
      <c r="D37" s="58">
        <v>6407</v>
      </c>
      <c r="E37" s="61">
        <v>13</v>
      </c>
      <c r="F37" s="58">
        <v>6432</v>
      </c>
      <c r="G37" s="64">
        <v>14</v>
      </c>
      <c r="H37" s="64">
        <v>6454</v>
      </c>
      <c r="I37" s="42"/>
      <c r="J37" s="42"/>
      <c r="K37" s="43">
        <v>0</v>
      </c>
      <c r="L37">
        <v>1111</v>
      </c>
    </row>
    <row r="38" spans="1:22" x14ac:dyDescent="0.3">
      <c r="A38" s="58">
        <v>12</v>
      </c>
      <c r="B38" s="58">
        <v>6583</v>
      </c>
      <c r="C38" s="61">
        <v>14</v>
      </c>
      <c r="D38" s="58">
        <v>6600</v>
      </c>
      <c r="E38" s="61">
        <v>13</v>
      </c>
      <c r="F38" s="58">
        <v>6627</v>
      </c>
      <c r="G38" s="64">
        <v>14</v>
      </c>
      <c r="H38" s="64">
        <v>6646</v>
      </c>
      <c r="I38" s="42"/>
      <c r="J38" s="42"/>
      <c r="K38" s="43">
        <v>0</v>
      </c>
      <c r="L38">
        <v>1111</v>
      </c>
    </row>
    <row r="39" spans="1:22" x14ac:dyDescent="0.3">
      <c r="A39" s="58">
        <v>12</v>
      </c>
      <c r="B39" s="58">
        <v>6777</v>
      </c>
      <c r="C39" s="61">
        <v>14</v>
      </c>
      <c r="D39" s="58">
        <v>6796</v>
      </c>
      <c r="E39" s="61">
        <v>13</v>
      </c>
      <c r="F39" s="58">
        <v>6809</v>
      </c>
      <c r="G39" s="64">
        <v>14</v>
      </c>
      <c r="H39" s="64">
        <v>6834</v>
      </c>
      <c r="I39" s="42"/>
      <c r="J39" s="42"/>
      <c r="K39" s="43">
        <v>0</v>
      </c>
      <c r="L39">
        <v>1111</v>
      </c>
    </row>
    <row r="40" spans="1:22" x14ac:dyDescent="0.3">
      <c r="A40" s="58">
        <v>12</v>
      </c>
      <c r="B40" s="58">
        <v>6955</v>
      </c>
      <c r="C40" s="61">
        <v>14</v>
      </c>
      <c r="D40" s="58">
        <v>6984</v>
      </c>
      <c r="E40" s="61">
        <v>13</v>
      </c>
      <c r="F40" s="58">
        <v>6996</v>
      </c>
      <c r="G40" s="64">
        <v>14</v>
      </c>
      <c r="H40" s="64">
        <v>7030</v>
      </c>
      <c r="I40" s="42"/>
      <c r="J40" s="42"/>
      <c r="K40" s="43">
        <v>0</v>
      </c>
      <c r="L40">
        <v>1111</v>
      </c>
    </row>
    <row r="41" spans="1:22" x14ac:dyDescent="0.3">
      <c r="A41" s="58">
        <v>12</v>
      </c>
      <c r="B41" s="58">
        <v>7198</v>
      </c>
      <c r="C41" s="61">
        <v>14</v>
      </c>
      <c r="D41" s="58">
        <v>7216</v>
      </c>
      <c r="E41" s="61">
        <v>13</v>
      </c>
      <c r="F41" s="58">
        <v>7229</v>
      </c>
      <c r="G41" s="64">
        <v>14</v>
      </c>
      <c r="H41" s="64">
        <v>7257</v>
      </c>
      <c r="I41" s="42"/>
      <c r="J41" s="42"/>
      <c r="K41" s="43">
        <v>0</v>
      </c>
      <c r="L41">
        <v>1111</v>
      </c>
    </row>
    <row r="42" spans="1:22" x14ac:dyDescent="0.3">
      <c r="A42" s="58">
        <v>12</v>
      </c>
      <c r="B42" s="58">
        <v>7420</v>
      </c>
      <c r="C42" s="61">
        <v>14</v>
      </c>
      <c r="D42" s="58">
        <v>7448</v>
      </c>
      <c r="E42" s="61">
        <v>13</v>
      </c>
      <c r="F42" s="58">
        <v>7475</v>
      </c>
      <c r="G42" s="64">
        <v>14</v>
      </c>
      <c r="H42" s="64">
        <v>7486</v>
      </c>
      <c r="I42" s="42"/>
      <c r="J42" s="42"/>
      <c r="K42" s="43">
        <v>0</v>
      </c>
      <c r="L42">
        <v>1111</v>
      </c>
    </row>
    <row r="43" spans="1:22" x14ac:dyDescent="0.3">
      <c r="A43" s="58">
        <v>12</v>
      </c>
      <c r="B43" s="58">
        <v>7670</v>
      </c>
      <c r="C43" s="61">
        <v>14</v>
      </c>
      <c r="D43" s="58">
        <v>7684</v>
      </c>
      <c r="E43" s="61">
        <v>13</v>
      </c>
      <c r="F43" s="58">
        <v>7701</v>
      </c>
      <c r="G43" s="64">
        <v>14</v>
      </c>
      <c r="H43" s="64">
        <v>7720</v>
      </c>
      <c r="I43" s="42"/>
      <c r="J43" s="42"/>
      <c r="K43" s="43">
        <v>0</v>
      </c>
      <c r="L43">
        <v>1111</v>
      </c>
    </row>
    <row r="44" spans="1:22" x14ac:dyDescent="0.3">
      <c r="A44" s="58">
        <v>21</v>
      </c>
      <c r="B44" s="58">
        <v>7861</v>
      </c>
      <c r="C44" s="61">
        <v>12</v>
      </c>
      <c r="D44" s="58">
        <v>7873</v>
      </c>
      <c r="E44" s="61">
        <v>13</v>
      </c>
      <c r="F44" s="58">
        <v>7897</v>
      </c>
      <c r="G44" s="64">
        <v>14</v>
      </c>
      <c r="H44" s="64">
        <v>7931</v>
      </c>
      <c r="I44" s="42"/>
      <c r="J44" s="42"/>
      <c r="K44" s="43">
        <v>0</v>
      </c>
      <c r="L44">
        <v>2111</v>
      </c>
    </row>
    <row r="45" spans="1:22" x14ac:dyDescent="0.3">
      <c r="A45" s="58">
        <v>12</v>
      </c>
      <c r="B45" s="58">
        <v>8150</v>
      </c>
      <c r="C45" s="61">
        <v>14</v>
      </c>
      <c r="D45" s="58">
        <v>8165</v>
      </c>
      <c r="E45" s="61">
        <v>13</v>
      </c>
      <c r="F45" s="58">
        <v>8199</v>
      </c>
      <c r="G45" s="64">
        <v>14</v>
      </c>
      <c r="H45" s="64">
        <v>8213</v>
      </c>
      <c r="I45" s="42"/>
      <c r="J45" s="42"/>
      <c r="K45" s="43">
        <v>0</v>
      </c>
      <c r="L45">
        <v>1111</v>
      </c>
    </row>
    <row r="46" spans="1:22" x14ac:dyDescent="0.3">
      <c r="A46" s="58">
        <v>21</v>
      </c>
      <c r="B46" s="58">
        <v>8349</v>
      </c>
      <c r="C46" s="61">
        <v>12</v>
      </c>
      <c r="D46" s="58">
        <v>8365</v>
      </c>
      <c r="E46" s="61">
        <v>13</v>
      </c>
      <c r="F46" s="58">
        <v>8402</v>
      </c>
      <c r="G46" s="64">
        <v>14</v>
      </c>
      <c r="H46" s="64">
        <v>8413</v>
      </c>
      <c r="I46" s="42"/>
      <c r="J46" s="42"/>
      <c r="K46" s="43">
        <v>0</v>
      </c>
      <c r="L46">
        <v>2111</v>
      </c>
    </row>
    <row r="47" spans="1:22" x14ac:dyDescent="0.3">
      <c r="A47" s="58">
        <v>12</v>
      </c>
      <c r="B47" s="58">
        <v>8543</v>
      </c>
      <c r="C47" s="61">
        <v>14</v>
      </c>
      <c r="D47" s="58">
        <v>8556</v>
      </c>
      <c r="E47" s="61">
        <v>13</v>
      </c>
      <c r="F47" s="58">
        <v>8571</v>
      </c>
      <c r="G47" s="64">
        <v>14</v>
      </c>
      <c r="H47" s="64">
        <v>8584</v>
      </c>
      <c r="I47" s="42"/>
      <c r="J47" s="42"/>
      <c r="K47" s="43">
        <v>0</v>
      </c>
      <c r="L47">
        <v>1111</v>
      </c>
    </row>
    <row r="48" spans="1:22" x14ac:dyDescent="0.3">
      <c r="A48" s="59">
        <v>12</v>
      </c>
      <c r="B48" s="59">
        <v>8710</v>
      </c>
      <c r="C48" s="62">
        <v>14</v>
      </c>
      <c r="D48" s="59">
        <v>8726</v>
      </c>
      <c r="E48" s="62">
        <v>13</v>
      </c>
      <c r="F48" s="59">
        <v>8741</v>
      </c>
      <c r="G48" s="65">
        <v>14</v>
      </c>
      <c r="H48" s="65">
        <v>8765</v>
      </c>
      <c r="I48" s="41"/>
      <c r="J48" s="41"/>
      <c r="K48" s="51">
        <v>0</v>
      </c>
      <c r="L48">
        <v>1111</v>
      </c>
    </row>
    <row r="49" spans="1:12" x14ac:dyDescent="0.3">
      <c r="A49" s="59">
        <v>12</v>
      </c>
      <c r="B49" s="59">
        <v>8882</v>
      </c>
      <c r="C49" s="62">
        <v>14</v>
      </c>
      <c r="D49" s="59">
        <v>8913</v>
      </c>
      <c r="E49" s="62">
        <v>13</v>
      </c>
      <c r="F49" s="59">
        <v>8935</v>
      </c>
      <c r="G49" s="65">
        <v>14</v>
      </c>
      <c r="H49" s="65">
        <v>8963</v>
      </c>
      <c r="I49" s="41"/>
      <c r="J49" s="41"/>
      <c r="K49" s="51">
        <v>0</v>
      </c>
      <c r="L49">
        <v>1111</v>
      </c>
    </row>
    <row r="50" spans="1:12" x14ac:dyDescent="0.3">
      <c r="A50" s="59">
        <v>12</v>
      </c>
      <c r="B50" s="59">
        <v>9127</v>
      </c>
      <c r="C50" s="62">
        <v>14</v>
      </c>
      <c r="D50" s="59">
        <v>9153</v>
      </c>
      <c r="E50" s="62">
        <v>13</v>
      </c>
      <c r="F50" s="59">
        <v>9169</v>
      </c>
      <c r="G50" s="65">
        <v>14</v>
      </c>
      <c r="H50" s="65">
        <v>9189</v>
      </c>
      <c r="I50" s="41"/>
      <c r="J50" s="41"/>
      <c r="K50" s="51">
        <v>0</v>
      </c>
      <c r="L50">
        <v>1111</v>
      </c>
    </row>
    <row r="51" spans="1:12" x14ac:dyDescent="0.3">
      <c r="A51" s="59">
        <v>12</v>
      </c>
      <c r="B51" s="59">
        <v>9413</v>
      </c>
      <c r="C51" s="62">
        <v>14</v>
      </c>
      <c r="D51" s="59">
        <v>9444</v>
      </c>
      <c r="E51" s="62">
        <v>13</v>
      </c>
      <c r="F51" s="59">
        <v>9491</v>
      </c>
      <c r="G51" s="65">
        <v>23</v>
      </c>
      <c r="H51" s="65">
        <v>9504</v>
      </c>
      <c r="I51" s="41"/>
      <c r="J51" s="41"/>
      <c r="K51" s="51">
        <v>0</v>
      </c>
      <c r="L51">
        <v>1112</v>
      </c>
    </row>
    <row r="52" spans="1:12" x14ac:dyDescent="0.3">
      <c r="A52" s="59">
        <v>21</v>
      </c>
      <c r="B52" s="59">
        <v>9668</v>
      </c>
      <c r="C52" s="62">
        <v>12</v>
      </c>
      <c r="D52" s="59">
        <v>9678</v>
      </c>
      <c r="E52" s="62">
        <v>13</v>
      </c>
      <c r="F52" s="59">
        <v>9712</v>
      </c>
      <c r="G52" s="65">
        <v>23</v>
      </c>
      <c r="H52" s="65">
        <v>9744</v>
      </c>
      <c r="I52" s="41"/>
      <c r="J52" s="41"/>
      <c r="K52" s="51">
        <v>0</v>
      </c>
      <c r="L52">
        <v>2112</v>
      </c>
    </row>
    <row r="53" spans="1:12" x14ac:dyDescent="0.3">
      <c r="A53" s="59">
        <v>12</v>
      </c>
      <c r="B53" s="59">
        <v>9914</v>
      </c>
      <c r="C53" s="62">
        <v>14</v>
      </c>
      <c r="D53" s="59">
        <v>9942</v>
      </c>
      <c r="E53" s="62">
        <v>13</v>
      </c>
      <c r="F53" s="59">
        <v>9972</v>
      </c>
      <c r="G53" s="65">
        <v>14</v>
      </c>
      <c r="H53" s="65">
        <v>9987</v>
      </c>
      <c r="I53" s="41"/>
      <c r="J53" s="41"/>
      <c r="K53" s="51">
        <v>0</v>
      </c>
      <c r="L53">
        <v>1111</v>
      </c>
    </row>
    <row r="54" spans="1:12" x14ac:dyDescent="0.3">
      <c r="A54" s="59">
        <v>12</v>
      </c>
      <c r="B54" s="59">
        <v>10117</v>
      </c>
      <c r="C54" s="62">
        <v>14</v>
      </c>
      <c r="D54" s="59">
        <v>10135</v>
      </c>
      <c r="E54" s="62">
        <v>13</v>
      </c>
      <c r="F54" s="59">
        <v>10161</v>
      </c>
      <c r="G54" s="65">
        <v>14</v>
      </c>
      <c r="H54" s="65">
        <v>10174</v>
      </c>
      <c r="I54" s="41"/>
      <c r="J54" s="41"/>
      <c r="K54" s="51">
        <v>0</v>
      </c>
      <c r="L54">
        <v>1111</v>
      </c>
    </row>
    <row r="55" spans="1:12" x14ac:dyDescent="0.3">
      <c r="A55" s="59">
        <v>12</v>
      </c>
      <c r="B55" s="59">
        <v>10309</v>
      </c>
      <c r="C55" s="62">
        <v>14</v>
      </c>
      <c r="D55" s="59">
        <v>10321</v>
      </c>
      <c r="E55" s="62">
        <v>13</v>
      </c>
      <c r="F55" s="59">
        <v>10340</v>
      </c>
      <c r="G55" s="65">
        <v>14</v>
      </c>
      <c r="H55" s="65">
        <v>10356</v>
      </c>
      <c r="I55" s="41"/>
      <c r="J55" s="41"/>
      <c r="K55" s="51">
        <v>0</v>
      </c>
      <c r="L55">
        <v>1111</v>
      </c>
    </row>
    <row r="56" spans="1:12" x14ac:dyDescent="0.3">
      <c r="A56" s="59">
        <v>12</v>
      </c>
      <c r="B56" s="59">
        <v>10549</v>
      </c>
      <c r="C56" s="62">
        <v>14</v>
      </c>
      <c r="D56" s="59">
        <v>10577</v>
      </c>
      <c r="E56" s="62">
        <v>13</v>
      </c>
      <c r="F56" s="59">
        <v>10597</v>
      </c>
      <c r="G56" s="65">
        <v>14</v>
      </c>
      <c r="H56" s="65">
        <v>10618</v>
      </c>
      <c r="I56" s="41"/>
      <c r="J56" s="41"/>
      <c r="K56" s="51">
        <v>0</v>
      </c>
      <c r="L56">
        <v>1111</v>
      </c>
    </row>
    <row r="57" spans="1:12" x14ac:dyDescent="0.3">
      <c r="A57" s="59">
        <v>12</v>
      </c>
      <c r="B57" s="59">
        <v>10784</v>
      </c>
      <c r="C57" s="62">
        <v>14</v>
      </c>
      <c r="D57" s="59">
        <v>10801</v>
      </c>
      <c r="E57" s="62">
        <v>13</v>
      </c>
      <c r="F57" s="59">
        <v>10820</v>
      </c>
      <c r="G57" s="65">
        <v>14</v>
      </c>
      <c r="H57" s="65">
        <v>10838</v>
      </c>
      <c r="I57" s="41"/>
      <c r="J57" s="41"/>
      <c r="K57" s="51">
        <v>0</v>
      </c>
      <c r="L57">
        <v>1111</v>
      </c>
    </row>
    <row r="58" spans="1:12" x14ac:dyDescent="0.3">
      <c r="A58" s="59">
        <v>21</v>
      </c>
      <c r="B58" s="59">
        <v>10988</v>
      </c>
      <c r="C58" s="62">
        <v>12</v>
      </c>
      <c r="D58" s="59">
        <v>11041</v>
      </c>
      <c r="E58" s="62">
        <v>13</v>
      </c>
      <c r="F58" s="59">
        <v>11055</v>
      </c>
      <c r="G58" s="65">
        <v>14</v>
      </c>
      <c r="H58" s="65">
        <v>11080</v>
      </c>
      <c r="I58" s="41"/>
      <c r="J58" s="41"/>
      <c r="K58" s="51">
        <v>0</v>
      </c>
      <c r="L58">
        <v>2111</v>
      </c>
    </row>
    <row r="59" spans="1:12" x14ac:dyDescent="0.3">
      <c r="A59" s="59">
        <v>12</v>
      </c>
      <c r="B59" s="59">
        <v>11293</v>
      </c>
      <c r="C59" s="62">
        <v>14</v>
      </c>
      <c r="D59" s="59">
        <v>11314</v>
      </c>
      <c r="E59" s="62">
        <v>13</v>
      </c>
      <c r="F59" s="59">
        <v>11334</v>
      </c>
      <c r="G59" s="65">
        <v>23</v>
      </c>
      <c r="H59" s="65">
        <v>11347</v>
      </c>
      <c r="I59" s="41"/>
      <c r="J59" s="41"/>
      <c r="K59" s="51">
        <v>0</v>
      </c>
      <c r="L59">
        <v>1112</v>
      </c>
    </row>
    <row r="60" spans="1:12" x14ac:dyDescent="0.3">
      <c r="A60" s="59">
        <v>12</v>
      </c>
      <c r="B60" s="59">
        <v>11486</v>
      </c>
      <c r="C60" s="62">
        <v>14</v>
      </c>
      <c r="D60" s="59">
        <v>11518</v>
      </c>
      <c r="E60" s="62">
        <v>13</v>
      </c>
      <c r="F60" s="59">
        <v>11535</v>
      </c>
      <c r="G60" s="65">
        <v>14</v>
      </c>
      <c r="H60" s="65">
        <v>11564</v>
      </c>
      <c r="I60" s="41"/>
      <c r="J60" s="41"/>
      <c r="K60" s="51">
        <v>0</v>
      </c>
      <c r="L60">
        <v>1111</v>
      </c>
    </row>
    <row r="61" spans="1:12" x14ac:dyDescent="0.3">
      <c r="A61" s="58">
        <v>12</v>
      </c>
      <c r="B61" s="58">
        <v>11764</v>
      </c>
      <c r="C61" s="61">
        <v>23</v>
      </c>
      <c r="D61" s="58">
        <v>11780</v>
      </c>
      <c r="E61" s="61">
        <v>13</v>
      </c>
      <c r="F61" s="58">
        <v>11804</v>
      </c>
      <c r="G61" s="64">
        <v>14</v>
      </c>
      <c r="H61" s="64">
        <v>11817</v>
      </c>
      <c r="I61" s="42"/>
      <c r="J61" s="42"/>
      <c r="K61" s="43">
        <v>0</v>
      </c>
      <c r="L61">
        <v>1211</v>
      </c>
    </row>
    <row r="62" spans="1:12" x14ac:dyDescent="0.3">
      <c r="A62" s="58">
        <v>12</v>
      </c>
      <c r="B62" s="58">
        <v>11982</v>
      </c>
      <c r="C62" s="61">
        <v>14</v>
      </c>
      <c r="D62" s="58">
        <v>12030</v>
      </c>
      <c r="E62" s="61">
        <v>13</v>
      </c>
      <c r="F62" s="58">
        <v>12043</v>
      </c>
      <c r="G62" s="64">
        <v>14</v>
      </c>
      <c r="H62" s="64">
        <v>12060</v>
      </c>
      <c r="I62" s="42"/>
      <c r="J62" s="42"/>
      <c r="K62" s="43">
        <v>0</v>
      </c>
      <c r="L62">
        <v>1111</v>
      </c>
    </row>
    <row r="63" spans="1:12" x14ac:dyDescent="0.3">
      <c r="A63" s="58">
        <v>12</v>
      </c>
      <c r="B63" s="58">
        <v>12192</v>
      </c>
      <c r="C63" s="61">
        <v>14</v>
      </c>
      <c r="D63" s="58">
        <v>12222</v>
      </c>
      <c r="E63" s="61">
        <v>13</v>
      </c>
      <c r="F63" s="58">
        <v>12256</v>
      </c>
      <c r="G63" s="64">
        <v>14</v>
      </c>
      <c r="H63" s="64">
        <v>12276</v>
      </c>
      <c r="I63" s="42"/>
      <c r="J63" s="42"/>
      <c r="K63" s="43">
        <v>0</v>
      </c>
      <c r="L63">
        <v>1111</v>
      </c>
    </row>
    <row r="64" spans="1:12" x14ac:dyDescent="0.3">
      <c r="A64" s="58">
        <v>21</v>
      </c>
      <c r="B64" s="58">
        <v>12411</v>
      </c>
      <c r="C64" s="61">
        <v>12</v>
      </c>
      <c r="D64" s="58">
        <v>12423</v>
      </c>
      <c r="E64" s="61">
        <v>13</v>
      </c>
      <c r="F64" s="58">
        <v>12437</v>
      </c>
      <c r="G64" s="64">
        <v>23</v>
      </c>
      <c r="H64" s="64">
        <v>12450</v>
      </c>
      <c r="I64" s="42"/>
      <c r="J64" s="42"/>
      <c r="K64" s="43">
        <v>0</v>
      </c>
      <c r="L64">
        <v>2112</v>
      </c>
    </row>
    <row r="65" spans="1:12" x14ac:dyDescent="0.3">
      <c r="A65" s="58">
        <v>12</v>
      </c>
      <c r="B65" s="58">
        <v>12768</v>
      </c>
      <c r="C65" s="61">
        <v>14</v>
      </c>
      <c r="D65" s="58">
        <v>12785</v>
      </c>
      <c r="E65" s="61">
        <v>13</v>
      </c>
      <c r="F65" s="58">
        <v>12798</v>
      </c>
      <c r="G65" s="64">
        <v>14</v>
      </c>
      <c r="H65" s="64">
        <v>12847</v>
      </c>
      <c r="I65" s="42"/>
      <c r="J65" s="42"/>
      <c r="K65" s="43">
        <v>0</v>
      </c>
      <c r="L65">
        <v>1111</v>
      </c>
    </row>
    <row r="66" spans="1:12" x14ac:dyDescent="0.3">
      <c r="A66" s="58">
        <v>12</v>
      </c>
      <c r="B66" s="58">
        <v>13035</v>
      </c>
      <c r="C66" s="61">
        <v>14</v>
      </c>
      <c r="D66" s="58">
        <v>13051</v>
      </c>
      <c r="E66" s="61">
        <v>13</v>
      </c>
      <c r="F66" s="58">
        <v>13079</v>
      </c>
      <c r="G66" s="64">
        <v>14</v>
      </c>
      <c r="H66" s="64">
        <v>13092</v>
      </c>
      <c r="I66" s="42"/>
      <c r="J66" s="42"/>
      <c r="K66" s="43">
        <v>0</v>
      </c>
      <c r="L66">
        <v>1111</v>
      </c>
    </row>
    <row r="67" spans="1:12" x14ac:dyDescent="0.3">
      <c r="A67" s="58">
        <v>12</v>
      </c>
      <c r="B67" s="58">
        <v>13293</v>
      </c>
      <c r="C67" s="61">
        <v>14</v>
      </c>
      <c r="D67" s="58">
        <v>13325</v>
      </c>
      <c r="E67" s="61">
        <v>13</v>
      </c>
      <c r="F67" s="58">
        <v>13342</v>
      </c>
      <c r="G67" s="64">
        <v>14</v>
      </c>
      <c r="H67" s="64">
        <v>13357</v>
      </c>
      <c r="I67" s="42"/>
      <c r="J67" s="42"/>
      <c r="K67" s="43">
        <v>0</v>
      </c>
      <c r="L67">
        <v>1111</v>
      </c>
    </row>
    <row r="68" spans="1:12" x14ac:dyDescent="0.3">
      <c r="A68" s="58">
        <v>12</v>
      </c>
      <c r="B68" s="58">
        <v>14023</v>
      </c>
      <c r="C68" s="61">
        <v>14</v>
      </c>
      <c r="D68" s="58">
        <v>14043</v>
      </c>
      <c r="E68" s="61">
        <v>13</v>
      </c>
      <c r="F68" s="58">
        <v>14069</v>
      </c>
      <c r="G68" s="64">
        <v>14</v>
      </c>
      <c r="H68" s="64">
        <v>14114</v>
      </c>
      <c r="I68" s="42"/>
      <c r="J68" s="42"/>
      <c r="K68" s="43">
        <v>0</v>
      </c>
      <c r="L68">
        <v>1111</v>
      </c>
    </row>
    <row r="69" spans="1:12" x14ac:dyDescent="0.3">
      <c r="A69" s="58">
        <v>12</v>
      </c>
      <c r="B69" s="58">
        <v>14245</v>
      </c>
      <c r="C69" s="61">
        <v>14</v>
      </c>
      <c r="D69" s="58">
        <v>14281</v>
      </c>
      <c r="E69" s="61">
        <v>13</v>
      </c>
      <c r="F69" s="58">
        <v>14294</v>
      </c>
      <c r="G69" s="64">
        <v>14</v>
      </c>
      <c r="H69" s="64">
        <v>14310</v>
      </c>
      <c r="I69" s="42"/>
      <c r="J69" s="42"/>
      <c r="K69" s="43">
        <v>0</v>
      </c>
      <c r="L69">
        <v>1111</v>
      </c>
    </row>
    <row r="70" spans="1:12" x14ac:dyDescent="0.3">
      <c r="A70" s="58">
        <v>12</v>
      </c>
      <c r="B70" s="58">
        <v>14500</v>
      </c>
      <c r="C70" s="61">
        <v>14</v>
      </c>
      <c r="D70" s="58">
        <v>14521</v>
      </c>
      <c r="E70" s="61">
        <v>13</v>
      </c>
      <c r="F70" s="58">
        <v>14540</v>
      </c>
      <c r="G70" s="64">
        <v>14</v>
      </c>
      <c r="H70" s="64">
        <v>14569</v>
      </c>
      <c r="I70" s="42"/>
      <c r="J70" s="42"/>
      <c r="K70" s="43">
        <v>0</v>
      </c>
      <c r="L70">
        <v>1111</v>
      </c>
    </row>
    <row r="71" spans="1:12" x14ac:dyDescent="0.3">
      <c r="A71" s="58">
        <v>12</v>
      </c>
      <c r="B71" s="58">
        <v>15421</v>
      </c>
      <c r="C71" s="61">
        <v>14</v>
      </c>
      <c r="D71" s="58">
        <v>15443</v>
      </c>
      <c r="E71" s="61">
        <v>13</v>
      </c>
      <c r="F71" s="58">
        <v>15487</v>
      </c>
      <c r="G71" s="64">
        <v>14</v>
      </c>
      <c r="H71" s="64">
        <v>15508</v>
      </c>
      <c r="I71" s="42"/>
      <c r="J71" s="42"/>
      <c r="K71" s="43">
        <v>0</v>
      </c>
      <c r="L71">
        <v>1111</v>
      </c>
    </row>
    <row r="72" spans="1:12" x14ac:dyDescent="0.3">
      <c r="A72" s="58">
        <v>12</v>
      </c>
      <c r="B72" s="58">
        <v>15849</v>
      </c>
      <c r="C72" s="61">
        <v>14</v>
      </c>
      <c r="D72" s="58">
        <v>15868</v>
      </c>
      <c r="E72" s="61">
        <v>13</v>
      </c>
      <c r="F72" s="58">
        <v>15883</v>
      </c>
      <c r="G72" s="64">
        <v>14</v>
      </c>
      <c r="H72" s="64">
        <v>15896</v>
      </c>
      <c r="I72" s="42"/>
      <c r="J72" s="42"/>
      <c r="K72" s="43">
        <v>0</v>
      </c>
      <c r="L72">
        <v>1111</v>
      </c>
    </row>
    <row r="73" spans="1:12" x14ac:dyDescent="0.3">
      <c r="A73" s="58">
        <v>12</v>
      </c>
      <c r="B73" s="58">
        <v>16144</v>
      </c>
      <c r="C73" s="61">
        <v>14</v>
      </c>
      <c r="D73" s="58">
        <v>16163</v>
      </c>
      <c r="E73" s="61">
        <v>13</v>
      </c>
      <c r="F73" s="58">
        <v>16179</v>
      </c>
      <c r="G73" s="64">
        <v>14</v>
      </c>
      <c r="H73" s="64">
        <v>16202</v>
      </c>
      <c r="I73" s="42"/>
      <c r="J73" s="42"/>
      <c r="K73" s="43">
        <v>0</v>
      </c>
      <c r="L73">
        <v>1111</v>
      </c>
    </row>
    <row r="74" spans="1:12" x14ac:dyDescent="0.3">
      <c r="A74" s="58">
        <v>12</v>
      </c>
      <c r="B74" s="58">
        <v>16341</v>
      </c>
      <c r="C74" s="61">
        <v>14</v>
      </c>
      <c r="D74" s="58">
        <v>16392</v>
      </c>
      <c r="E74" s="61">
        <v>13</v>
      </c>
      <c r="F74" s="58">
        <v>16411</v>
      </c>
      <c r="G74" s="64">
        <v>14</v>
      </c>
      <c r="H74" s="64">
        <v>16428</v>
      </c>
      <c r="I74" s="42"/>
      <c r="J74" s="42"/>
      <c r="K74" s="43">
        <v>0</v>
      </c>
      <c r="L74">
        <v>1111</v>
      </c>
    </row>
    <row r="75" spans="1:12" x14ac:dyDescent="0.3">
      <c r="A75" s="59">
        <v>21</v>
      </c>
      <c r="B75" s="59">
        <v>16558</v>
      </c>
      <c r="C75" s="62">
        <v>12</v>
      </c>
      <c r="D75" s="59">
        <v>16582</v>
      </c>
      <c r="E75" s="62">
        <v>13</v>
      </c>
      <c r="F75" s="59">
        <v>16610</v>
      </c>
      <c r="G75" s="65">
        <v>23</v>
      </c>
      <c r="H75" s="65">
        <v>16624</v>
      </c>
      <c r="I75" s="41"/>
      <c r="J75" s="41"/>
      <c r="K75" s="51">
        <v>0</v>
      </c>
      <c r="L75">
        <v>2112</v>
      </c>
    </row>
    <row r="76" spans="1:12" x14ac:dyDescent="0.3">
      <c r="A76" s="59">
        <v>21</v>
      </c>
      <c r="B76" s="59">
        <v>16807</v>
      </c>
      <c r="C76" s="62">
        <v>12</v>
      </c>
      <c r="D76" s="59">
        <v>16834</v>
      </c>
      <c r="E76" s="62">
        <v>13</v>
      </c>
      <c r="F76" s="59">
        <v>16854</v>
      </c>
      <c r="G76" s="65">
        <v>23</v>
      </c>
      <c r="H76" s="65">
        <v>16869</v>
      </c>
      <c r="I76" s="41"/>
      <c r="J76" s="41"/>
      <c r="K76" s="51">
        <v>0</v>
      </c>
      <c r="L76">
        <v>2112</v>
      </c>
    </row>
    <row r="77" spans="1:12" x14ac:dyDescent="0.3">
      <c r="A77" s="59">
        <v>21</v>
      </c>
      <c r="B77" s="59">
        <v>17084</v>
      </c>
      <c r="C77" s="62">
        <v>12</v>
      </c>
      <c r="D77" s="59">
        <v>17118</v>
      </c>
      <c r="E77" s="62">
        <v>13</v>
      </c>
      <c r="F77" s="59">
        <v>17137</v>
      </c>
      <c r="G77" s="65">
        <v>14</v>
      </c>
      <c r="H77" s="65">
        <v>17154</v>
      </c>
      <c r="I77" s="41"/>
      <c r="J77" s="41"/>
      <c r="K77" s="51">
        <v>0</v>
      </c>
      <c r="L77">
        <v>2111</v>
      </c>
    </row>
    <row r="78" spans="1:12" x14ac:dyDescent="0.3">
      <c r="A78" s="59">
        <v>21</v>
      </c>
      <c r="B78" s="59">
        <v>18194</v>
      </c>
      <c r="C78" s="62">
        <v>12</v>
      </c>
      <c r="D78" s="59">
        <v>18211</v>
      </c>
      <c r="E78" s="62">
        <v>13</v>
      </c>
      <c r="F78" s="59">
        <v>18240</v>
      </c>
      <c r="G78" s="65">
        <v>14</v>
      </c>
      <c r="H78" s="65">
        <v>18261</v>
      </c>
      <c r="I78" s="41"/>
      <c r="J78" s="41"/>
      <c r="K78" s="51">
        <v>0</v>
      </c>
      <c r="L78">
        <v>2111</v>
      </c>
    </row>
    <row r="79" spans="1:12" x14ac:dyDescent="0.3">
      <c r="A79" s="59">
        <v>12</v>
      </c>
      <c r="B79" s="59">
        <v>18418</v>
      </c>
      <c r="C79" s="62">
        <v>14</v>
      </c>
      <c r="D79" s="59">
        <v>18480</v>
      </c>
      <c r="E79" s="62">
        <v>13</v>
      </c>
      <c r="F79" s="59">
        <v>18500</v>
      </c>
      <c r="G79" s="65">
        <v>14</v>
      </c>
      <c r="H79" s="65">
        <v>18516</v>
      </c>
      <c r="I79" s="41"/>
      <c r="J79" s="41"/>
      <c r="K79" s="51">
        <v>0</v>
      </c>
      <c r="L79">
        <v>1111</v>
      </c>
    </row>
    <row r="80" spans="1:12" x14ac:dyDescent="0.3">
      <c r="A80" s="59">
        <v>12</v>
      </c>
      <c r="B80" s="59">
        <v>18930</v>
      </c>
      <c r="C80" s="62">
        <v>14</v>
      </c>
      <c r="D80" s="59">
        <v>18977</v>
      </c>
      <c r="E80" s="62">
        <v>24</v>
      </c>
      <c r="F80" s="59">
        <v>18994</v>
      </c>
      <c r="G80" s="65">
        <v>14</v>
      </c>
      <c r="H80" s="65">
        <v>19006</v>
      </c>
      <c r="I80" s="41"/>
      <c r="J80" s="41"/>
      <c r="K80" s="51">
        <v>0</v>
      </c>
      <c r="L80">
        <v>1121</v>
      </c>
    </row>
    <row r="81" spans="1:12" x14ac:dyDescent="0.3">
      <c r="A81" s="59">
        <v>12</v>
      </c>
      <c r="B81" s="59">
        <v>19136</v>
      </c>
      <c r="C81" s="62">
        <v>14</v>
      </c>
      <c r="D81" s="59">
        <v>19168</v>
      </c>
      <c r="E81" s="62">
        <v>13</v>
      </c>
      <c r="F81" s="59">
        <v>19189</v>
      </c>
      <c r="G81" s="65">
        <v>14</v>
      </c>
      <c r="H81" s="65">
        <v>19206</v>
      </c>
      <c r="I81" s="41"/>
      <c r="J81" s="41"/>
      <c r="K81" s="51">
        <v>0</v>
      </c>
      <c r="L81">
        <v>1111</v>
      </c>
    </row>
    <row r="82" spans="1:12" x14ac:dyDescent="0.3">
      <c r="A82" s="59">
        <v>12</v>
      </c>
      <c r="B82" s="59">
        <v>19378</v>
      </c>
      <c r="C82" s="62">
        <v>14</v>
      </c>
      <c r="D82" s="59">
        <v>19399</v>
      </c>
      <c r="E82" s="62">
        <v>13</v>
      </c>
      <c r="F82" s="59">
        <v>19415</v>
      </c>
      <c r="G82" s="65">
        <v>14</v>
      </c>
      <c r="H82" s="65">
        <v>19472</v>
      </c>
      <c r="I82" s="41"/>
      <c r="J82" s="41"/>
      <c r="K82" s="51">
        <v>0</v>
      </c>
      <c r="L82">
        <v>1111</v>
      </c>
    </row>
    <row r="83" spans="1:12" x14ac:dyDescent="0.3">
      <c r="A83" s="59">
        <v>12</v>
      </c>
      <c r="B83" s="59">
        <v>19709</v>
      </c>
      <c r="C83" s="62">
        <v>14</v>
      </c>
      <c r="D83" s="59">
        <v>19729</v>
      </c>
      <c r="E83" s="62">
        <v>13</v>
      </c>
      <c r="F83" s="59">
        <v>19758</v>
      </c>
      <c r="G83" s="65">
        <v>14</v>
      </c>
      <c r="H83" s="65">
        <v>19804</v>
      </c>
      <c r="I83" s="41"/>
      <c r="J83" s="41"/>
      <c r="K83" s="51">
        <v>0</v>
      </c>
      <c r="L83">
        <v>1111</v>
      </c>
    </row>
    <row r="84" spans="1:12" x14ac:dyDescent="0.3">
      <c r="A84" s="59">
        <v>12</v>
      </c>
      <c r="B84" s="59">
        <v>20013</v>
      </c>
      <c r="C84" s="62">
        <v>14</v>
      </c>
      <c r="D84" s="59">
        <v>20067</v>
      </c>
      <c r="E84" s="62">
        <v>13</v>
      </c>
      <c r="F84" s="59">
        <v>20084</v>
      </c>
      <c r="G84" s="65">
        <v>14</v>
      </c>
      <c r="H84" s="65">
        <v>20100</v>
      </c>
      <c r="I84" s="41"/>
      <c r="J84" s="41"/>
      <c r="K84" s="51">
        <v>0</v>
      </c>
      <c r="L84">
        <v>1111</v>
      </c>
    </row>
    <row r="85" spans="1:12" x14ac:dyDescent="0.3">
      <c r="A85" s="59">
        <v>12</v>
      </c>
      <c r="B85" s="59">
        <v>22336</v>
      </c>
      <c r="C85" s="62">
        <v>14</v>
      </c>
      <c r="D85" s="59">
        <v>22364</v>
      </c>
      <c r="E85" s="62">
        <v>13</v>
      </c>
      <c r="F85" s="59">
        <v>22398</v>
      </c>
      <c r="G85" s="65">
        <v>14</v>
      </c>
      <c r="H85" s="65">
        <v>22414</v>
      </c>
      <c r="I85" s="41"/>
      <c r="J85" s="41"/>
      <c r="K85" s="51">
        <v>0</v>
      </c>
      <c r="L85">
        <v>1111</v>
      </c>
    </row>
    <row r="86" spans="1:12" x14ac:dyDescent="0.3">
      <c r="A86" s="59">
        <v>12</v>
      </c>
      <c r="B86" s="59">
        <v>23745</v>
      </c>
      <c r="C86" s="62">
        <v>23</v>
      </c>
      <c r="D86" s="59">
        <v>23777</v>
      </c>
      <c r="E86" s="62">
        <v>13</v>
      </c>
      <c r="F86" s="59">
        <v>23790</v>
      </c>
      <c r="G86" s="65">
        <v>14</v>
      </c>
      <c r="H86" s="65">
        <v>23809</v>
      </c>
      <c r="I86" s="41"/>
      <c r="J86" s="41"/>
      <c r="K86" s="51">
        <v>0</v>
      </c>
      <c r="L86">
        <v>1211</v>
      </c>
    </row>
    <row r="87" spans="1:12" x14ac:dyDescent="0.3">
      <c r="A87" s="59">
        <v>12</v>
      </c>
      <c r="B87" s="59">
        <v>23949</v>
      </c>
      <c r="C87" s="62">
        <v>14</v>
      </c>
      <c r="D87" s="59">
        <v>23983</v>
      </c>
      <c r="E87" s="62">
        <v>13</v>
      </c>
      <c r="F87" s="59">
        <v>24001</v>
      </c>
      <c r="G87" s="65"/>
      <c r="H87" s="65"/>
      <c r="I87" s="41"/>
      <c r="J87" s="41"/>
      <c r="K87" s="51"/>
      <c r="L87">
        <v>111</v>
      </c>
    </row>
    <row r="88" spans="1:12" x14ac:dyDescent="0.3">
      <c r="A88" s="17"/>
      <c r="B88" s="17"/>
      <c r="C88" s="17"/>
      <c r="D88" s="17"/>
      <c r="E88" s="17"/>
      <c r="F88" s="17"/>
      <c r="G88" s="17"/>
      <c r="H8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0</v>
      </c>
      <c r="B2" s="66">
        <v>40744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66</v>
      </c>
      <c r="V3" s="26" t="s">
        <v>118</v>
      </c>
      <c r="W3">
        <f>COUNTA(L7:L17)</f>
        <v>11</v>
      </c>
      <c r="AA3" s="26" t="s">
        <v>118</v>
      </c>
      <c r="AB3">
        <f>COUNTA(L18:L28)</f>
        <v>11</v>
      </c>
      <c r="AF3" s="26" t="s">
        <v>118</v>
      </c>
      <c r="AG3">
        <f>COUNTA(L29:L39)</f>
        <v>11</v>
      </c>
      <c r="AK3" s="26" t="s">
        <v>118</v>
      </c>
      <c r="AL3">
        <f>COUNTA(L40:L50)</f>
        <v>11</v>
      </c>
      <c r="AP3" s="26" t="s">
        <v>118</v>
      </c>
      <c r="AQ3">
        <f>COUNTA(L51:L61)</f>
        <v>11</v>
      </c>
      <c r="AU3" s="26" t="s">
        <v>118</v>
      </c>
      <c r="AV3">
        <f>COUNTA(L62:L72)</f>
        <v>11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65</v>
      </c>
      <c r="V4" s="26" t="s">
        <v>119</v>
      </c>
      <c r="W4">
        <f>SUM(U7:U22)</f>
        <v>11</v>
      </c>
      <c r="AA4" s="26" t="s">
        <v>119</v>
      </c>
      <c r="AB4">
        <f>SUM(Z7:Z22)</f>
        <v>11</v>
      </c>
      <c r="AF4" s="26" t="s">
        <v>119</v>
      </c>
      <c r="AG4">
        <f>SUM(AE7:AE22)</f>
        <v>11</v>
      </c>
      <c r="AK4" s="26" t="s">
        <v>119</v>
      </c>
      <c r="AL4">
        <f>SUM(AJ7:AJ22)</f>
        <v>11</v>
      </c>
      <c r="AP4" s="26" t="s">
        <v>119</v>
      </c>
      <c r="AQ4">
        <f>SUM(AO7:AO22)</f>
        <v>11</v>
      </c>
      <c r="AU4" s="26" t="s">
        <v>119</v>
      </c>
      <c r="AV4">
        <f>SUM(AT7:AT22)</f>
        <v>10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69</v>
      </c>
      <c r="C7" s="60">
        <v>14</v>
      </c>
      <c r="D7" s="57">
        <v>90</v>
      </c>
      <c r="E7" s="60">
        <v>13</v>
      </c>
      <c r="F7" s="57">
        <v>104</v>
      </c>
      <c r="G7" s="63">
        <v>23</v>
      </c>
      <c r="H7" s="63">
        <v>117</v>
      </c>
      <c r="I7" s="42"/>
      <c r="J7" s="42"/>
      <c r="K7" s="43">
        <v>0</v>
      </c>
      <c r="L7">
        <v>1112</v>
      </c>
      <c r="N7" s="36">
        <v>1111</v>
      </c>
      <c r="O7" s="36">
        <f>COUNTIF($L$7:$L$500,N7)</f>
        <v>42</v>
      </c>
      <c r="P7" s="36">
        <f>O7/$Q$4</f>
        <v>0.64615384615384619</v>
      </c>
      <c r="Q7" s="36">
        <f>IF(P7=0,0,(P7*((LOG(P7))/LOG(2))))</f>
        <v>-0.40710948293057159</v>
      </c>
      <c r="T7" s="36">
        <f>N7</f>
        <v>1111</v>
      </c>
      <c r="U7" s="36">
        <f>COUNTIF(L7:L17,T7)</f>
        <v>8</v>
      </c>
      <c r="V7" s="36">
        <f>U7/(W4-U20)</f>
        <v>0.72727272727272729</v>
      </c>
      <c r="W7" s="36">
        <f>IF(V7=0,0,(V7*((LOG(V7))/LOG(2))))</f>
        <v>-0.33413208628167068</v>
      </c>
      <c r="Y7" s="36">
        <f>N7</f>
        <v>1111</v>
      </c>
      <c r="Z7" s="36">
        <f>COUNTIF(L18:L28,Y7)</f>
        <v>7</v>
      </c>
      <c r="AA7" s="36">
        <f>Z7/(AB4-Z20)</f>
        <v>0.63636363636363635</v>
      </c>
      <c r="AB7" s="36">
        <f>IF(AA7=0,0,(AA7*((LOG(AA7))/LOG(2))))</f>
        <v>-0.41495789782344106</v>
      </c>
      <c r="AD7" s="36">
        <f>N7</f>
        <v>1111</v>
      </c>
      <c r="AE7" s="36">
        <f>COUNTIF(L29:L39,AD7)</f>
        <v>9</v>
      </c>
      <c r="AF7" s="36">
        <f>AE7/(AG4-AE20)</f>
        <v>0.81818181818181823</v>
      </c>
      <c r="AG7" s="36">
        <f>IF(AF7=0,0,(AF7*((LOG(AF7))/LOG(2))))</f>
        <v>-0.23686905043226034</v>
      </c>
      <c r="AI7" s="36">
        <f>N7</f>
        <v>1111</v>
      </c>
      <c r="AJ7" s="36">
        <f>COUNTIF(L40:L50,AI7)</f>
        <v>8</v>
      </c>
      <c r="AK7" s="36">
        <f>AJ7/(AL4-AJ20)</f>
        <v>0.72727272727272729</v>
      </c>
      <c r="AL7" s="36">
        <f>IF(AK7=0,0,(AK7*((LOG(AK7))/LOG(2))))</f>
        <v>-0.33413208628167068</v>
      </c>
      <c r="AN7" s="36">
        <f>N7</f>
        <v>1111</v>
      </c>
      <c r="AO7" s="36">
        <f>COUNTIF(L51:L61,AN7)</f>
        <v>6</v>
      </c>
      <c r="AP7" s="36">
        <f>AO7/(AQ4-AO20)</f>
        <v>0.54545454545454541</v>
      </c>
      <c r="AQ7" s="36">
        <f>IF(AP7=0,0,(AP7*((LOG(AP7))/LOG(2))))</f>
        <v>-0.47698315522698609</v>
      </c>
      <c r="AS7" s="36">
        <f>N7</f>
        <v>1111</v>
      </c>
      <c r="AT7" s="36">
        <f>COUNTIF(L62:L72,AS7)</f>
        <v>4</v>
      </c>
      <c r="AU7" s="36">
        <f>AT7/(AV4-AT20)</f>
        <v>0.4</v>
      </c>
      <c r="AV7" s="36">
        <f>IF(AU7=0,0,(AU7*((LOG(AU7))/LOG(2))))</f>
        <v>-0.52877123795494496</v>
      </c>
    </row>
    <row r="8" spans="1:48" x14ac:dyDescent="0.3">
      <c r="A8" s="58">
        <v>12</v>
      </c>
      <c r="B8" s="58">
        <v>224</v>
      </c>
      <c r="C8" s="61">
        <v>14</v>
      </c>
      <c r="D8" s="58">
        <v>250</v>
      </c>
      <c r="E8" s="61">
        <v>13</v>
      </c>
      <c r="F8" s="58">
        <v>267</v>
      </c>
      <c r="G8" s="64">
        <v>14</v>
      </c>
      <c r="H8" s="64">
        <v>283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7</v>
      </c>
      <c r="P8" s="36">
        <f>O8/$Q$4</f>
        <v>0.1076923076923077</v>
      </c>
      <c r="Q8" s="36">
        <f>IF(P8=0,0,(P8*((LOG(P8))/LOG(2))))</f>
        <v>-0.34623215748916852</v>
      </c>
      <c r="T8" s="36">
        <f>N8</f>
        <v>1112</v>
      </c>
      <c r="U8" s="36">
        <f>COUNTIF(L7:L17,T8)</f>
        <v>3</v>
      </c>
      <c r="V8" s="36">
        <f>U8/(W4-U20)</f>
        <v>0.27272727272727271</v>
      </c>
      <c r="W8" s="36">
        <f>IF(V8=0,0,(V8*((LOG(V8))/LOG(2))))</f>
        <v>-0.51121885034076575</v>
      </c>
      <c r="Y8" s="36">
        <f>N8</f>
        <v>1112</v>
      </c>
      <c r="Z8" s="36">
        <f>COUNTIF(L18:L28,Y8)</f>
        <v>1</v>
      </c>
      <c r="AA8" s="36">
        <f>Z8/(AB4-Z20)</f>
        <v>9.0909090909090912E-2</v>
      </c>
      <c r="AB8" s="36">
        <f>IF(AA8=0,0,(AA8*((LOG(AA8))/LOG(2))))</f>
        <v>-0.31449378351248153</v>
      </c>
      <c r="AD8" s="36">
        <f>N8</f>
        <v>1112</v>
      </c>
      <c r="AE8" s="36">
        <f>COUNTIF(L29:L39,AD8)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COUNTIF(L40:L50,AI8)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COUNTIF(L51:L61,AN8)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COUNTIF(L62:L72,AS8)</f>
        <v>3</v>
      </c>
      <c r="AU8" s="36">
        <f>AT8/(AV4-AT20)</f>
        <v>0.3</v>
      </c>
      <c r="AV8" s="36">
        <f>IF(AU8=0,0,(AU8*((LOG(AU8))/LOG(2))))</f>
        <v>-0.52108967824986185</v>
      </c>
    </row>
    <row r="9" spans="1:48" x14ac:dyDescent="0.3">
      <c r="A9" s="58">
        <v>12</v>
      </c>
      <c r="B9" s="58">
        <v>395</v>
      </c>
      <c r="C9" s="61">
        <v>14</v>
      </c>
      <c r="D9" s="58">
        <v>407</v>
      </c>
      <c r="E9" s="61">
        <v>13</v>
      </c>
      <c r="F9" s="58">
        <v>422</v>
      </c>
      <c r="G9" s="64">
        <v>14</v>
      </c>
      <c r="H9" s="64">
        <v>440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5</v>
      </c>
      <c r="P9" s="36">
        <f>O9/$Q$4</f>
        <v>7.6923076923076927E-2</v>
      </c>
      <c r="Q9" s="36">
        <f>IF(P9=0,0,(P9*((LOG(P9))/LOG(2))))</f>
        <v>-0.28464920908777636</v>
      </c>
      <c r="T9" s="36">
        <f>N9</f>
        <v>1121</v>
      </c>
      <c r="U9" s="36">
        <f>COUNTIF(L7:L17,T9)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COUNTIF(L18:L28,Y9)</f>
        <v>2</v>
      </c>
      <c r="AA9" s="36">
        <f>Z9/(AB4-Z20)</f>
        <v>0.18181818181818182</v>
      </c>
      <c r="AB9" s="36">
        <f>IF(AA9=0,0,(AA9*((LOG(AA9))/LOG(2))))</f>
        <v>-0.44716938520678134</v>
      </c>
      <c r="AD9" s="36">
        <f>N9</f>
        <v>1121</v>
      </c>
      <c r="AE9" s="36">
        <f>COUNTIF(L29:L39,AD9)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COUNTIF(L40:L50,AI9)</f>
        <v>1</v>
      </c>
      <c r="AK9" s="36">
        <f>AJ9/(AL4-AJ20)</f>
        <v>9.0909090909090912E-2</v>
      </c>
      <c r="AL9" s="36">
        <f>IF(AK9=0,0,(AK9*((LOG(AK9))/LOG(2))))</f>
        <v>-0.31449378351248153</v>
      </c>
      <c r="AN9" s="36">
        <f>N9</f>
        <v>1121</v>
      </c>
      <c r="AO9" s="36">
        <f>COUNTIF(L51:L61,AN9)</f>
        <v>2</v>
      </c>
      <c r="AP9" s="36">
        <f>AO9/(AQ4-AO20)</f>
        <v>0.18181818181818182</v>
      </c>
      <c r="AQ9" s="36">
        <f>IF(AP9=0,0,(AP9*((LOG(AP9))/LOG(2))))</f>
        <v>-0.44716938520678134</v>
      </c>
      <c r="AS9" s="36">
        <f>N9</f>
        <v>1121</v>
      </c>
      <c r="AT9" s="36">
        <f>COUNTIF(L62:L72,AS9)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12</v>
      </c>
      <c r="B10" s="58">
        <v>547</v>
      </c>
      <c r="C10" s="61">
        <v>14</v>
      </c>
      <c r="D10" s="58">
        <v>567</v>
      </c>
      <c r="E10" s="61">
        <v>13</v>
      </c>
      <c r="F10" s="58">
        <v>580</v>
      </c>
      <c r="G10" s="64">
        <v>23</v>
      </c>
      <c r="H10" s="64">
        <v>589</v>
      </c>
      <c r="I10" s="42"/>
      <c r="J10" s="42"/>
      <c r="K10" s="43">
        <v>0</v>
      </c>
      <c r="L10">
        <v>1112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COUNTIF(L7:L17,T10)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COUNTIF(L18:L28,Y10)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COUNTIF(L29:L39,AD10)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COUNTIF(L40:L50,AI10)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COUNTIF(L51:L61,AN10)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COUNTIF(L62:L72,AS10)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717</v>
      </c>
      <c r="C11" s="61">
        <v>14</v>
      </c>
      <c r="D11" s="58">
        <v>730</v>
      </c>
      <c r="E11" s="61">
        <v>13</v>
      </c>
      <c r="F11" s="58">
        <v>743</v>
      </c>
      <c r="G11" s="64">
        <v>14</v>
      </c>
      <c r="H11" s="64">
        <v>755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3</v>
      </c>
      <c r="P11" s="36">
        <f>O11/$Q$4</f>
        <v>4.6153846153846156E-2</v>
      </c>
      <c r="Q11" s="36">
        <f>IF(P11=0,0,(P11*((LOG(P11))/LOG(2))))</f>
        <v>-0.20480332210649072</v>
      </c>
      <c r="T11" s="36">
        <f>N11</f>
        <v>1211</v>
      </c>
      <c r="U11" s="36">
        <f>COUNTIF(L7:L17,T11)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COUNTIF(L18:L28,Y11)</f>
        <v>1</v>
      </c>
      <c r="AA11" s="36">
        <f>Z11/(AB4-Z20)</f>
        <v>9.0909090909090912E-2</v>
      </c>
      <c r="AB11" s="36">
        <f>IF(AA11=0,0,(AA11*((LOG(AA11))/LOG(2))))</f>
        <v>-0.31449378351248153</v>
      </c>
      <c r="AD11" s="36">
        <f>N11</f>
        <v>1211</v>
      </c>
      <c r="AE11" s="36">
        <f>COUNTIF(L29:L39,AD11)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COUNTIF(L40:L50,AI11)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COUNTIF(L51:L61,AN11)</f>
        <v>2</v>
      </c>
      <c r="AP11" s="36">
        <f>AO11/(AQ4-AO20)</f>
        <v>0.18181818181818182</v>
      </c>
      <c r="AQ11" s="36">
        <f>IF(AP11=0,0,(AP11*((LOG(AP11))/LOG(2))))</f>
        <v>-0.44716938520678134</v>
      </c>
      <c r="AS11" s="36">
        <f>N11</f>
        <v>1211</v>
      </c>
      <c r="AT11" s="36">
        <f>COUNTIF(L62:L72,AS11)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877</v>
      </c>
      <c r="C12" s="61">
        <v>14</v>
      </c>
      <c r="D12" s="58">
        <v>899</v>
      </c>
      <c r="E12" s="61">
        <v>13</v>
      </c>
      <c r="F12" s="58">
        <v>912</v>
      </c>
      <c r="G12" s="64">
        <v>14</v>
      </c>
      <c r="H12" s="64">
        <v>924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2</v>
      </c>
      <c r="P12" s="36">
        <f>O12/$Q$4</f>
        <v>3.0769230769230771E-2</v>
      </c>
      <c r="Q12" s="36">
        <f>IF(P12=0,0,(P12*((LOG(P12))/LOG(2))))</f>
        <v>-0.15453439424702936</v>
      </c>
      <c r="T12" s="36">
        <f>N12</f>
        <v>1212</v>
      </c>
      <c r="U12" s="36">
        <f>COUNTIF(L7:L17,T12)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COUNTIF(L18:L28,Y12)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COUNTIF(L29:L39,AD12)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COUNTIF(L40:L50,AI12)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COUNTIF(L51:L61,AN12)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COUNTIF(L62:L72,AS12)</f>
        <v>2</v>
      </c>
      <c r="AU12" s="36">
        <f>AT12/(AV4-AT20)</f>
        <v>0.2</v>
      </c>
      <c r="AV12" s="36">
        <f>IF(AU12=0,0,(AU12*((LOG(AU12))/LOG(2))))</f>
        <v>-0.46438561897747244</v>
      </c>
    </row>
    <row r="13" spans="1:48" x14ac:dyDescent="0.3">
      <c r="A13" s="58">
        <v>12</v>
      </c>
      <c r="B13" s="58">
        <v>1042</v>
      </c>
      <c r="C13" s="61">
        <v>14</v>
      </c>
      <c r="D13" s="58">
        <v>1054</v>
      </c>
      <c r="E13" s="61">
        <v>13</v>
      </c>
      <c r="F13" s="58">
        <v>1066</v>
      </c>
      <c r="G13" s="64">
        <v>14</v>
      </c>
      <c r="H13" s="64">
        <v>1078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1</v>
      </c>
      <c r="P13" s="36">
        <f>O13/$Q$4</f>
        <v>1.5384615384615385E-2</v>
      </c>
      <c r="Q13" s="36">
        <f>IF(P13=0,0,(P13*((LOG(P13))/LOG(2))))</f>
        <v>-9.2651812508130066E-2</v>
      </c>
      <c r="T13" s="36">
        <f>N13</f>
        <v>1221</v>
      </c>
      <c r="U13" s="36">
        <f>COUNTIF(L7:L17,T13)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COUNTIF(L18:L28,Y13)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COUNTIF(L29:L39,AD13)</f>
        <v>1</v>
      </c>
      <c r="AF13" s="36">
        <f>AE13/(AG4-AE20)</f>
        <v>9.0909090909090912E-2</v>
      </c>
      <c r="AG13" s="36">
        <f>IF(AF13=0,0,(AF13*((LOG(AF13))/LOG(2))))</f>
        <v>-0.31449378351248153</v>
      </c>
      <c r="AI13" s="36">
        <f>N13</f>
        <v>1221</v>
      </c>
      <c r="AJ13" s="36">
        <f>COUNTIF(L40:L50,AI13)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COUNTIF(L51:L61,AN13)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COUNTIF(L62:L72,AS13)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1185</v>
      </c>
      <c r="C14" s="61">
        <v>14</v>
      </c>
      <c r="D14" s="58">
        <v>1199</v>
      </c>
      <c r="E14" s="61">
        <v>13</v>
      </c>
      <c r="F14" s="58">
        <v>1212</v>
      </c>
      <c r="G14" s="64">
        <v>14</v>
      </c>
      <c r="H14" s="64">
        <v>1224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COUNTIF(L7:L17,T14)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COUNTIF(L18:L28,Y14)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COUNTIF(L29:L39,AD14)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COUNTIF(L40:L50,AI14)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COUNTIF(L51:L61,AN14)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COUNTIF(L62:L72,AS14)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1346</v>
      </c>
      <c r="C15" s="61">
        <v>14</v>
      </c>
      <c r="D15" s="58">
        <v>1358</v>
      </c>
      <c r="E15" s="61">
        <v>13</v>
      </c>
      <c r="F15" s="58">
        <v>1378</v>
      </c>
      <c r="G15" s="64">
        <v>14</v>
      </c>
      <c r="H15" s="64">
        <v>1390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4</v>
      </c>
      <c r="P15" s="36">
        <f>O15/$Q$4</f>
        <v>6.1538461538461542E-2</v>
      </c>
      <c r="Q15" s="36">
        <f>IF(P15=0,0,(P15*((LOG(P15))/LOG(2))))</f>
        <v>-0.24753032695559721</v>
      </c>
      <c r="T15" s="36">
        <f>N15</f>
        <v>2111</v>
      </c>
      <c r="U15" s="36">
        <f>COUNTIF(L7:L17,T15)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COUNTIF(L18:L28,Y15)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COUNTIF(L29:L39,AD15)</f>
        <v>1</v>
      </c>
      <c r="AF15" s="36">
        <f>AE15/(AG4-AE20)</f>
        <v>9.0909090909090912E-2</v>
      </c>
      <c r="AG15" s="36">
        <f>IF(AF15=0,0,(AF15*((LOG(AF15))/LOG(2))))</f>
        <v>-0.31449378351248153</v>
      </c>
      <c r="AI15" s="36">
        <f>N15</f>
        <v>2111</v>
      </c>
      <c r="AJ15" s="36">
        <f>COUNTIF(L40:L50,AI15)</f>
        <v>2</v>
      </c>
      <c r="AK15" s="36">
        <f>AJ15/(AL4-AJ20)</f>
        <v>0.18181818181818182</v>
      </c>
      <c r="AL15" s="36">
        <f>IF(AK15=0,0,(AK15*((LOG(AK15))/LOG(2))))</f>
        <v>-0.44716938520678134</v>
      </c>
      <c r="AN15" s="36">
        <f>N15</f>
        <v>2111</v>
      </c>
      <c r="AO15" s="36">
        <f>COUNTIF(L51:L61,AN15)</f>
        <v>1</v>
      </c>
      <c r="AP15" s="36">
        <f>AO15/(AQ4-AO20)</f>
        <v>9.0909090909090912E-2</v>
      </c>
      <c r="AQ15" s="36">
        <f>IF(AP15=0,0,(AP15*((LOG(AP15))/LOG(2))))</f>
        <v>-0.31449378351248153</v>
      </c>
      <c r="AS15" s="36">
        <f>N15</f>
        <v>2111</v>
      </c>
      <c r="AT15" s="36">
        <f>COUNTIF(L62:L72,AS15)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1504</v>
      </c>
      <c r="C16" s="61">
        <v>14</v>
      </c>
      <c r="D16" s="58">
        <v>1524</v>
      </c>
      <c r="E16" s="61">
        <v>13</v>
      </c>
      <c r="F16" s="58">
        <v>1536</v>
      </c>
      <c r="G16" s="64">
        <v>14</v>
      </c>
      <c r="H16" s="64">
        <v>1548</v>
      </c>
      <c r="I16" s="42"/>
      <c r="J16" s="42"/>
      <c r="K16" s="43">
        <v>0</v>
      </c>
      <c r="L16">
        <v>1111</v>
      </c>
      <c r="N16" s="36">
        <v>2112</v>
      </c>
      <c r="O16" s="36">
        <f>COUNTIF($L$7:$L$500,N16)</f>
        <v>0</v>
      </c>
      <c r="P16" s="36">
        <f>O16/$Q$4</f>
        <v>0</v>
      </c>
      <c r="Q16" s="36">
        <f>IF(P16=0,0,(P16*((LOG(P16))/LOG(2))))</f>
        <v>0</v>
      </c>
      <c r="T16" s="36">
        <f>N16</f>
        <v>2112</v>
      </c>
      <c r="U16" s="36">
        <f>COUNTIF(L7:L17,T16)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COUNTIF(L18:L28,Y16)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COUNTIF(L29:L39,AD16)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COUNTIF(L40:L50,AI16)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COUNTIF(L51:L61,AN16)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COUNTIF(L62:L72,AS16)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1674</v>
      </c>
      <c r="C17" s="61">
        <v>14</v>
      </c>
      <c r="D17" s="58">
        <v>1686</v>
      </c>
      <c r="E17" s="61">
        <v>13</v>
      </c>
      <c r="F17" s="58">
        <v>1701</v>
      </c>
      <c r="G17" s="64">
        <v>23</v>
      </c>
      <c r="H17" s="64">
        <v>1714</v>
      </c>
      <c r="I17" s="42"/>
      <c r="J17" s="42"/>
      <c r="K17" s="43">
        <v>0</v>
      </c>
      <c r="L17">
        <v>1112</v>
      </c>
      <c r="N17" s="36">
        <v>2121</v>
      </c>
      <c r="O17" s="36">
        <f>COUNTIF($L$7:$L$500,N17)</f>
        <v>1</v>
      </c>
      <c r="P17" s="36">
        <f>O17/$Q$4</f>
        <v>1.5384615384615385E-2</v>
      </c>
      <c r="Q17" s="36">
        <f>IF(P17=0,0,(P17*((LOG(P17))/LOG(2))))</f>
        <v>-9.2651812508130066E-2</v>
      </c>
      <c r="T17" s="36">
        <f>N17</f>
        <v>2121</v>
      </c>
      <c r="U17" s="36">
        <f>COUNTIF(L7:L17,T17)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COUNTIF(L18:L28,Y17)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COUNTIF(L29:L39,AD17)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COUNTIF(L40:L50,AI17)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COUNTIF(L51:L61,AN17)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COUNTIF(L62:L72,AS17)</f>
        <v>1</v>
      </c>
      <c r="AU17" s="36">
        <f>AT17/(AV4-AT20)</f>
        <v>0.1</v>
      </c>
      <c r="AV17" s="36">
        <f>IF(AU17=0,0,(AU17*((LOG(AU17))/LOG(2))))</f>
        <v>-0.33219280948873625</v>
      </c>
    </row>
    <row r="18" spans="1:48" x14ac:dyDescent="0.3">
      <c r="A18" s="59">
        <v>12</v>
      </c>
      <c r="B18" s="59">
        <v>1830</v>
      </c>
      <c r="C18" s="62">
        <v>14</v>
      </c>
      <c r="D18" s="59">
        <v>1847</v>
      </c>
      <c r="E18" s="62">
        <v>13</v>
      </c>
      <c r="F18" s="59">
        <v>1864</v>
      </c>
      <c r="G18" s="65">
        <v>14</v>
      </c>
      <c r="H18" s="65">
        <v>1880</v>
      </c>
      <c r="I18" s="41"/>
      <c r="J18" s="41"/>
      <c r="K18" s="51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COUNTIF(L7:L17,T18)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COUNTIF(L18:L28,Y18)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COUNTIF(L29:L39,AD18)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COUNTIF(L40:L50,AI18)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COUNTIF(L51:L61,AN18)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COUNTIF(L62:L72,AS18)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9">
        <v>12</v>
      </c>
      <c r="B19" s="59">
        <v>2030</v>
      </c>
      <c r="C19" s="62">
        <v>14</v>
      </c>
      <c r="D19" s="59">
        <v>2043</v>
      </c>
      <c r="E19" s="62">
        <v>13</v>
      </c>
      <c r="F19" s="59">
        <v>2058</v>
      </c>
      <c r="G19" s="65">
        <v>14</v>
      </c>
      <c r="H19" s="65">
        <v>2072</v>
      </c>
      <c r="I19" s="41"/>
      <c r="J19" s="41"/>
      <c r="K19" s="51">
        <v>0</v>
      </c>
      <c r="L19">
        <v>1111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COUNTIF(L7:L17,T19)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COUNTIF(L18:L28,Y19)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COUNTIF(L29:L39,AD19)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COUNTIF(L40:L50,AI19)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COUNTIF(L51:L61,AN19)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COUNTIF(L62:L72,AS19)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9">
        <v>12</v>
      </c>
      <c r="B20" s="59">
        <v>2185</v>
      </c>
      <c r="C20" s="62">
        <v>14</v>
      </c>
      <c r="D20" s="59">
        <v>2194</v>
      </c>
      <c r="E20" s="62">
        <v>13</v>
      </c>
      <c r="F20" s="59">
        <v>2211</v>
      </c>
      <c r="G20" s="65">
        <v>23</v>
      </c>
      <c r="H20" s="65">
        <v>2220</v>
      </c>
      <c r="I20" s="41"/>
      <c r="J20" s="41"/>
      <c r="K20" s="51">
        <v>0</v>
      </c>
      <c r="L20">
        <v>1112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COUNTIF(L7:L17,T20)</f>
        <v>0</v>
      </c>
      <c r="V20" s="55"/>
      <c r="W20" s="56"/>
      <c r="Y20" s="36">
        <f>N20</f>
        <v>2212</v>
      </c>
      <c r="Z20" s="36">
        <f>COUNTIF(L18:L28,Y20)</f>
        <v>0</v>
      </c>
      <c r="AA20" s="55"/>
      <c r="AB20" s="56"/>
      <c r="AD20" s="36">
        <f>N20</f>
        <v>2212</v>
      </c>
      <c r="AE20" s="36">
        <f>COUNTIF(L29:L39,AD20)</f>
        <v>0</v>
      </c>
      <c r="AF20" s="55"/>
      <c r="AG20" s="56"/>
      <c r="AI20" s="36">
        <f>N20</f>
        <v>2212</v>
      </c>
      <c r="AJ20" s="36">
        <f>COUNTIF(L40:L50,AI20)</f>
        <v>0</v>
      </c>
      <c r="AK20" s="55"/>
      <c r="AL20" s="56"/>
      <c r="AN20" s="36">
        <f>N20</f>
        <v>2212</v>
      </c>
      <c r="AO20" s="36">
        <f>COUNTIF(L51:L61,AN20)</f>
        <v>0</v>
      </c>
      <c r="AP20" s="55"/>
      <c r="AQ20" s="56"/>
      <c r="AS20" s="36">
        <f>N20</f>
        <v>2212</v>
      </c>
      <c r="AT20" s="36">
        <f>COUNTIF(L62:L72,AS20)</f>
        <v>0</v>
      </c>
      <c r="AU20" s="55"/>
      <c r="AV20" s="56"/>
    </row>
    <row r="21" spans="1:48" x14ac:dyDescent="0.3">
      <c r="A21" s="59">
        <v>12</v>
      </c>
      <c r="B21" s="59">
        <v>2319</v>
      </c>
      <c r="C21" s="62">
        <v>14</v>
      </c>
      <c r="D21" s="59">
        <v>2343</v>
      </c>
      <c r="E21" s="62">
        <v>13</v>
      </c>
      <c r="F21" s="59">
        <v>2360</v>
      </c>
      <c r="G21" s="65">
        <v>14</v>
      </c>
      <c r="H21" s="65">
        <v>2373</v>
      </c>
      <c r="I21" s="41"/>
      <c r="J21" s="41"/>
      <c r="K21" s="51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COUNTIF(L7:L17,T21)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COUNTIF(L18:L28,Y21)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COUNTIF(L29:L39,AD21)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COUNTIF(L40:L50,AI21)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COUNTIF(L51:L61,AN21)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COUNTIF(L62:L72,AS21)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9">
        <v>12</v>
      </c>
      <c r="B22" s="59">
        <v>2510</v>
      </c>
      <c r="C22" s="62">
        <v>23</v>
      </c>
      <c r="D22" s="59">
        <v>2519</v>
      </c>
      <c r="E22" s="62">
        <v>13</v>
      </c>
      <c r="F22" s="59">
        <v>2529</v>
      </c>
      <c r="G22" s="65">
        <v>14</v>
      </c>
      <c r="H22" s="65">
        <v>2545</v>
      </c>
      <c r="I22" s="41"/>
      <c r="J22" s="41"/>
      <c r="K22" s="51">
        <v>0</v>
      </c>
      <c r="L22">
        <v>1211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COUNTIF(L7:L17,T22)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COUNTIF(L18:L28,Y22)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COUNTIF(L29:L39,AD22)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COUNTIF(L40:L50,AI22)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COUNTIF(L51:L61,AN22)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COUNTIF(L62:L72,AS22)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2663</v>
      </c>
      <c r="C23" s="62">
        <v>14</v>
      </c>
      <c r="D23" s="59">
        <v>2674</v>
      </c>
      <c r="E23" s="62">
        <v>24</v>
      </c>
      <c r="F23" s="59">
        <v>2686</v>
      </c>
      <c r="G23" s="65">
        <v>14</v>
      </c>
      <c r="H23" s="65">
        <v>2722</v>
      </c>
      <c r="I23" s="41"/>
      <c r="J23" s="41"/>
      <c r="K23" s="51">
        <v>0</v>
      </c>
      <c r="L23">
        <v>1121</v>
      </c>
      <c r="P23" s="28">
        <f>SUM(P7:P22)</f>
        <v>1</v>
      </c>
      <c r="Q23" s="28">
        <f>-SUM(Q7:Q22)</f>
        <v>1.8301625178328942</v>
      </c>
      <c r="V23" s="28">
        <f>SUM(V7:V22)</f>
        <v>1</v>
      </c>
      <c r="W23" s="28">
        <f>-SUM(W7:W22)</f>
        <v>0.84535093662243643</v>
      </c>
      <c r="AA23" s="28">
        <f>SUM(AA7:AA22)</f>
        <v>1</v>
      </c>
      <c r="AB23" s="28">
        <f>-SUM(AB7:AB22)</f>
        <v>1.4911148500551854</v>
      </c>
      <c r="AF23" s="28">
        <f>SUM(AF7:AF22)</f>
        <v>1</v>
      </c>
      <c r="AG23" s="28">
        <f>-SUM(AG7:AG22)</f>
        <v>0.86585661745722331</v>
      </c>
      <c r="AK23" s="28">
        <f>SUM(AK7:AK22)</f>
        <v>1</v>
      </c>
      <c r="AL23" s="28">
        <f>-SUM(AL7:AL22)</f>
        <v>1.0957952550009336</v>
      </c>
      <c r="AP23" s="28">
        <f>SUM(AP7:AP22)</f>
        <v>1</v>
      </c>
      <c r="AQ23" s="28">
        <f>-SUM(AQ7:AQ22)</f>
        <v>1.6858157091530301</v>
      </c>
      <c r="AU23" s="28">
        <f>SUM(AU7:AU22)</f>
        <v>0.99999999999999989</v>
      </c>
      <c r="AV23" s="28">
        <f>-SUM(AV7:AV22)</f>
        <v>1.8464393446710157</v>
      </c>
    </row>
    <row r="24" spans="1:48" x14ac:dyDescent="0.3">
      <c r="A24" s="59">
        <v>12</v>
      </c>
      <c r="B24" s="59">
        <v>2840</v>
      </c>
      <c r="C24" s="62">
        <v>14</v>
      </c>
      <c r="D24" s="59">
        <v>2855</v>
      </c>
      <c r="E24" s="62">
        <v>24</v>
      </c>
      <c r="F24" s="59">
        <v>2878</v>
      </c>
      <c r="G24" s="65">
        <v>14</v>
      </c>
      <c r="H24" s="65">
        <v>2887</v>
      </c>
      <c r="I24" s="41"/>
      <c r="J24" s="41"/>
      <c r="K24" s="51">
        <v>0</v>
      </c>
      <c r="L24">
        <v>1121</v>
      </c>
      <c r="P24" s="29" t="s">
        <v>90</v>
      </c>
      <c r="Q24" s="29">
        <f>Q23/(LOG(Q4)/LOG(2))</f>
        <v>0.3038941782787864</v>
      </c>
      <c r="V24" s="29" t="s">
        <v>117</v>
      </c>
      <c r="W24" s="29">
        <f>W23/(LOG(W4)/LOG(2))</f>
        <v>0.24436122167242838</v>
      </c>
      <c r="AA24" s="29" t="s">
        <v>120</v>
      </c>
      <c r="AB24" s="29">
        <f>AB23/(LOG(AB4)/LOG(2))</f>
        <v>0.43102885515122552</v>
      </c>
      <c r="AF24" s="29" t="s">
        <v>121</v>
      </c>
      <c r="AG24" s="29">
        <f>AG23/(LOG(AG4)/LOG(2))</f>
        <v>0.25028869274146609</v>
      </c>
      <c r="AK24" s="29" t="s">
        <v>122</v>
      </c>
      <c r="AL24" s="29">
        <f>AL23/(LOG(AL4)/LOG(2))</f>
        <v>0.31675586506681047</v>
      </c>
      <c r="AP24" s="29" t="s">
        <v>123</v>
      </c>
      <c r="AQ24" s="29">
        <f>AQ23/(LOG(AQ4)/LOG(2))</f>
        <v>0.48731002517028754</v>
      </c>
      <c r="AU24" s="29" t="s">
        <v>124</v>
      </c>
      <c r="AV24" s="29">
        <f>AV23/(LOG(AV4)/LOG(2))</f>
        <v>0.55583362792012014</v>
      </c>
    </row>
    <row r="25" spans="1:48" x14ac:dyDescent="0.3">
      <c r="A25" s="59">
        <v>12</v>
      </c>
      <c r="B25" s="59">
        <v>3053</v>
      </c>
      <c r="C25" s="62">
        <v>14</v>
      </c>
      <c r="D25" s="59">
        <v>3130</v>
      </c>
      <c r="E25" s="62">
        <v>13</v>
      </c>
      <c r="F25" s="59">
        <v>3147</v>
      </c>
      <c r="G25" s="65">
        <v>14</v>
      </c>
      <c r="H25" s="65">
        <v>3163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3288</v>
      </c>
      <c r="C26" s="62">
        <v>14</v>
      </c>
      <c r="D26" s="59">
        <v>3302</v>
      </c>
      <c r="E26" s="62">
        <v>13</v>
      </c>
      <c r="F26" s="59">
        <v>3318</v>
      </c>
      <c r="G26" s="65">
        <v>14</v>
      </c>
      <c r="H26" s="65">
        <v>3337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3476</v>
      </c>
      <c r="C27" s="62">
        <v>14</v>
      </c>
      <c r="D27" s="59">
        <v>3504</v>
      </c>
      <c r="E27" s="62">
        <v>13</v>
      </c>
      <c r="F27" s="59">
        <v>3528</v>
      </c>
      <c r="G27" s="65">
        <v>14</v>
      </c>
      <c r="H27" s="65">
        <v>3540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3684</v>
      </c>
      <c r="C28" s="62">
        <v>14</v>
      </c>
      <c r="D28" s="59">
        <v>3698</v>
      </c>
      <c r="E28" s="62">
        <v>13</v>
      </c>
      <c r="F28" s="59">
        <v>3714</v>
      </c>
      <c r="G28" s="65">
        <v>14</v>
      </c>
      <c r="H28" s="65">
        <v>3729</v>
      </c>
      <c r="I28" s="41"/>
      <c r="J28" s="41"/>
      <c r="K28" s="51">
        <v>0</v>
      </c>
      <c r="L28">
        <v>1111</v>
      </c>
      <c r="N28" s="40">
        <f>COUNTIF(L7:L72,G3)</f>
        <v>0</v>
      </c>
      <c r="O28" s="40"/>
      <c r="P28" s="47">
        <v>11</v>
      </c>
      <c r="Q28" s="47">
        <v>11</v>
      </c>
      <c r="R28" s="47">
        <v>11</v>
      </c>
      <c r="S28" s="47">
        <v>11</v>
      </c>
      <c r="T28" s="47">
        <v>11</v>
      </c>
      <c r="U28" s="47">
        <v>11</v>
      </c>
      <c r="V28" s="46"/>
    </row>
    <row r="29" spans="1:48" x14ac:dyDescent="0.3">
      <c r="A29" s="58">
        <v>12</v>
      </c>
      <c r="B29" s="58">
        <v>3877</v>
      </c>
      <c r="C29" s="61">
        <v>14</v>
      </c>
      <c r="D29" s="58">
        <v>3894</v>
      </c>
      <c r="E29" s="61">
        <v>13</v>
      </c>
      <c r="F29" s="58">
        <v>3908</v>
      </c>
      <c r="G29" s="64">
        <v>14</v>
      </c>
      <c r="H29" s="64">
        <v>3921</v>
      </c>
      <c r="I29" s="42"/>
      <c r="J29" s="42"/>
      <c r="K29" s="43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8">
        <v>12</v>
      </c>
      <c r="B30" s="58">
        <v>4036</v>
      </c>
      <c r="C30" s="61">
        <v>14</v>
      </c>
      <c r="D30" s="58">
        <v>4050</v>
      </c>
      <c r="E30" s="61">
        <v>13</v>
      </c>
      <c r="F30" s="58">
        <v>4062</v>
      </c>
      <c r="G30" s="64">
        <v>14</v>
      </c>
      <c r="H30" s="64">
        <v>4076</v>
      </c>
      <c r="I30" s="42"/>
      <c r="J30" s="42"/>
      <c r="K30" s="43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8">
        <v>12</v>
      </c>
      <c r="B31" s="58">
        <v>4200</v>
      </c>
      <c r="C31" s="61">
        <v>14</v>
      </c>
      <c r="D31" s="58">
        <v>4214</v>
      </c>
      <c r="E31" s="61">
        <v>13</v>
      </c>
      <c r="F31" s="58">
        <v>4239</v>
      </c>
      <c r="G31" s="64">
        <v>14</v>
      </c>
      <c r="H31" s="64">
        <v>4255</v>
      </c>
      <c r="I31" s="42"/>
      <c r="J31" s="42"/>
      <c r="K31" s="43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8">
        <v>12</v>
      </c>
      <c r="B32" s="58">
        <v>4365</v>
      </c>
      <c r="C32" s="61">
        <v>14</v>
      </c>
      <c r="D32" s="58">
        <v>4392</v>
      </c>
      <c r="E32" s="61">
        <v>13</v>
      </c>
      <c r="F32" s="58">
        <v>4408</v>
      </c>
      <c r="G32" s="64">
        <v>14</v>
      </c>
      <c r="H32" s="64">
        <v>4423</v>
      </c>
      <c r="I32" s="42"/>
      <c r="J32" s="42"/>
      <c r="K32" s="43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8">
        <v>12</v>
      </c>
      <c r="B33" s="58">
        <v>4549</v>
      </c>
      <c r="C33" s="61">
        <v>14</v>
      </c>
      <c r="D33" s="58">
        <v>4561</v>
      </c>
      <c r="E33" s="61">
        <v>13</v>
      </c>
      <c r="F33" s="58">
        <v>4577</v>
      </c>
      <c r="G33" s="64">
        <v>14</v>
      </c>
      <c r="H33" s="64">
        <v>4590</v>
      </c>
      <c r="I33" s="42"/>
      <c r="J33" s="42"/>
      <c r="K33" s="43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8">
        <v>12</v>
      </c>
      <c r="B34" s="58">
        <v>4720</v>
      </c>
      <c r="C34" s="61">
        <v>23</v>
      </c>
      <c r="D34" s="58">
        <v>4759</v>
      </c>
      <c r="E34" s="61">
        <v>24</v>
      </c>
      <c r="F34" s="58">
        <v>4784</v>
      </c>
      <c r="G34" s="64">
        <v>14</v>
      </c>
      <c r="H34" s="64">
        <v>4796</v>
      </c>
      <c r="I34" s="42"/>
      <c r="J34" s="42"/>
      <c r="K34" s="43">
        <v>0</v>
      </c>
      <c r="L34">
        <v>1221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8">
        <v>12</v>
      </c>
      <c r="B35" s="58">
        <v>4918</v>
      </c>
      <c r="C35" s="61">
        <v>14</v>
      </c>
      <c r="D35" s="58">
        <v>4943</v>
      </c>
      <c r="E35" s="61">
        <v>13</v>
      </c>
      <c r="F35" s="58">
        <v>4957</v>
      </c>
      <c r="G35" s="64">
        <v>14</v>
      </c>
      <c r="H35" s="64">
        <v>4973</v>
      </c>
      <c r="I35" s="42"/>
      <c r="J35" s="42"/>
      <c r="K35" s="43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8">
        <v>21</v>
      </c>
      <c r="B36" s="58">
        <v>5072</v>
      </c>
      <c r="C36" s="61">
        <v>12</v>
      </c>
      <c r="D36" s="58">
        <v>5100</v>
      </c>
      <c r="E36" s="61">
        <v>13</v>
      </c>
      <c r="F36" s="58">
        <v>5113</v>
      </c>
      <c r="G36" s="64">
        <v>14</v>
      </c>
      <c r="H36" s="64">
        <v>5128</v>
      </c>
      <c r="I36" s="42"/>
      <c r="J36" s="42"/>
      <c r="K36" s="43">
        <v>0</v>
      </c>
      <c r="L36">
        <v>2111</v>
      </c>
      <c r="N36" s="41"/>
      <c r="O36" s="50" t="s">
        <v>110</v>
      </c>
      <c r="P36">
        <f>H17/P28</f>
        <v>155.81818181818181</v>
      </c>
      <c r="Q36">
        <f>(H28-H17)/Q28</f>
        <v>183.18181818181819</v>
      </c>
      <c r="R36">
        <f>(H39-H28)/R28</f>
        <v>179.27272727272728</v>
      </c>
      <c r="S36">
        <f>(H50-H39)/S28</f>
        <v>195.90909090909091</v>
      </c>
      <c r="T36">
        <f>(H61-H50)/T28</f>
        <v>228.72727272727272</v>
      </c>
      <c r="U36">
        <f>(H72-H61)/U28</f>
        <v>-942.90909090909088</v>
      </c>
    </row>
    <row r="37" spans="1:22" x14ac:dyDescent="0.3">
      <c r="A37" s="58">
        <v>12</v>
      </c>
      <c r="B37" s="58">
        <v>5284</v>
      </c>
      <c r="C37" s="61">
        <v>14</v>
      </c>
      <c r="D37" s="58">
        <v>5305</v>
      </c>
      <c r="E37" s="61">
        <v>13</v>
      </c>
      <c r="F37" s="58">
        <v>5322</v>
      </c>
      <c r="G37" s="64">
        <v>14</v>
      </c>
      <c r="H37" s="64">
        <v>5339</v>
      </c>
      <c r="I37" s="42"/>
      <c r="J37" s="42"/>
      <c r="K37" s="43">
        <v>0</v>
      </c>
      <c r="L37">
        <v>1111</v>
      </c>
    </row>
    <row r="38" spans="1:22" x14ac:dyDescent="0.3">
      <c r="A38" s="58">
        <v>12</v>
      </c>
      <c r="B38" s="58">
        <v>5454</v>
      </c>
      <c r="C38" s="61">
        <v>14</v>
      </c>
      <c r="D38" s="58">
        <v>5466</v>
      </c>
      <c r="E38" s="61">
        <v>13</v>
      </c>
      <c r="F38" s="58">
        <v>5486</v>
      </c>
      <c r="G38" s="64">
        <v>14</v>
      </c>
      <c r="H38" s="64">
        <v>5499</v>
      </c>
      <c r="I38" s="42"/>
      <c r="J38" s="42"/>
      <c r="K38" s="43">
        <v>0</v>
      </c>
      <c r="L38">
        <v>1111</v>
      </c>
    </row>
    <row r="39" spans="1:22" x14ac:dyDescent="0.3">
      <c r="A39" s="58">
        <v>12</v>
      </c>
      <c r="B39" s="58">
        <v>5610</v>
      </c>
      <c r="C39" s="61">
        <v>14</v>
      </c>
      <c r="D39" s="58">
        <v>5652</v>
      </c>
      <c r="E39" s="61">
        <v>13</v>
      </c>
      <c r="F39" s="58">
        <v>5676</v>
      </c>
      <c r="G39" s="64">
        <v>14</v>
      </c>
      <c r="H39" s="64">
        <v>5701</v>
      </c>
      <c r="I39" s="42"/>
      <c r="J39" s="42"/>
      <c r="K39" s="43">
        <v>0</v>
      </c>
      <c r="L39">
        <v>1111</v>
      </c>
    </row>
    <row r="40" spans="1:22" x14ac:dyDescent="0.3">
      <c r="A40" s="59">
        <v>12</v>
      </c>
      <c r="B40" s="59">
        <v>5826</v>
      </c>
      <c r="C40" s="62">
        <v>14</v>
      </c>
      <c r="D40" s="59">
        <v>5843</v>
      </c>
      <c r="E40" s="62">
        <v>13</v>
      </c>
      <c r="F40" s="59">
        <v>5873</v>
      </c>
      <c r="G40" s="65">
        <v>14</v>
      </c>
      <c r="H40" s="65">
        <v>5886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6018</v>
      </c>
      <c r="C41" s="62">
        <v>14</v>
      </c>
      <c r="D41" s="59">
        <v>6030</v>
      </c>
      <c r="E41" s="62">
        <v>13</v>
      </c>
      <c r="F41" s="59">
        <v>6063</v>
      </c>
      <c r="G41" s="65">
        <v>14</v>
      </c>
      <c r="H41" s="65">
        <v>6075</v>
      </c>
      <c r="I41" s="41"/>
      <c r="J41" s="41"/>
      <c r="K41" s="51">
        <v>0</v>
      </c>
      <c r="L41">
        <v>1111</v>
      </c>
    </row>
    <row r="42" spans="1:22" x14ac:dyDescent="0.3">
      <c r="A42" s="59">
        <v>12</v>
      </c>
      <c r="B42" s="59">
        <v>6217</v>
      </c>
      <c r="C42" s="62">
        <v>14</v>
      </c>
      <c r="D42" s="59">
        <v>6237</v>
      </c>
      <c r="E42" s="62">
        <v>13</v>
      </c>
      <c r="F42" s="59">
        <v>6255</v>
      </c>
      <c r="G42" s="65">
        <v>14</v>
      </c>
      <c r="H42" s="65">
        <v>6267</v>
      </c>
      <c r="I42" s="41"/>
      <c r="J42" s="41"/>
      <c r="K42" s="51">
        <v>0</v>
      </c>
      <c r="L42">
        <v>1111</v>
      </c>
    </row>
    <row r="43" spans="1:22" x14ac:dyDescent="0.3">
      <c r="A43" s="59">
        <v>12</v>
      </c>
      <c r="B43" s="59">
        <v>6386</v>
      </c>
      <c r="C43" s="62">
        <v>14</v>
      </c>
      <c r="D43" s="59">
        <v>6401</v>
      </c>
      <c r="E43" s="62">
        <v>13</v>
      </c>
      <c r="F43" s="59">
        <v>6430</v>
      </c>
      <c r="G43" s="65">
        <v>14</v>
      </c>
      <c r="H43" s="65">
        <v>6444</v>
      </c>
      <c r="I43" s="41"/>
      <c r="J43" s="41"/>
      <c r="K43" s="51">
        <v>0</v>
      </c>
      <c r="L43">
        <v>1111</v>
      </c>
    </row>
    <row r="44" spans="1:22" x14ac:dyDescent="0.3">
      <c r="A44" s="59">
        <v>12</v>
      </c>
      <c r="B44" s="59">
        <v>6579</v>
      </c>
      <c r="C44" s="62">
        <v>14</v>
      </c>
      <c r="D44" s="59">
        <v>6603</v>
      </c>
      <c r="E44" s="62">
        <v>24</v>
      </c>
      <c r="F44" s="59">
        <v>6612</v>
      </c>
      <c r="G44" s="65">
        <v>14</v>
      </c>
      <c r="H44" s="65">
        <v>6622</v>
      </c>
      <c r="I44" s="41"/>
      <c r="J44" s="41"/>
      <c r="K44" s="51">
        <v>0</v>
      </c>
      <c r="L44">
        <v>1121</v>
      </c>
    </row>
    <row r="45" spans="1:22" x14ac:dyDescent="0.3">
      <c r="A45" s="59">
        <v>21</v>
      </c>
      <c r="B45" s="59">
        <v>6743</v>
      </c>
      <c r="C45" s="62">
        <v>12</v>
      </c>
      <c r="D45" s="59">
        <v>6752</v>
      </c>
      <c r="E45" s="62">
        <v>13</v>
      </c>
      <c r="F45" s="59">
        <v>6787</v>
      </c>
      <c r="G45" s="65">
        <v>14</v>
      </c>
      <c r="H45" s="65">
        <v>6814</v>
      </c>
      <c r="I45" s="41"/>
      <c r="J45" s="41"/>
      <c r="K45" s="51">
        <v>0</v>
      </c>
      <c r="L45">
        <v>2111</v>
      </c>
    </row>
    <row r="46" spans="1:22" x14ac:dyDescent="0.3">
      <c r="A46" s="59">
        <v>12</v>
      </c>
      <c r="B46" s="59">
        <v>6963</v>
      </c>
      <c r="C46" s="62">
        <v>14</v>
      </c>
      <c r="D46" s="59">
        <v>6976</v>
      </c>
      <c r="E46" s="62">
        <v>13</v>
      </c>
      <c r="F46" s="59">
        <v>7002</v>
      </c>
      <c r="G46" s="65">
        <v>14</v>
      </c>
      <c r="H46" s="65">
        <v>7017</v>
      </c>
      <c r="I46" s="41"/>
      <c r="J46" s="41"/>
      <c r="K46" s="51">
        <v>0</v>
      </c>
      <c r="L46">
        <v>1111</v>
      </c>
    </row>
    <row r="47" spans="1:22" x14ac:dyDescent="0.3">
      <c r="A47" s="59">
        <v>12</v>
      </c>
      <c r="B47" s="59">
        <v>7163</v>
      </c>
      <c r="C47" s="62">
        <v>14</v>
      </c>
      <c r="D47" s="59">
        <v>7177</v>
      </c>
      <c r="E47" s="62">
        <v>13</v>
      </c>
      <c r="F47" s="59">
        <v>7192</v>
      </c>
      <c r="G47" s="65">
        <v>14</v>
      </c>
      <c r="H47" s="65">
        <v>7212</v>
      </c>
      <c r="I47" s="41"/>
      <c r="J47" s="41"/>
      <c r="K47" s="51">
        <v>0</v>
      </c>
      <c r="L47">
        <v>1111</v>
      </c>
    </row>
    <row r="48" spans="1:22" x14ac:dyDescent="0.3">
      <c r="A48" s="59">
        <v>21</v>
      </c>
      <c r="B48" s="59">
        <v>7355</v>
      </c>
      <c r="C48" s="62">
        <v>12</v>
      </c>
      <c r="D48" s="59">
        <v>7378</v>
      </c>
      <c r="E48" s="62">
        <v>13</v>
      </c>
      <c r="F48" s="59">
        <v>7390</v>
      </c>
      <c r="G48" s="65">
        <v>14</v>
      </c>
      <c r="H48" s="65">
        <v>7404</v>
      </c>
      <c r="I48" s="41"/>
      <c r="J48" s="41"/>
      <c r="K48" s="51">
        <v>0</v>
      </c>
      <c r="L48">
        <v>2111</v>
      </c>
    </row>
    <row r="49" spans="1:12" x14ac:dyDescent="0.3">
      <c r="A49" s="59">
        <v>12</v>
      </c>
      <c r="B49" s="59">
        <v>7548</v>
      </c>
      <c r="C49" s="62">
        <v>14</v>
      </c>
      <c r="D49" s="59">
        <v>7562</v>
      </c>
      <c r="E49" s="62">
        <v>13</v>
      </c>
      <c r="F49" s="59">
        <v>7586</v>
      </c>
      <c r="G49" s="65">
        <v>14</v>
      </c>
      <c r="H49" s="65">
        <v>7613</v>
      </c>
      <c r="I49" s="41"/>
      <c r="J49" s="41"/>
      <c r="K49" s="51">
        <v>0</v>
      </c>
      <c r="L49">
        <v>1111</v>
      </c>
    </row>
    <row r="50" spans="1:12" x14ac:dyDescent="0.3">
      <c r="A50" s="59">
        <v>12</v>
      </c>
      <c r="B50" s="59">
        <v>7797</v>
      </c>
      <c r="C50" s="62">
        <v>14</v>
      </c>
      <c r="D50" s="59">
        <v>7808</v>
      </c>
      <c r="E50" s="62">
        <v>13</v>
      </c>
      <c r="F50" s="59">
        <v>7831</v>
      </c>
      <c r="G50" s="65">
        <v>14</v>
      </c>
      <c r="H50" s="65">
        <v>7856</v>
      </c>
      <c r="I50" s="41"/>
      <c r="J50" s="41"/>
      <c r="K50" s="51">
        <v>0</v>
      </c>
      <c r="L50">
        <v>1111</v>
      </c>
    </row>
    <row r="51" spans="1:12" x14ac:dyDescent="0.3">
      <c r="A51" s="58">
        <v>12</v>
      </c>
      <c r="B51" s="58">
        <v>8021</v>
      </c>
      <c r="C51" s="61">
        <v>14</v>
      </c>
      <c r="D51" s="58">
        <v>8034</v>
      </c>
      <c r="E51" s="61">
        <v>13</v>
      </c>
      <c r="F51" s="58">
        <v>8053</v>
      </c>
      <c r="G51" s="64">
        <v>14</v>
      </c>
      <c r="H51" s="64">
        <v>8065</v>
      </c>
      <c r="I51" s="42"/>
      <c r="J51" s="42"/>
      <c r="K51" s="43">
        <v>0</v>
      </c>
      <c r="L51">
        <v>1111</v>
      </c>
    </row>
    <row r="52" spans="1:12" x14ac:dyDescent="0.3">
      <c r="A52" s="58">
        <v>12</v>
      </c>
      <c r="B52" s="58">
        <v>8221</v>
      </c>
      <c r="C52" s="61">
        <v>14</v>
      </c>
      <c r="D52" s="58">
        <v>8242</v>
      </c>
      <c r="E52" s="61">
        <v>13</v>
      </c>
      <c r="F52" s="58">
        <v>8273</v>
      </c>
      <c r="G52" s="64">
        <v>14</v>
      </c>
      <c r="H52" s="64">
        <v>8290</v>
      </c>
      <c r="I52" s="42"/>
      <c r="J52" s="42"/>
      <c r="K52" s="43">
        <v>0</v>
      </c>
      <c r="L52">
        <v>1111</v>
      </c>
    </row>
    <row r="53" spans="1:12" x14ac:dyDescent="0.3">
      <c r="A53" s="58">
        <v>12</v>
      </c>
      <c r="B53" s="58">
        <v>8443</v>
      </c>
      <c r="C53" s="61">
        <v>23</v>
      </c>
      <c r="D53" s="58">
        <v>8486</v>
      </c>
      <c r="E53" s="61">
        <v>13</v>
      </c>
      <c r="F53" s="58">
        <v>8511</v>
      </c>
      <c r="G53" s="64">
        <v>14</v>
      </c>
      <c r="H53" s="64">
        <v>8521</v>
      </c>
      <c r="I53" s="42"/>
      <c r="J53" s="42"/>
      <c r="K53" s="43">
        <v>0</v>
      </c>
      <c r="L53">
        <v>1211</v>
      </c>
    </row>
    <row r="54" spans="1:12" x14ac:dyDescent="0.3">
      <c r="A54" s="58">
        <v>12</v>
      </c>
      <c r="B54" s="58">
        <v>8707</v>
      </c>
      <c r="C54" s="61">
        <v>14</v>
      </c>
      <c r="D54" s="58">
        <v>8724</v>
      </c>
      <c r="E54" s="61">
        <v>13</v>
      </c>
      <c r="F54" s="58">
        <v>8748</v>
      </c>
      <c r="G54" s="64">
        <v>14</v>
      </c>
      <c r="H54" s="64">
        <v>8770</v>
      </c>
      <c r="I54" s="42"/>
      <c r="J54" s="42"/>
      <c r="K54" s="43">
        <v>0</v>
      </c>
      <c r="L54">
        <v>1111</v>
      </c>
    </row>
    <row r="55" spans="1:12" x14ac:dyDescent="0.3">
      <c r="A55" s="58">
        <v>12</v>
      </c>
      <c r="B55" s="58">
        <v>8967</v>
      </c>
      <c r="C55" s="61">
        <v>14</v>
      </c>
      <c r="D55" s="58">
        <v>8984</v>
      </c>
      <c r="E55" s="61">
        <v>13</v>
      </c>
      <c r="F55" s="58">
        <v>9000</v>
      </c>
      <c r="G55" s="64">
        <v>14</v>
      </c>
      <c r="H55" s="64">
        <v>9029</v>
      </c>
      <c r="I55" s="42"/>
      <c r="J55" s="42"/>
      <c r="K55" s="43">
        <v>0</v>
      </c>
      <c r="L55">
        <v>1111</v>
      </c>
    </row>
    <row r="56" spans="1:12" x14ac:dyDescent="0.3">
      <c r="A56" s="58">
        <v>12</v>
      </c>
      <c r="B56" s="58">
        <v>9223</v>
      </c>
      <c r="C56" s="61">
        <v>23</v>
      </c>
      <c r="D56" s="58">
        <v>9243</v>
      </c>
      <c r="E56" s="61">
        <v>13</v>
      </c>
      <c r="F56" s="58">
        <v>9256</v>
      </c>
      <c r="G56" s="64">
        <v>14</v>
      </c>
      <c r="H56" s="64">
        <v>9289</v>
      </c>
      <c r="I56" s="42"/>
      <c r="J56" s="42"/>
      <c r="K56" s="43">
        <v>0</v>
      </c>
      <c r="L56">
        <v>1211</v>
      </c>
    </row>
    <row r="57" spans="1:12" x14ac:dyDescent="0.3">
      <c r="A57" s="58">
        <v>12</v>
      </c>
      <c r="B57" s="58">
        <v>9454</v>
      </c>
      <c r="C57" s="61">
        <v>14</v>
      </c>
      <c r="D57" s="58">
        <v>9466</v>
      </c>
      <c r="E57" s="61">
        <v>24</v>
      </c>
      <c r="F57" s="58">
        <v>9479</v>
      </c>
      <c r="G57" s="64">
        <v>14</v>
      </c>
      <c r="H57" s="64">
        <v>9490</v>
      </c>
      <c r="I57" s="42"/>
      <c r="J57" s="42"/>
      <c r="K57" s="43">
        <v>0</v>
      </c>
      <c r="L57">
        <v>1121</v>
      </c>
    </row>
    <row r="58" spans="1:12" x14ac:dyDescent="0.3">
      <c r="A58" s="58">
        <v>21</v>
      </c>
      <c r="B58" s="58">
        <v>9666</v>
      </c>
      <c r="C58" s="61">
        <v>12</v>
      </c>
      <c r="D58" s="58">
        <v>9678</v>
      </c>
      <c r="E58" s="61">
        <v>13</v>
      </c>
      <c r="F58" s="58">
        <v>9693</v>
      </c>
      <c r="G58" s="64">
        <v>14</v>
      </c>
      <c r="H58" s="64">
        <v>9712</v>
      </c>
      <c r="I58" s="42"/>
      <c r="J58" s="42"/>
      <c r="K58" s="43">
        <v>0</v>
      </c>
      <c r="L58">
        <v>2111</v>
      </c>
    </row>
    <row r="59" spans="1:12" x14ac:dyDescent="0.3">
      <c r="A59" s="58">
        <v>12</v>
      </c>
      <c r="B59" s="58">
        <v>9849</v>
      </c>
      <c r="C59" s="61">
        <v>14</v>
      </c>
      <c r="D59" s="58">
        <v>9867</v>
      </c>
      <c r="E59" s="61">
        <v>24</v>
      </c>
      <c r="F59" s="58">
        <v>9878</v>
      </c>
      <c r="G59" s="64">
        <v>14</v>
      </c>
      <c r="H59" s="64">
        <v>9890</v>
      </c>
      <c r="I59" s="42"/>
      <c r="J59" s="42"/>
      <c r="K59" s="43">
        <v>0</v>
      </c>
      <c r="L59">
        <v>1121</v>
      </c>
    </row>
    <row r="60" spans="1:12" x14ac:dyDescent="0.3">
      <c r="A60" s="58">
        <v>12</v>
      </c>
      <c r="B60" s="58">
        <v>10024</v>
      </c>
      <c r="C60" s="61">
        <v>14</v>
      </c>
      <c r="D60" s="58">
        <v>10057</v>
      </c>
      <c r="E60" s="61">
        <v>13</v>
      </c>
      <c r="F60" s="58">
        <v>10087</v>
      </c>
      <c r="G60" s="64">
        <v>14</v>
      </c>
      <c r="H60" s="64">
        <v>10102</v>
      </c>
      <c r="I60" s="42"/>
      <c r="J60" s="42"/>
      <c r="K60" s="43">
        <v>0</v>
      </c>
      <c r="L60">
        <v>1111</v>
      </c>
    </row>
    <row r="61" spans="1:12" x14ac:dyDescent="0.3">
      <c r="A61" s="58">
        <v>12</v>
      </c>
      <c r="B61" s="58">
        <v>10321</v>
      </c>
      <c r="C61" s="61">
        <v>14</v>
      </c>
      <c r="D61" s="58">
        <v>10336</v>
      </c>
      <c r="E61" s="61">
        <v>13</v>
      </c>
      <c r="F61" s="58">
        <v>10355</v>
      </c>
      <c r="G61" s="64">
        <v>14</v>
      </c>
      <c r="H61" s="64">
        <v>10372</v>
      </c>
      <c r="I61" s="42"/>
      <c r="J61" s="42"/>
      <c r="K61" s="43">
        <v>0</v>
      </c>
      <c r="L61">
        <v>1111</v>
      </c>
    </row>
    <row r="62" spans="1:12" x14ac:dyDescent="0.3">
      <c r="A62" s="59">
        <v>12</v>
      </c>
      <c r="B62" s="59">
        <v>10543</v>
      </c>
      <c r="C62" s="62">
        <v>14</v>
      </c>
      <c r="D62" s="59">
        <v>10573</v>
      </c>
      <c r="E62" s="62">
        <v>13</v>
      </c>
      <c r="F62" s="59">
        <v>10600</v>
      </c>
      <c r="G62" s="65">
        <v>23</v>
      </c>
      <c r="H62" s="65">
        <v>10609</v>
      </c>
      <c r="I62" s="41"/>
      <c r="J62" s="41"/>
      <c r="K62" s="51">
        <v>0</v>
      </c>
      <c r="L62">
        <v>1112</v>
      </c>
    </row>
    <row r="63" spans="1:12" x14ac:dyDescent="0.3">
      <c r="A63" s="59">
        <v>12</v>
      </c>
      <c r="B63" s="59">
        <v>11336</v>
      </c>
      <c r="C63" s="62">
        <v>14</v>
      </c>
      <c r="D63" s="59">
        <v>11369</v>
      </c>
      <c r="E63" s="62">
        <v>13</v>
      </c>
      <c r="F63" s="59">
        <v>11381</v>
      </c>
      <c r="G63" s="65">
        <v>23</v>
      </c>
      <c r="H63" s="65">
        <v>11414</v>
      </c>
      <c r="I63" s="41"/>
      <c r="J63" s="41"/>
      <c r="K63" s="51">
        <v>0</v>
      </c>
      <c r="L63">
        <v>1112</v>
      </c>
    </row>
    <row r="64" spans="1:12" x14ac:dyDescent="0.3">
      <c r="A64" s="59">
        <v>12</v>
      </c>
      <c r="B64" s="59">
        <v>12880</v>
      </c>
      <c r="C64" s="62">
        <v>23</v>
      </c>
      <c r="D64" s="59">
        <v>12895</v>
      </c>
      <c r="E64" s="62">
        <v>13</v>
      </c>
      <c r="F64" s="59">
        <v>12909</v>
      </c>
      <c r="G64" s="65">
        <v>23</v>
      </c>
      <c r="H64" s="65">
        <v>12935</v>
      </c>
      <c r="I64" s="41"/>
      <c r="J64" s="41"/>
      <c r="K64" s="51">
        <v>0</v>
      </c>
      <c r="L64">
        <v>1212</v>
      </c>
    </row>
    <row r="65" spans="1:12" x14ac:dyDescent="0.3">
      <c r="A65" s="59">
        <v>12</v>
      </c>
      <c r="B65" s="59">
        <v>13111</v>
      </c>
      <c r="C65" s="62">
        <v>14</v>
      </c>
      <c r="D65" s="59">
        <v>14230</v>
      </c>
      <c r="E65" s="62">
        <v>13</v>
      </c>
      <c r="F65" s="59">
        <v>14262</v>
      </c>
      <c r="G65" s="65">
        <v>14</v>
      </c>
      <c r="H65" s="65">
        <v>14284</v>
      </c>
      <c r="I65" s="41"/>
      <c r="J65" s="41"/>
      <c r="K65" s="51">
        <v>0</v>
      </c>
      <c r="L65">
        <v>1111</v>
      </c>
    </row>
    <row r="66" spans="1:12" x14ac:dyDescent="0.3">
      <c r="A66" s="59">
        <v>12</v>
      </c>
      <c r="B66" s="59">
        <v>15554</v>
      </c>
      <c r="C66" s="62">
        <v>23</v>
      </c>
      <c r="D66" s="59">
        <v>15588</v>
      </c>
      <c r="E66" s="62">
        <v>13</v>
      </c>
      <c r="F66" s="59">
        <v>15597</v>
      </c>
      <c r="G66" s="65">
        <v>23</v>
      </c>
      <c r="H66" s="65">
        <v>15614</v>
      </c>
      <c r="I66" s="41"/>
      <c r="J66" s="41"/>
      <c r="K66" s="51">
        <v>0</v>
      </c>
      <c r="L66">
        <v>1212</v>
      </c>
    </row>
    <row r="67" spans="1:12" x14ac:dyDescent="0.3">
      <c r="A67" s="59">
        <v>12</v>
      </c>
      <c r="B67" s="59">
        <v>15760</v>
      </c>
      <c r="C67" s="62">
        <v>14</v>
      </c>
      <c r="D67" s="59">
        <v>15779</v>
      </c>
      <c r="E67" s="62">
        <v>13</v>
      </c>
      <c r="F67" s="59">
        <v>15817</v>
      </c>
      <c r="G67" s="65">
        <v>14</v>
      </c>
      <c r="H67" s="65">
        <v>15829</v>
      </c>
      <c r="I67" s="41"/>
      <c r="J67" s="41"/>
      <c r="K67" s="51">
        <v>0</v>
      </c>
      <c r="L67">
        <v>1111</v>
      </c>
    </row>
    <row r="68" spans="1:12" x14ac:dyDescent="0.3">
      <c r="A68" s="59">
        <v>12</v>
      </c>
      <c r="B68" s="59">
        <v>16139</v>
      </c>
      <c r="C68" s="62">
        <v>14</v>
      </c>
      <c r="D68" s="59">
        <v>16682</v>
      </c>
      <c r="E68" s="62">
        <v>13</v>
      </c>
      <c r="F68" s="59">
        <v>17594</v>
      </c>
      <c r="G68" s="65">
        <v>14</v>
      </c>
      <c r="H68" s="65">
        <v>17612</v>
      </c>
      <c r="I68" s="41"/>
      <c r="J68" s="41"/>
      <c r="K68" s="51">
        <v>0</v>
      </c>
      <c r="L68">
        <v>1111</v>
      </c>
    </row>
    <row r="69" spans="1:12" x14ac:dyDescent="0.3">
      <c r="A69" s="59">
        <v>12</v>
      </c>
      <c r="B69" s="59">
        <v>18908</v>
      </c>
      <c r="C69" s="62">
        <v>14</v>
      </c>
      <c r="D69" s="59">
        <v>21810</v>
      </c>
      <c r="E69" s="62">
        <v>13</v>
      </c>
      <c r="F69" s="59">
        <v>21836</v>
      </c>
      <c r="G69" s="65">
        <v>14</v>
      </c>
      <c r="H69" s="65">
        <v>21863</v>
      </c>
      <c r="I69" s="41"/>
      <c r="J69" s="41"/>
      <c r="K69" s="51">
        <v>0</v>
      </c>
      <c r="L69">
        <v>1111</v>
      </c>
    </row>
    <row r="70" spans="1:12" x14ac:dyDescent="0.3">
      <c r="A70" s="59">
        <v>12</v>
      </c>
      <c r="B70" s="59">
        <v>22203</v>
      </c>
      <c r="C70" s="62">
        <v>14</v>
      </c>
      <c r="D70" s="59">
        <v>23344</v>
      </c>
      <c r="E70" s="62">
        <v>13</v>
      </c>
      <c r="F70" s="59">
        <v>23392</v>
      </c>
      <c r="G70" s="65">
        <v>23</v>
      </c>
      <c r="H70" s="65">
        <v>23413</v>
      </c>
      <c r="I70" s="41"/>
      <c r="J70" s="41"/>
      <c r="K70" s="51">
        <v>0</v>
      </c>
      <c r="L70">
        <v>1112</v>
      </c>
    </row>
    <row r="71" spans="1:12" x14ac:dyDescent="0.3">
      <c r="A71" s="59">
        <v>21</v>
      </c>
      <c r="B71" s="59">
        <v>23685</v>
      </c>
      <c r="C71" s="62">
        <v>12</v>
      </c>
      <c r="D71" s="59">
        <v>23717</v>
      </c>
      <c r="E71" s="62">
        <v>24</v>
      </c>
      <c r="F71" s="59">
        <v>23732</v>
      </c>
      <c r="G71" s="65">
        <v>14</v>
      </c>
      <c r="H71" s="65">
        <v>23762</v>
      </c>
      <c r="I71" s="41"/>
      <c r="J71" s="41"/>
      <c r="K71" s="51">
        <v>0</v>
      </c>
      <c r="L71">
        <v>2121</v>
      </c>
    </row>
    <row r="72" spans="1:12" x14ac:dyDescent="0.3">
      <c r="A72" s="59">
        <v>21</v>
      </c>
      <c r="B72" s="59">
        <v>23894</v>
      </c>
      <c r="C72" s="62">
        <v>12</v>
      </c>
      <c r="D72" s="59">
        <v>23907</v>
      </c>
      <c r="E72" s="62">
        <v>13</v>
      </c>
      <c r="F72" s="59">
        <v>23966</v>
      </c>
      <c r="G72" s="65"/>
      <c r="H72" s="65"/>
      <c r="I72" s="41"/>
      <c r="J72" s="41"/>
      <c r="K72" s="51"/>
      <c r="L72">
        <v>211</v>
      </c>
    </row>
    <row r="73" spans="1:12" x14ac:dyDescent="0.3">
      <c r="A73" s="17"/>
      <c r="B73" s="17"/>
      <c r="C73" s="17"/>
      <c r="D73" s="17"/>
      <c r="E73" s="17"/>
      <c r="F73" s="17"/>
      <c r="G73" s="17"/>
      <c r="H7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0</v>
      </c>
      <c r="B2" s="66">
        <v>40745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66</v>
      </c>
      <c r="V3" s="26" t="s">
        <v>118</v>
      </c>
      <c r="W3">
        <f>COUNTA(L7:L17)</f>
        <v>11</v>
      </c>
      <c r="AA3" s="26" t="s">
        <v>118</v>
      </c>
      <c r="AB3">
        <f>COUNTA(L18:L28)</f>
        <v>11</v>
      </c>
      <c r="AF3" s="26" t="s">
        <v>118</v>
      </c>
      <c r="AG3">
        <f>COUNTA(L29:L39)</f>
        <v>11</v>
      </c>
      <c r="AK3" s="26" t="s">
        <v>118</v>
      </c>
      <c r="AL3">
        <f>COUNTA(L40:L50)</f>
        <v>11</v>
      </c>
      <c r="AP3" s="26" t="s">
        <v>118</v>
      </c>
      <c r="AQ3">
        <f>COUNTA(L51:L61)</f>
        <v>11</v>
      </c>
      <c r="AU3" s="26" t="s">
        <v>118</v>
      </c>
      <c r="AV3">
        <f>COUNTA(L62:L72)</f>
        <v>11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66</v>
      </c>
      <c r="V4" s="26" t="s">
        <v>119</v>
      </c>
      <c r="W4">
        <f>SUM(U7:U22)</f>
        <v>11</v>
      </c>
      <c r="AA4" s="26" t="s">
        <v>119</v>
      </c>
      <c r="AB4">
        <f>SUM(Z7:Z22)</f>
        <v>11</v>
      </c>
      <c r="AF4" s="26" t="s">
        <v>119</v>
      </c>
      <c r="AG4">
        <f>SUM(AE7:AE22)</f>
        <v>11</v>
      </c>
      <c r="AK4" s="26" t="s">
        <v>119</v>
      </c>
      <c r="AL4">
        <f>SUM(AJ7:AJ22)</f>
        <v>11</v>
      </c>
      <c r="AP4" s="26" t="s">
        <v>119</v>
      </c>
      <c r="AQ4">
        <f>SUM(AO7:AO22)</f>
        <v>11</v>
      </c>
      <c r="AU4" s="26" t="s">
        <v>119</v>
      </c>
      <c r="AV4">
        <f>SUM(AT7:AT22)</f>
        <v>11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22</v>
      </c>
      <c r="C7" s="60">
        <v>14</v>
      </c>
      <c r="D7" s="57">
        <v>46</v>
      </c>
      <c r="E7" s="60">
        <v>13</v>
      </c>
      <c r="F7" s="57">
        <v>62</v>
      </c>
      <c r="G7" s="63">
        <v>14</v>
      </c>
      <c r="H7" s="63">
        <v>80</v>
      </c>
      <c r="I7" s="42"/>
      <c r="J7" s="42"/>
      <c r="K7" s="43">
        <v>0</v>
      </c>
      <c r="L7">
        <v>1111</v>
      </c>
      <c r="N7" s="36">
        <v>1111</v>
      </c>
      <c r="O7" s="36">
        <f>COUNTIF($L$7:$L$500,N7)</f>
        <v>51</v>
      </c>
      <c r="P7" s="36">
        <f>O7/$Q$4</f>
        <v>0.77272727272727271</v>
      </c>
      <c r="Q7" s="36">
        <f>IF(P7=0,0,(P7*((LOG(P7))/LOG(2))))</f>
        <v>-0.28743041888992199</v>
      </c>
      <c r="T7" s="36">
        <f>N7</f>
        <v>1111</v>
      </c>
      <c r="U7" s="36">
        <f>COUNTIF(L7:L17,T7)</f>
        <v>10</v>
      </c>
      <c r="V7" s="36">
        <f>U7/(W4-U20)</f>
        <v>0.90909090909090906</v>
      </c>
      <c r="W7" s="36">
        <f>IF(V7=0,0,(V7*((LOG(V7))/LOG(2))))</f>
        <v>-0.12500320340903179</v>
      </c>
      <c r="Y7" s="36">
        <f>N7</f>
        <v>1111</v>
      </c>
      <c r="Z7" s="36">
        <f>COUNTIF(L18:L28,Y7)</f>
        <v>9</v>
      </c>
      <c r="AA7" s="36">
        <f>Z7/(AB4-Z20)</f>
        <v>0.81818181818181823</v>
      </c>
      <c r="AB7" s="36">
        <f>IF(AA7=0,0,(AA7*((LOG(AA7))/LOG(2))))</f>
        <v>-0.23686905043226034</v>
      </c>
      <c r="AD7" s="36">
        <f>N7</f>
        <v>1111</v>
      </c>
      <c r="AE7" s="36">
        <f>COUNTIF(L29:L39,AD7)</f>
        <v>8</v>
      </c>
      <c r="AF7" s="36">
        <f>AE7/(AG4-AE20)</f>
        <v>0.72727272727272729</v>
      </c>
      <c r="AG7" s="36">
        <f>IF(AF7=0,0,(AF7*((LOG(AF7))/LOG(2))))</f>
        <v>-0.33413208628167068</v>
      </c>
      <c r="AI7" s="36">
        <f>N7</f>
        <v>1111</v>
      </c>
      <c r="AJ7" s="36">
        <f>COUNTIF(L40:L50,AI7)</f>
        <v>9</v>
      </c>
      <c r="AK7" s="36">
        <f>AJ7/(AL4-AJ20)</f>
        <v>0.81818181818181823</v>
      </c>
      <c r="AL7" s="36">
        <f>IF(AK7=0,0,(AK7*((LOG(AK7))/LOG(2))))</f>
        <v>-0.23686905043226034</v>
      </c>
      <c r="AN7" s="36">
        <f>N7</f>
        <v>1111</v>
      </c>
      <c r="AO7" s="36">
        <f>COUNTIF(L51:L61,AN7)</f>
        <v>11</v>
      </c>
      <c r="AP7" s="36">
        <f>AO7/(AQ4-AO20)</f>
        <v>1</v>
      </c>
      <c r="AQ7" s="36">
        <f>IF(AP7=0,0,(AP7*((LOG(AP7))/LOG(2))))</f>
        <v>0</v>
      </c>
      <c r="AS7" s="36">
        <f>N7</f>
        <v>1111</v>
      </c>
      <c r="AT7" s="36">
        <f>COUNTIF(L62:L72,AS7)</f>
        <v>4</v>
      </c>
      <c r="AU7" s="36">
        <f>AT7/(AV4-AT20)</f>
        <v>0.36363636363636365</v>
      </c>
      <c r="AV7" s="36">
        <f>IF(AU7=0,0,(AU7*((LOG(AU7))/LOG(2))))</f>
        <v>-0.53070240677719893</v>
      </c>
    </row>
    <row r="8" spans="1:48" x14ac:dyDescent="0.3">
      <c r="A8" s="58">
        <v>12</v>
      </c>
      <c r="B8" s="58">
        <v>210</v>
      </c>
      <c r="C8" s="61">
        <v>14</v>
      </c>
      <c r="D8" s="58">
        <v>223</v>
      </c>
      <c r="E8" s="61">
        <v>13</v>
      </c>
      <c r="F8" s="58">
        <v>243</v>
      </c>
      <c r="G8" s="64">
        <v>14</v>
      </c>
      <c r="H8" s="64">
        <v>259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3</v>
      </c>
      <c r="P8" s="36">
        <f>O8/$Q$4</f>
        <v>4.5454545454545456E-2</v>
      </c>
      <c r="Q8" s="36">
        <f>IF(P8=0,0,(P8*((LOG(P8))/LOG(2))))</f>
        <v>-0.20270143721078623</v>
      </c>
      <c r="T8" s="36">
        <f>N8</f>
        <v>1112</v>
      </c>
      <c r="U8" s="36">
        <f>COUNTIF(L7:L17,T8)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COUNTIF(L18:L28,Y8)</f>
        <v>1</v>
      </c>
      <c r="AA8" s="36">
        <f>Z8/(AB4-Z20)</f>
        <v>9.0909090909090912E-2</v>
      </c>
      <c r="AB8" s="36">
        <f>IF(AA8=0,0,(AA8*((LOG(AA8))/LOG(2))))</f>
        <v>-0.31449378351248153</v>
      </c>
      <c r="AD8" s="36">
        <f>N8</f>
        <v>1112</v>
      </c>
      <c r="AE8" s="36">
        <f>COUNTIF(L29:L39,AD8)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COUNTIF(L40:L50,AI8)</f>
        <v>1</v>
      </c>
      <c r="AK8" s="36">
        <f>AJ8/(AL4-AJ20)</f>
        <v>9.0909090909090912E-2</v>
      </c>
      <c r="AL8" s="36">
        <f>IF(AK8=0,0,(AK8*((LOG(AK8))/LOG(2))))</f>
        <v>-0.31449378351248153</v>
      </c>
      <c r="AN8" s="36">
        <f>N8</f>
        <v>1112</v>
      </c>
      <c r="AO8" s="36">
        <f>COUNTIF(L51:L61,AN8)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COUNTIF(L62:L72,AS8)</f>
        <v>1</v>
      </c>
      <c r="AU8" s="36">
        <f>AT8/(AV4-AT20)</f>
        <v>9.0909090909090912E-2</v>
      </c>
      <c r="AV8" s="36">
        <f>IF(AU8=0,0,(AU8*((LOG(AU8))/LOG(2))))</f>
        <v>-0.31449378351248153</v>
      </c>
    </row>
    <row r="9" spans="1:48" x14ac:dyDescent="0.3">
      <c r="A9" s="58">
        <v>12</v>
      </c>
      <c r="B9" s="58">
        <v>383</v>
      </c>
      <c r="C9" s="61">
        <v>23</v>
      </c>
      <c r="D9" s="58">
        <v>394</v>
      </c>
      <c r="E9" s="61">
        <v>13</v>
      </c>
      <c r="F9" s="58">
        <v>408</v>
      </c>
      <c r="G9" s="64">
        <v>14</v>
      </c>
      <c r="H9" s="64">
        <v>425</v>
      </c>
      <c r="I9" s="42"/>
      <c r="J9" s="42"/>
      <c r="K9" s="43">
        <v>0</v>
      </c>
      <c r="L9">
        <v>1211</v>
      </c>
      <c r="N9" s="36">
        <v>1121</v>
      </c>
      <c r="O9" s="36">
        <f>COUNTIF($L$7:$L$500,N9)</f>
        <v>2</v>
      </c>
      <c r="P9" s="36">
        <f>O9/$Q$4</f>
        <v>3.0303030303030304E-2</v>
      </c>
      <c r="Q9" s="36">
        <f>IF(P9=0,0,(P9*((LOG(P9))/LOG(2))))</f>
        <v>-0.15286042785934709</v>
      </c>
      <c r="T9" s="36">
        <f>N9</f>
        <v>1121</v>
      </c>
      <c r="U9" s="36">
        <f>COUNTIF(L7:L17,T9)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COUNTIF(L18:L28,Y9)</f>
        <v>1</v>
      </c>
      <c r="AA9" s="36">
        <f>Z9/(AB4-Z20)</f>
        <v>9.0909090909090912E-2</v>
      </c>
      <c r="AB9" s="36">
        <f>IF(AA9=0,0,(AA9*((LOG(AA9))/LOG(2))))</f>
        <v>-0.31449378351248153</v>
      </c>
      <c r="AD9" s="36">
        <f>N9</f>
        <v>1121</v>
      </c>
      <c r="AE9" s="36">
        <f>COUNTIF(L29:L39,AD9)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COUNTIF(L40:L50,AI9)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COUNTIF(L51:L61,AN9)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COUNTIF(L62:L72,AS9)</f>
        <v>1</v>
      </c>
      <c r="AU9" s="36">
        <f>AT9/(AV4-AT20)</f>
        <v>9.0909090909090912E-2</v>
      </c>
      <c r="AV9" s="36">
        <f>IF(AU9=0,0,(AU9*((LOG(AU9))/LOG(2))))</f>
        <v>-0.31449378351248153</v>
      </c>
    </row>
    <row r="10" spans="1:48" x14ac:dyDescent="0.3">
      <c r="A10" s="58">
        <v>12</v>
      </c>
      <c r="B10" s="58">
        <v>541</v>
      </c>
      <c r="C10" s="61">
        <v>14</v>
      </c>
      <c r="D10" s="58">
        <v>557</v>
      </c>
      <c r="E10" s="61">
        <v>13</v>
      </c>
      <c r="F10" s="58">
        <v>575</v>
      </c>
      <c r="G10" s="64">
        <v>14</v>
      </c>
      <c r="H10" s="64">
        <v>590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1</v>
      </c>
      <c r="P10" s="36">
        <f>O10/$Q$4</f>
        <v>1.5151515151515152E-2</v>
      </c>
      <c r="Q10" s="36">
        <f>IF(P10=0,0,(P10*((LOG(P10))/LOG(2))))</f>
        <v>-9.1581729081188695E-2</v>
      </c>
      <c r="T10" s="36">
        <f>N10</f>
        <v>1122</v>
      </c>
      <c r="U10" s="36">
        <f>COUNTIF(L7:L17,T10)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COUNTIF(L18:L28,Y10)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COUNTIF(L29:L39,AD10)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COUNTIF(L40:L50,AI10)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COUNTIF(L51:L61,AN10)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COUNTIF(L62:L72,AS10)</f>
        <v>1</v>
      </c>
      <c r="AU10" s="36">
        <f>AT10/(AV4-AT20)</f>
        <v>9.0909090909090912E-2</v>
      </c>
      <c r="AV10" s="36">
        <f>IF(AU10=0,0,(AU10*((LOG(AU10))/LOG(2))))</f>
        <v>-0.31449378351248153</v>
      </c>
    </row>
    <row r="11" spans="1:48" x14ac:dyDescent="0.3">
      <c r="A11" s="58">
        <v>12</v>
      </c>
      <c r="B11" s="58">
        <v>772</v>
      </c>
      <c r="C11" s="61">
        <v>14</v>
      </c>
      <c r="D11" s="58">
        <v>786</v>
      </c>
      <c r="E11" s="61">
        <v>13</v>
      </c>
      <c r="F11" s="58">
        <v>799</v>
      </c>
      <c r="G11" s="64">
        <v>14</v>
      </c>
      <c r="H11" s="64">
        <v>811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1</v>
      </c>
      <c r="P11" s="36">
        <f>O11/$Q$4</f>
        <v>1.5151515151515152E-2</v>
      </c>
      <c r="Q11" s="36">
        <f>IF(P11=0,0,(P11*((LOG(P11))/LOG(2))))</f>
        <v>-9.1581729081188695E-2</v>
      </c>
      <c r="T11" s="36">
        <f>N11</f>
        <v>1211</v>
      </c>
      <c r="U11" s="36">
        <f>COUNTIF(L7:L17,T11)</f>
        <v>1</v>
      </c>
      <c r="V11" s="36">
        <f>U11/(W4-U20)</f>
        <v>9.0909090909090912E-2</v>
      </c>
      <c r="W11" s="36">
        <f>IF(V11=0,0,(V11*((LOG(V11))/LOG(2))))</f>
        <v>-0.31449378351248153</v>
      </c>
      <c r="Y11" s="36">
        <f>N11</f>
        <v>1211</v>
      </c>
      <c r="Z11" s="36">
        <f>COUNTIF(L18:L28,Y11)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COUNTIF(L29:L39,AD11)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COUNTIF(L40:L50,AI11)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COUNTIF(L51:L61,AN11)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COUNTIF(L62:L72,AS11)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926</v>
      </c>
      <c r="C12" s="61">
        <v>14</v>
      </c>
      <c r="D12" s="58">
        <v>935</v>
      </c>
      <c r="E12" s="61">
        <v>13</v>
      </c>
      <c r="F12" s="58">
        <v>948</v>
      </c>
      <c r="G12" s="64">
        <v>14</v>
      </c>
      <c r="H12" s="64">
        <v>962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1212</v>
      </c>
      <c r="U12" s="36">
        <f>COUNTIF(L7:L17,T12)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COUNTIF(L18:L28,Y12)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COUNTIF(L29:L39,AD12)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COUNTIF(L40:L50,AI12)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COUNTIF(L51:L61,AN12)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COUNTIF(L62:L72,AS12)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12</v>
      </c>
      <c r="B13" s="58">
        <v>1084</v>
      </c>
      <c r="C13" s="61">
        <v>14</v>
      </c>
      <c r="D13" s="58">
        <v>1097</v>
      </c>
      <c r="E13" s="61">
        <v>13</v>
      </c>
      <c r="F13" s="58">
        <v>1109</v>
      </c>
      <c r="G13" s="64">
        <v>14</v>
      </c>
      <c r="H13" s="64">
        <v>1133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1</v>
      </c>
      <c r="P13" s="36">
        <f>O13/$Q$4</f>
        <v>1.5151515151515152E-2</v>
      </c>
      <c r="Q13" s="36">
        <f>IF(P13=0,0,(P13*((LOG(P13))/LOG(2))))</f>
        <v>-9.1581729081188695E-2</v>
      </c>
      <c r="T13" s="36">
        <f>N13</f>
        <v>1221</v>
      </c>
      <c r="U13" s="36">
        <f>COUNTIF(L7:L17,T13)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COUNTIF(L18:L28,Y13)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COUNTIF(L29:L39,AD13)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COUNTIF(L40:L50,AI13)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COUNTIF(L51:L61,AN13)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COUNTIF(L62:L72,AS13)</f>
        <v>1</v>
      </c>
      <c r="AU13" s="36">
        <f>AT13/(AV4-AT20)</f>
        <v>9.0909090909090912E-2</v>
      </c>
      <c r="AV13" s="36">
        <f>IF(AU13=0,0,(AU13*((LOG(AU13))/LOG(2))))</f>
        <v>-0.31449378351248153</v>
      </c>
    </row>
    <row r="14" spans="1:48" x14ac:dyDescent="0.3">
      <c r="A14" s="58">
        <v>12</v>
      </c>
      <c r="B14" s="58">
        <v>1268</v>
      </c>
      <c r="C14" s="61">
        <v>14</v>
      </c>
      <c r="D14" s="58">
        <v>1283</v>
      </c>
      <c r="E14" s="61">
        <v>13</v>
      </c>
      <c r="F14" s="58">
        <v>1307</v>
      </c>
      <c r="G14" s="64">
        <v>14</v>
      </c>
      <c r="H14" s="64">
        <v>1326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COUNTIF(L7:L17,T14)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COUNTIF(L18:L28,Y14)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COUNTIF(L29:L39,AD14)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COUNTIF(L40:L50,AI14)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COUNTIF(L51:L61,AN14)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COUNTIF(L62:L72,AS14)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1449</v>
      </c>
      <c r="C15" s="61">
        <v>14</v>
      </c>
      <c r="D15" s="58">
        <v>1470</v>
      </c>
      <c r="E15" s="61">
        <v>13</v>
      </c>
      <c r="F15" s="58">
        <v>1503</v>
      </c>
      <c r="G15" s="64">
        <v>14</v>
      </c>
      <c r="H15" s="64">
        <v>1514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4</v>
      </c>
      <c r="P15" s="36">
        <f>O15/$Q$4</f>
        <v>6.0606060606060608E-2</v>
      </c>
      <c r="Q15" s="36">
        <f>IF(P15=0,0,(P15*((LOG(P15))/LOG(2))))</f>
        <v>-0.24511479511263354</v>
      </c>
      <c r="T15" s="36">
        <f>N15</f>
        <v>2111</v>
      </c>
      <c r="U15" s="36">
        <f>COUNTIF(L7:L17,T15)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COUNTIF(L18:L28,Y15)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COUNTIF(L29:L39,AD15)</f>
        <v>1</v>
      </c>
      <c r="AF15" s="36">
        <f>AE15/(AG4-AE20)</f>
        <v>9.0909090909090912E-2</v>
      </c>
      <c r="AG15" s="36">
        <f>IF(AF15=0,0,(AF15*((LOG(AF15))/LOG(2))))</f>
        <v>-0.31449378351248153</v>
      </c>
      <c r="AI15" s="36">
        <f>N15</f>
        <v>2111</v>
      </c>
      <c r="AJ15" s="36">
        <f>COUNTIF(L40:L50,AI15)</f>
        <v>1</v>
      </c>
      <c r="AK15" s="36">
        <f>AJ15/(AL4-AJ20)</f>
        <v>9.0909090909090912E-2</v>
      </c>
      <c r="AL15" s="36">
        <f>IF(AK15=0,0,(AK15*((LOG(AK15))/LOG(2))))</f>
        <v>-0.31449378351248153</v>
      </c>
      <c r="AN15" s="36">
        <f>N15</f>
        <v>2111</v>
      </c>
      <c r="AO15" s="36">
        <f>COUNTIF(L51:L61,AN15)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COUNTIF(L62:L72,AS15)</f>
        <v>2</v>
      </c>
      <c r="AU15" s="36">
        <f>AT15/(AV4-AT20)</f>
        <v>0.18181818181818182</v>
      </c>
      <c r="AV15" s="36">
        <f>IF(AU15=0,0,(AU15*((LOG(AU15))/LOG(2))))</f>
        <v>-0.44716938520678134</v>
      </c>
    </row>
    <row r="16" spans="1:48" x14ac:dyDescent="0.3">
      <c r="A16" s="58">
        <v>12</v>
      </c>
      <c r="B16" s="58">
        <v>1666</v>
      </c>
      <c r="C16" s="61">
        <v>14</v>
      </c>
      <c r="D16" s="58">
        <v>1683</v>
      </c>
      <c r="E16" s="61">
        <v>13</v>
      </c>
      <c r="F16" s="58">
        <v>1699</v>
      </c>
      <c r="G16" s="64">
        <v>14</v>
      </c>
      <c r="H16" s="64">
        <v>1711</v>
      </c>
      <c r="I16" s="42"/>
      <c r="J16" s="42"/>
      <c r="K16" s="43">
        <v>0</v>
      </c>
      <c r="L16">
        <v>1111</v>
      </c>
      <c r="N16" s="36">
        <v>2112</v>
      </c>
      <c r="O16" s="36">
        <f>COUNTIF($L$7:$L$500,N16)</f>
        <v>0</v>
      </c>
      <c r="P16" s="36">
        <f>O16/$Q$4</f>
        <v>0</v>
      </c>
      <c r="Q16" s="36">
        <f>IF(P16=0,0,(P16*((LOG(P16))/LOG(2))))</f>
        <v>0</v>
      </c>
      <c r="T16" s="36">
        <f>N16</f>
        <v>2112</v>
      </c>
      <c r="U16" s="36">
        <f>COUNTIF(L7:L17,T16)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COUNTIF(L18:L28,Y16)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COUNTIF(L29:L39,AD16)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COUNTIF(L40:L50,AI16)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COUNTIF(L51:L61,AN16)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COUNTIF(L62:L72,AS16)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1839</v>
      </c>
      <c r="C17" s="61">
        <v>14</v>
      </c>
      <c r="D17" s="58">
        <v>1850</v>
      </c>
      <c r="E17" s="61">
        <v>13</v>
      </c>
      <c r="F17" s="58">
        <v>1864</v>
      </c>
      <c r="G17" s="64">
        <v>14</v>
      </c>
      <c r="H17" s="64">
        <v>1879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3</v>
      </c>
      <c r="P17" s="36">
        <f>O17/$Q$4</f>
        <v>4.5454545454545456E-2</v>
      </c>
      <c r="Q17" s="36">
        <f>IF(P17=0,0,(P17*((LOG(P17))/LOG(2))))</f>
        <v>-0.20270143721078623</v>
      </c>
      <c r="T17" s="36">
        <f>N17</f>
        <v>2121</v>
      </c>
      <c r="U17" s="36">
        <f>COUNTIF(L7:L17,T17)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COUNTIF(L18:L28,Y17)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COUNTIF(L29:L39,AD17)</f>
        <v>2</v>
      </c>
      <c r="AF17" s="36">
        <f>AE17/(AG4-AE20)</f>
        <v>0.18181818181818182</v>
      </c>
      <c r="AG17" s="36">
        <f>IF(AF17=0,0,(AF17*((LOG(AF17))/LOG(2))))</f>
        <v>-0.44716938520678134</v>
      </c>
      <c r="AI17" s="36">
        <f>N17</f>
        <v>2121</v>
      </c>
      <c r="AJ17" s="36">
        <f>COUNTIF(L40:L50,AI17)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COUNTIF(L51:L61,AN17)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COUNTIF(L62:L72,AS17)</f>
        <v>1</v>
      </c>
      <c r="AU17" s="36">
        <f>AT17/(AV4-AT20)</f>
        <v>9.0909090909090912E-2</v>
      </c>
      <c r="AV17" s="36">
        <f>IF(AU17=0,0,(AU17*((LOG(AU17))/LOG(2))))</f>
        <v>-0.31449378351248153</v>
      </c>
    </row>
    <row r="18" spans="1:48" x14ac:dyDescent="0.3">
      <c r="A18" s="59">
        <v>12</v>
      </c>
      <c r="B18" s="59">
        <v>2039</v>
      </c>
      <c r="C18" s="62">
        <v>14</v>
      </c>
      <c r="D18" s="59">
        <v>2062</v>
      </c>
      <c r="E18" s="62">
        <v>13</v>
      </c>
      <c r="F18" s="59">
        <v>2077</v>
      </c>
      <c r="G18" s="65">
        <v>14</v>
      </c>
      <c r="H18" s="65">
        <v>2098</v>
      </c>
      <c r="I18" s="41"/>
      <c r="J18" s="41"/>
      <c r="K18" s="51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COUNTIF(L7:L17,T18)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COUNTIF(L18:L28,Y18)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COUNTIF(L29:L39,AD18)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COUNTIF(L40:L50,AI18)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COUNTIF(L51:L61,AN18)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COUNTIF(L62:L72,AS18)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9">
        <v>12</v>
      </c>
      <c r="B19" s="59">
        <v>2246</v>
      </c>
      <c r="C19" s="62">
        <v>14</v>
      </c>
      <c r="D19" s="59">
        <v>2285</v>
      </c>
      <c r="E19" s="62">
        <v>13</v>
      </c>
      <c r="F19" s="59">
        <v>2315</v>
      </c>
      <c r="G19" s="65">
        <v>14</v>
      </c>
      <c r="H19" s="65">
        <v>2339</v>
      </c>
      <c r="I19" s="41"/>
      <c r="J19" s="41"/>
      <c r="K19" s="51">
        <v>0</v>
      </c>
      <c r="L19">
        <v>1111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COUNTIF(L7:L17,T19)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COUNTIF(L18:L28,Y19)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COUNTIF(L29:L39,AD19)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COUNTIF(L40:L50,AI19)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COUNTIF(L51:L61,AN19)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COUNTIF(L62:L72,AS19)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9">
        <v>12</v>
      </c>
      <c r="B20" s="59">
        <v>2476</v>
      </c>
      <c r="C20" s="62">
        <v>14</v>
      </c>
      <c r="D20" s="59">
        <v>2489</v>
      </c>
      <c r="E20" s="62">
        <v>13</v>
      </c>
      <c r="F20" s="59">
        <v>2506</v>
      </c>
      <c r="G20" s="65">
        <v>14</v>
      </c>
      <c r="H20" s="65">
        <v>2518</v>
      </c>
      <c r="I20" s="41"/>
      <c r="J20" s="41"/>
      <c r="K20" s="51">
        <v>0</v>
      </c>
      <c r="L20">
        <v>1111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COUNTIF(L7:L17,T20)</f>
        <v>0</v>
      </c>
      <c r="V20" s="55"/>
      <c r="W20" s="56"/>
      <c r="Y20" s="36">
        <f>N20</f>
        <v>2212</v>
      </c>
      <c r="Z20" s="36">
        <f>COUNTIF(L18:L28,Y20)</f>
        <v>0</v>
      </c>
      <c r="AA20" s="55"/>
      <c r="AB20" s="56"/>
      <c r="AD20" s="36">
        <f>N20</f>
        <v>2212</v>
      </c>
      <c r="AE20" s="36">
        <f>COUNTIF(L29:L39,AD20)</f>
        <v>0</v>
      </c>
      <c r="AF20" s="55"/>
      <c r="AG20" s="56"/>
      <c r="AI20" s="36">
        <f>N20</f>
        <v>2212</v>
      </c>
      <c r="AJ20" s="36">
        <f>COUNTIF(L40:L50,AI20)</f>
        <v>0</v>
      </c>
      <c r="AK20" s="55"/>
      <c r="AL20" s="56"/>
      <c r="AN20" s="36">
        <f>N20</f>
        <v>2212</v>
      </c>
      <c r="AO20" s="36">
        <f>COUNTIF(L51:L61,AN20)</f>
        <v>0</v>
      </c>
      <c r="AP20" s="55"/>
      <c r="AQ20" s="56"/>
      <c r="AS20" s="36">
        <f>N20</f>
        <v>2212</v>
      </c>
      <c r="AT20" s="36">
        <f>COUNTIF(L62:L72,AS20)</f>
        <v>0</v>
      </c>
      <c r="AU20" s="55"/>
      <c r="AV20" s="56"/>
    </row>
    <row r="21" spans="1:48" x14ac:dyDescent="0.3">
      <c r="A21" s="59">
        <v>12</v>
      </c>
      <c r="B21" s="59">
        <v>2637</v>
      </c>
      <c r="C21" s="62">
        <v>14</v>
      </c>
      <c r="D21" s="59">
        <v>2655</v>
      </c>
      <c r="E21" s="62">
        <v>13</v>
      </c>
      <c r="F21" s="59">
        <v>2667</v>
      </c>
      <c r="G21" s="65">
        <v>14</v>
      </c>
      <c r="H21" s="65">
        <v>2681</v>
      </c>
      <c r="I21" s="41"/>
      <c r="J21" s="41"/>
      <c r="K21" s="51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COUNTIF(L7:L17,T21)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COUNTIF(L18:L28,Y21)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COUNTIF(L29:L39,AD21)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COUNTIF(L40:L50,AI21)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COUNTIF(L51:L61,AN21)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COUNTIF(L62:L72,AS21)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9">
        <v>12</v>
      </c>
      <c r="B22" s="59">
        <v>2839</v>
      </c>
      <c r="C22" s="62">
        <v>14</v>
      </c>
      <c r="D22" s="59">
        <v>2863</v>
      </c>
      <c r="E22" s="62">
        <v>13</v>
      </c>
      <c r="F22" s="59">
        <v>2879</v>
      </c>
      <c r="G22" s="65">
        <v>14</v>
      </c>
      <c r="H22" s="65">
        <v>2895</v>
      </c>
      <c r="I22" s="41"/>
      <c r="J22" s="41"/>
      <c r="K22" s="51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COUNTIF(L7:L17,T22)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COUNTIF(L18:L28,Y22)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COUNTIF(L29:L39,AD22)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COUNTIF(L40:L50,AI22)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COUNTIF(L51:L61,AN22)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COUNTIF(L62:L72,AS22)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3023</v>
      </c>
      <c r="C23" s="62">
        <v>14</v>
      </c>
      <c r="D23" s="59">
        <v>3050</v>
      </c>
      <c r="E23" s="62">
        <v>13</v>
      </c>
      <c r="F23" s="59">
        <v>3064</v>
      </c>
      <c r="G23" s="65">
        <v>14</v>
      </c>
      <c r="H23" s="65">
        <v>3076</v>
      </c>
      <c r="I23" s="41"/>
      <c r="J23" s="41"/>
      <c r="K23" s="51">
        <v>0</v>
      </c>
      <c r="L23">
        <v>1111</v>
      </c>
      <c r="P23" s="28">
        <f>SUM(P7:P22)</f>
        <v>0.99999999999999978</v>
      </c>
      <c r="Q23" s="28">
        <f>-SUM(Q7:Q22)</f>
        <v>1.3655537035270411</v>
      </c>
      <c r="V23" s="28">
        <f>SUM(V7:V22)</f>
        <v>1</v>
      </c>
      <c r="W23" s="28">
        <f>-SUM(W7:W22)</f>
        <v>0.43949698692151329</v>
      </c>
      <c r="AA23" s="28">
        <f>SUM(AA7:AA22)</f>
        <v>1</v>
      </c>
      <c r="AB23" s="28">
        <f>-SUM(AB7:AB22)</f>
        <v>0.86585661745722331</v>
      </c>
      <c r="AF23" s="28">
        <f>SUM(AF7:AF22)</f>
        <v>1</v>
      </c>
      <c r="AG23" s="28">
        <f>-SUM(AG7:AG22)</f>
        <v>1.0957952550009336</v>
      </c>
      <c r="AK23" s="28">
        <f>SUM(AK7:AK22)</f>
        <v>1</v>
      </c>
      <c r="AL23" s="28">
        <f>-SUM(AL7:AL22)</f>
        <v>0.86585661745722331</v>
      </c>
      <c r="AP23" s="28">
        <f>SUM(AP7:AP22)</f>
        <v>1</v>
      </c>
      <c r="AQ23" s="28">
        <f>-SUM(AQ7:AQ22)</f>
        <v>0</v>
      </c>
      <c r="AU23" s="28">
        <f>SUM(AU7:AU22)</f>
        <v>1</v>
      </c>
      <c r="AV23" s="28">
        <f>-SUM(AV7:AV22)</f>
        <v>2.5503407095463881</v>
      </c>
    </row>
    <row r="24" spans="1:48" x14ac:dyDescent="0.3">
      <c r="A24" s="59">
        <v>12</v>
      </c>
      <c r="B24" s="59">
        <v>3203</v>
      </c>
      <c r="C24" s="62">
        <v>14</v>
      </c>
      <c r="D24" s="59">
        <v>3231</v>
      </c>
      <c r="E24" s="62">
        <v>13</v>
      </c>
      <c r="F24" s="59">
        <v>3258</v>
      </c>
      <c r="G24" s="65">
        <v>14</v>
      </c>
      <c r="H24" s="65">
        <v>3273</v>
      </c>
      <c r="I24" s="41"/>
      <c r="J24" s="41"/>
      <c r="K24" s="51">
        <v>0</v>
      </c>
      <c r="L24">
        <v>1111</v>
      </c>
      <c r="P24" s="29" t="s">
        <v>90</v>
      </c>
      <c r="Q24" s="29">
        <f>Q23/(LOG(Q4)/LOG(2))</f>
        <v>0.22592069222514227</v>
      </c>
      <c r="V24" s="29" t="s">
        <v>117</v>
      </c>
      <c r="W24" s="29">
        <f>W23/(LOG(W4)/LOG(2))</f>
        <v>0.12704312019170225</v>
      </c>
      <c r="AA24" s="29" t="s">
        <v>120</v>
      </c>
      <c r="AB24" s="29">
        <f>AB23/(LOG(AB4)/LOG(2))</f>
        <v>0.25028869274146609</v>
      </c>
      <c r="AF24" s="29" t="s">
        <v>121</v>
      </c>
      <c r="AG24" s="29">
        <f>AG23/(LOG(AG4)/LOG(2))</f>
        <v>0.31675586506681047</v>
      </c>
      <c r="AK24" s="29" t="s">
        <v>122</v>
      </c>
      <c r="AL24" s="29">
        <f>AL23/(LOG(AL4)/LOG(2))</f>
        <v>0.25028869274146609</v>
      </c>
      <c r="AP24" s="29" t="s">
        <v>123</v>
      </c>
      <c r="AQ24" s="29">
        <f>AQ23/(LOG(AQ4)/LOG(2))</f>
        <v>0</v>
      </c>
      <c r="AU24" s="29" t="s">
        <v>124</v>
      </c>
      <c r="AV24" s="29">
        <f>AV23/(LOG(AV4)/LOG(2))</f>
        <v>0.73721379425646549</v>
      </c>
    </row>
    <row r="25" spans="1:48" x14ac:dyDescent="0.3">
      <c r="A25" s="59">
        <v>12</v>
      </c>
      <c r="B25" s="59">
        <v>3396</v>
      </c>
      <c r="C25" s="62">
        <v>14</v>
      </c>
      <c r="D25" s="59">
        <v>3422</v>
      </c>
      <c r="E25" s="62">
        <v>24</v>
      </c>
      <c r="F25" s="59">
        <v>3435</v>
      </c>
      <c r="G25" s="65">
        <v>14</v>
      </c>
      <c r="H25" s="65">
        <v>3446</v>
      </c>
      <c r="I25" s="41"/>
      <c r="J25" s="41"/>
      <c r="K25" s="51">
        <v>0</v>
      </c>
      <c r="L25">
        <v>1121</v>
      </c>
    </row>
    <row r="26" spans="1:48" x14ac:dyDescent="0.3">
      <c r="A26" s="59">
        <v>12</v>
      </c>
      <c r="B26" s="59">
        <v>3579</v>
      </c>
      <c r="C26" s="62">
        <v>14</v>
      </c>
      <c r="D26" s="59">
        <v>3601</v>
      </c>
      <c r="E26" s="62">
        <v>13</v>
      </c>
      <c r="F26" s="59">
        <v>3616</v>
      </c>
      <c r="G26" s="65">
        <v>14</v>
      </c>
      <c r="H26" s="65">
        <v>3633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3779</v>
      </c>
      <c r="C27" s="62">
        <v>14</v>
      </c>
      <c r="D27" s="59">
        <v>3794</v>
      </c>
      <c r="E27" s="62">
        <v>13</v>
      </c>
      <c r="F27" s="59">
        <v>3812</v>
      </c>
      <c r="G27" s="65">
        <v>23</v>
      </c>
      <c r="H27" s="65">
        <v>3824</v>
      </c>
      <c r="I27" s="41"/>
      <c r="J27" s="41"/>
      <c r="K27" s="51">
        <v>0</v>
      </c>
      <c r="L27">
        <v>1112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3970</v>
      </c>
      <c r="C28" s="62">
        <v>14</v>
      </c>
      <c r="D28" s="59">
        <v>3985</v>
      </c>
      <c r="E28" s="62">
        <v>13</v>
      </c>
      <c r="F28" s="59">
        <v>4006</v>
      </c>
      <c r="G28" s="65">
        <v>14</v>
      </c>
      <c r="H28" s="65">
        <v>4020</v>
      </c>
      <c r="I28" s="41"/>
      <c r="J28" s="41"/>
      <c r="K28" s="51">
        <v>0</v>
      </c>
      <c r="L28">
        <v>1111</v>
      </c>
      <c r="N28" s="40">
        <f>COUNTIF(L7:L72,G3)</f>
        <v>0</v>
      </c>
      <c r="O28" s="40"/>
      <c r="P28" s="47">
        <v>11</v>
      </c>
      <c r="Q28" s="47">
        <v>11</v>
      </c>
      <c r="R28" s="47">
        <v>11</v>
      </c>
      <c r="S28" s="47">
        <v>11</v>
      </c>
      <c r="T28" s="47">
        <v>11</v>
      </c>
      <c r="U28" s="47">
        <v>11</v>
      </c>
      <c r="V28" s="46"/>
    </row>
    <row r="29" spans="1:48" x14ac:dyDescent="0.3">
      <c r="A29" s="58">
        <v>12</v>
      </c>
      <c r="B29" s="58">
        <v>4143</v>
      </c>
      <c r="C29" s="61">
        <v>14</v>
      </c>
      <c r="D29" s="58">
        <v>4158</v>
      </c>
      <c r="E29" s="61">
        <v>13</v>
      </c>
      <c r="F29" s="58">
        <v>4177</v>
      </c>
      <c r="G29" s="64">
        <v>14</v>
      </c>
      <c r="H29" s="64">
        <v>4193</v>
      </c>
      <c r="I29" s="42"/>
      <c r="J29" s="42"/>
      <c r="K29" s="43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8">
        <v>12</v>
      </c>
      <c r="B30" s="58">
        <v>4318</v>
      </c>
      <c r="C30" s="61">
        <v>14</v>
      </c>
      <c r="D30" s="58">
        <v>4333</v>
      </c>
      <c r="E30" s="61">
        <v>13</v>
      </c>
      <c r="F30" s="58">
        <v>4346</v>
      </c>
      <c r="G30" s="64">
        <v>14</v>
      </c>
      <c r="H30" s="64">
        <v>4358</v>
      </c>
      <c r="I30" s="42"/>
      <c r="J30" s="42"/>
      <c r="K30" s="43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8">
        <v>12</v>
      </c>
      <c r="B31" s="58">
        <v>4525</v>
      </c>
      <c r="C31" s="61">
        <v>14</v>
      </c>
      <c r="D31" s="58">
        <v>4548</v>
      </c>
      <c r="E31" s="61">
        <v>13</v>
      </c>
      <c r="F31" s="58">
        <v>4580</v>
      </c>
      <c r="G31" s="64">
        <v>14</v>
      </c>
      <c r="H31" s="64">
        <v>4609</v>
      </c>
      <c r="I31" s="42"/>
      <c r="J31" s="42"/>
      <c r="K31" s="43">
        <v>0</v>
      </c>
      <c r="L31">
        <v>1111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8">
        <v>12</v>
      </c>
      <c r="B32" s="58">
        <v>4807</v>
      </c>
      <c r="C32" s="61">
        <v>14</v>
      </c>
      <c r="D32" s="58">
        <v>4844</v>
      </c>
      <c r="E32" s="61">
        <v>13</v>
      </c>
      <c r="F32" s="58">
        <v>4861</v>
      </c>
      <c r="G32" s="64">
        <v>14</v>
      </c>
      <c r="H32" s="64">
        <v>4891</v>
      </c>
      <c r="I32" s="42"/>
      <c r="J32" s="42"/>
      <c r="K32" s="43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8">
        <v>12</v>
      </c>
      <c r="B33" s="58">
        <v>5048</v>
      </c>
      <c r="C33" s="61">
        <v>14</v>
      </c>
      <c r="D33" s="58">
        <v>5075</v>
      </c>
      <c r="E33" s="61">
        <v>13</v>
      </c>
      <c r="F33" s="58">
        <v>5096</v>
      </c>
      <c r="G33" s="64">
        <v>14</v>
      </c>
      <c r="H33" s="64">
        <v>5119</v>
      </c>
      <c r="I33" s="42"/>
      <c r="J33" s="42"/>
      <c r="K33" s="43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8">
        <v>12</v>
      </c>
      <c r="B34" s="58">
        <v>5281</v>
      </c>
      <c r="C34" s="61">
        <v>14</v>
      </c>
      <c r="D34" s="58">
        <v>5300</v>
      </c>
      <c r="E34" s="61">
        <v>13</v>
      </c>
      <c r="F34" s="58">
        <v>5317</v>
      </c>
      <c r="G34" s="64">
        <v>14</v>
      </c>
      <c r="H34" s="64">
        <v>5339</v>
      </c>
      <c r="I34" s="42"/>
      <c r="J34" s="42"/>
      <c r="K34" s="43">
        <v>0</v>
      </c>
      <c r="L34">
        <v>1111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8">
        <v>21</v>
      </c>
      <c r="B35" s="58">
        <v>5469</v>
      </c>
      <c r="C35" s="61">
        <v>12</v>
      </c>
      <c r="D35" s="58">
        <v>5502</v>
      </c>
      <c r="E35" s="61">
        <v>24</v>
      </c>
      <c r="F35" s="58">
        <v>5516</v>
      </c>
      <c r="G35" s="64">
        <v>14</v>
      </c>
      <c r="H35" s="64">
        <v>5526</v>
      </c>
      <c r="I35" s="42"/>
      <c r="J35" s="42"/>
      <c r="K35" s="43">
        <v>0</v>
      </c>
      <c r="L35">
        <v>2121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8">
        <v>21</v>
      </c>
      <c r="B36" s="58">
        <v>5642</v>
      </c>
      <c r="C36" s="61">
        <v>12</v>
      </c>
      <c r="D36" s="58">
        <v>5669</v>
      </c>
      <c r="E36" s="61">
        <v>13</v>
      </c>
      <c r="F36" s="58">
        <v>5683</v>
      </c>
      <c r="G36" s="64">
        <v>14</v>
      </c>
      <c r="H36" s="64">
        <v>5695</v>
      </c>
      <c r="I36" s="42"/>
      <c r="J36" s="42"/>
      <c r="K36" s="43">
        <v>0</v>
      </c>
      <c r="L36">
        <v>2111</v>
      </c>
      <c r="N36" s="41"/>
      <c r="O36" s="50" t="s">
        <v>110</v>
      </c>
      <c r="P36">
        <f>H17/P28</f>
        <v>170.81818181818181</v>
      </c>
      <c r="Q36">
        <f>(H28-H17)/Q28</f>
        <v>194.63636363636363</v>
      </c>
      <c r="R36">
        <f>(H39-H28)/R28</f>
        <v>207.27272727272728</v>
      </c>
      <c r="S36">
        <f>(H50-H39)/S28</f>
        <v>192.72727272727272</v>
      </c>
      <c r="T36">
        <f>(H61-H50)/T28</f>
        <v>305.63636363636363</v>
      </c>
      <c r="U36">
        <f>(H72-H61)/U28</f>
        <v>947.5454545454545</v>
      </c>
    </row>
    <row r="37" spans="1:22" x14ac:dyDescent="0.3">
      <c r="A37" s="58">
        <v>21</v>
      </c>
      <c r="B37" s="58">
        <v>5821</v>
      </c>
      <c r="C37" s="61">
        <v>12</v>
      </c>
      <c r="D37" s="58">
        <v>5843</v>
      </c>
      <c r="E37" s="61">
        <v>24</v>
      </c>
      <c r="F37" s="58">
        <v>5855</v>
      </c>
      <c r="G37" s="64">
        <v>14</v>
      </c>
      <c r="H37" s="64">
        <v>5887</v>
      </c>
      <c r="I37" s="42"/>
      <c r="J37" s="42"/>
      <c r="K37" s="43">
        <v>0</v>
      </c>
      <c r="L37">
        <v>2121</v>
      </c>
    </row>
    <row r="38" spans="1:22" x14ac:dyDescent="0.3">
      <c r="A38" s="58">
        <v>12</v>
      </c>
      <c r="B38" s="58">
        <v>6035</v>
      </c>
      <c r="C38" s="61">
        <v>14</v>
      </c>
      <c r="D38" s="58">
        <v>6060</v>
      </c>
      <c r="E38" s="61">
        <v>13</v>
      </c>
      <c r="F38" s="58">
        <v>6078</v>
      </c>
      <c r="G38" s="64">
        <v>14</v>
      </c>
      <c r="H38" s="64">
        <v>6115</v>
      </c>
      <c r="I38" s="42"/>
      <c r="J38" s="42"/>
      <c r="K38" s="43">
        <v>0</v>
      </c>
      <c r="L38">
        <v>1111</v>
      </c>
    </row>
    <row r="39" spans="1:22" x14ac:dyDescent="0.3">
      <c r="A39" s="58">
        <v>12</v>
      </c>
      <c r="B39" s="58">
        <v>6239</v>
      </c>
      <c r="C39" s="61">
        <v>14</v>
      </c>
      <c r="D39" s="58">
        <v>6267</v>
      </c>
      <c r="E39" s="61">
        <v>13</v>
      </c>
      <c r="F39" s="58">
        <v>6281</v>
      </c>
      <c r="G39" s="64">
        <v>14</v>
      </c>
      <c r="H39" s="64">
        <v>6300</v>
      </c>
      <c r="I39" s="42"/>
      <c r="J39" s="42"/>
      <c r="K39" s="43">
        <v>0</v>
      </c>
      <c r="L39">
        <v>1111</v>
      </c>
    </row>
    <row r="40" spans="1:22" x14ac:dyDescent="0.3">
      <c r="A40" s="59">
        <v>12</v>
      </c>
      <c r="B40" s="59">
        <v>6439</v>
      </c>
      <c r="C40" s="62">
        <v>14</v>
      </c>
      <c r="D40" s="59">
        <v>6453</v>
      </c>
      <c r="E40" s="62">
        <v>13</v>
      </c>
      <c r="F40" s="59">
        <v>6467</v>
      </c>
      <c r="G40" s="65">
        <v>14</v>
      </c>
      <c r="H40" s="65">
        <v>6497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6629</v>
      </c>
      <c r="C41" s="62">
        <v>14</v>
      </c>
      <c r="D41" s="59">
        <v>6655</v>
      </c>
      <c r="E41" s="62">
        <v>13</v>
      </c>
      <c r="F41" s="59">
        <v>6672</v>
      </c>
      <c r="G41" s="65">
        <v>14</v>
      </c>
      <c r="H41" s="65">
        <v>6685</v>
      </c>
      <c r="I41" s="41"/>
      <c r="J41" s="41"/>
      <c r="K41" s="51">
        <v>0</v>
      </c>
      <c r="L41">
        <v>1111</v>
      </c>
    </row>
    <row r="42" spans="1:22" x14ac:dyDescent="0.3">
      <c r="A42" s="59">
        <v>21</v>
      </c>
      <c r="B42" s="59">
        <v>6804</v>
      </c>
      <c r="C42" s="62">
        <v>12</v>
      </c>
      <c r="D42" s="59">
        <v>6828</v>
      </c>
      <c r="E42" s="62">
        <v>13</v>
      </c>
      <c r="F42" s="59">
        <v>6842</v>
      </c>
      <c r="G42" s="65">
        <v>14</v>
      </c>
      <c r="H42" s="65">
        <v>6869</v>
      </c>
      <c r="I42" s="41"/>
      <c r="J42" s="41"/>
      <c r="K42" s="51">
        <v>0</v>
      </c>
      <c r="L42">
        <v>2111</v>
      </c>
    </row>
    <row r="43" spans="1:22" x14ac:dyDescent="0.3">
      <c r="A43" s="59">
        <v>12</v>
      </c>
      <c r="B43" s="59">
        <v>7013</v>
      </c>
      <c r="C43" s="62">
        <v>14</v>
      </c>
      <c r="D43" s="59">
        <v>7032</v>
      </c>
      <c r="E43" s="62">
        <v>13</v>
      </c>
      <c r="F43" s="59">
        <v>7057</v>
      </c>
      <c r="G43" s="65">
        <v>23</v>
      </c>
      <c r="H43" s="65">
        <v>7070</v>
      </c>
      <c r="I43" s="41"/>
      <c r="J43" s="41"/>
      <c r="K43" s="51">
        <v>0</v>
      </c>
      <c r="L43">
        <v>1112</v>
      </c>
    </row>
    <row r="44" spans="1:22" x14ac:dyDescent="0.3">
      <c r="A44" s="59">
        <v>12</v>
      </c>
      <c r="B44" s="59">
        <v>7193</v>
      </c>
      <c r="C44" s="62">
        <v>14</v>
      </c>
      <c r="D44" s="59">
        <v>7210</v>
      </c>
      <c r="E44" s="62">
        <v>13</v>
      </c>
      <c r="F44" s="59">
        <v>7223</v>
      </c>
      <c r="G44" s="65">
        <v>14</v>
      </c>
      <c r="H44" s="65">
        <v>7243</v>
      </c>
      <c r="I44" s="41"/>
      <c r="J44" s="41"/>
      <c r="K44" s="51">
        <v>0</v>
      </c>
      <c r="L44">
        <v>1111</v>
      </c>
    </row>
    <row r="45" spans="1:22" x14ac:dyDescent="0.3">
      <c r="A45" s="59">
        <v>12</v>
      </c>
      <c r="B45" s="59">
        <v>7378</v>
      </c>
      <c r="C45" s="62">
        <v>14</v>
      </c>
      <c r="D45" s="59">
        <v>7411</v>
      </c>
      <c r="E45" s="62">
        <v>13</v>
      </c>
      <c r="F45" s="59">
        <v>7424</v>
      </c>
      <c r="G45" s="65">
        <v>14</v>
      </c>
      <c r="H45" s="65">
        <v>7442</v>
      </c>
      <c r="I45" s="41"/>
      <c r="J45" s="41"/>
      <c r="K45" s="51">
        <v>0</v>
      </c>
      <c r="L45">
        <v>1111</v>
      </c>
    </row>
    <row r="46" spans="1:22" x14ac:dyDescent="0.3">
      <c r="A46" s="59">
        <v>12</v>
      </c>
      <c r="B46" s="59">
        <v>7585</v>
      </c>
      <c r="C46" s="62">
        <v>14</v>
      </c>
      <c r="D46" s="59">
        <v>7598</v>
      </c>
      <c r="E46" s="62">
        <v>13</v>
      </c>
      <c r="F46" s="59">
        <v>7611</v>
      </c>
      <c r="G46" s="65">
        <v>14</v>
      </c>
      <c r="H46" s="65">
        <v>7636</v>
      </c>
      <c r="I46" s="41"/>
      <c r="J46" s="41"/>
      <c r="K46" s="51">
        <v>0</v>
      </c>
      <c r="L46">
        <v>1111</v>
      </c>
    </row>
    <row r="47" spans="1:22" x14ac:dyDescent="0.3">
      <c r="A47" s="59">
        <v>12</v>
      </c>
      <c r="B47" s="59">
        <v>7752</v>
      </c>
      <c r="C47" s="62">
        <v>14</v>
      </c>
      <c r="D47" s="59">
        <v>7779</v>
      </c>
      <c r="E47" s="62">
        <v>13</v>
      </c>
      <c r="F47" s="59">
        <v>7804</v>
      </c>
      <c r="G47" s="65">
        <v>14</v>
      </c>
      <c r="H47" s="65">
        <v>7818</v>
      </c>
      <c r="I47" s="41"/>
      <c r="J47" s="41"/>
      <c r="K47" s="51">
        <v>0</v>
      </c>
      <c r="L47">
        <v>1111</v>
      </c>
    </row>
    <row r="48" spans="1:22" x14ac:dyDescent="0.3">
      <c r="A48" s="59">
        <v>12</v>
      </c>
      <c r="B48" s="59">
        <v>7977</v>
      </c>
      <c r="C48" s="62">
        <v>14</v>
      </c>
      <c r="D48" s="59">
        <v>7990</v>
      </c>
      <c r="E48" s="62">
        <v>13</v>
      </c>
      <c r="F48" s="59">
        <v>8018</v>
      </c>
      <c r="G48" s="65">
        <v>14</v>
      </c>
      <c r="H48" s="65">
        <v>8035</v>
      </c>
      <c r="I48" s="41"/>
      <c r="J48" s="41"/>
      <c r="K48" s="51">
        <v>0</v>
      </c>
      <c r="L48">
        <v>1111</v>
      </c>
    </row>
    <row r="49" spans="1:12" x14ac:dyDescent="0.3">
      <c r="A49" s="59">
        <v>12</v>
      </c>
      <c r="B49" s="59">
        <v>8154</v>
      </c>
      <c r="C49" s="62">
        <v>14</v>
      </c>
      <c r="D49" s="59">
        <v>8165</v>
      </c>
      <c r="E49" s="62">
        <v>13</v>
      </c>
      <c r="F49" s="59">
        <v>8200</v>
      </c>
      <c r="G49" s="65">
        <v>14</v>
      </c>
      <c r="H49" s="65">
        <v>8220</v>
      </c>
      <c r="I49" s="41"/>
      <c r="J49" s="41"/>
      <c r="K49" s="51">
        <v>0</v>
      </c>
      <c r="L49">
        <v>1111</v>
      </c>
    </row>
    <row r="50" spans="1:12" x14ac:dyDescent="0.3">
      <c r="A50" s="59">
        <v>12</v>
      </c>
      <c r="B50" s="59">
        <v>8375</v>
      </c>
      <c r="C50" s="62">
        <v>14</v>
      </c>
      <c r="D50" s="59">
        <v>8390</v>
      </c>
      <c r="E50" s="62">
        <v>13</v>
      </c>
      <c r="F50" s="59">
        <v>8403</v>
      </c>
      <c r="G50" s="65">
        <v>14</v>
      </c>
      <c r="H50" s="65">
        <v>8420</v>
      </c>
      <c r="I50" s="41"/>
      <c r="J50" s="41"/>
      <c r="K50" s="51">
        <v>0</v>
      </c>
      <c r="L50">
        <v>1111</v>
      </c>
    </row>
    <row r="51" spans="1:12" x14ac:dyDescent="0.3">
      <c r="A51" s="58">
        <v>12</v>
      </c>
      <c r="B51" s="58">
        <v>8576</v>
      </c>
      <c r="C51" s="61">
        <v>14</v>
      </c>
      <c r="D51" s="58">
        <v>8589</v>
      </c>
      <c r="E51" s="61">
        <v>13</v>
      </c>
      <c r="F51" s="58">
        <v>8605</v>
      </c>
      <c r="G51" s="64">
        <v>14</v>
      </c>
      <c r="H51" s="64">
        <v>8619</v>
      </c>
      <c r="I51" s="42"/>
      <c r="J51" s="42"/>
      <c r="K51" s="43">
        <v>0</v>
      </c>
      <c r="L51">
        <v>1111</v>
      </c>
    </row>
    <row r="52" spans="1:12" x14ac:dyDescent="0.3">
      <c r="A52" s="58">
        <v>12</v>
      </c>
      <c r="B52" s="58">
        <v>8760</v>
      </c>
      <c r="C52" s="61">
        <v>14</v>
      </c>
      <c r="D52" s="58">
        <v>8781</v>
      </c>
      <c r="E52" s="61">
        <v>13</v>
      </c>
      <c r="F52" s="58">
        <v>8850</v>
      </c>
      <c r="G52" s="64">
        <v>14</v>
      </c>
      <c r="H52" s="64">
        <v>8863</v>
      </c>
      <c r="I52" s="42"/>
      <c r="J52" s="42"/>
      <c r="K52" s="43">
        <v>0</v>
      </c>
      <c r="L52">
        <v>1111</v>
      </c>
    </row>
    <row r="53" spans="1:12" x14ac:dyDescent="0.3">
      <c r="A53" s="58">
        <v>12</v>
      </c>
      <c r="B53" s="58">
        <v>9066</v>
      </c>
      <c r="C53" s="61">
        <v>14</v>
      </c>
      <c r="D53" s="58">
        <v>9094</v>
      </c>
      <c r="E53" s="61">
        <v>13</v>
      </c>
      <c r="F53" s="58">
        <v>9119</v>
      </c>
      <c r="G53" s="64">
        <v>14</v>
      </c>
      <c r="H53" s="64">
        <v>9133</v>
      </c>
      <c r="I53" s="42"/>
      <c r="J53" s="42"/>
      <c r="K53" s="43">
        <v>0</v>
      </c>
      <c r="L53">
        <v>1111</v>
      </c>
    </row>
    <row r="54" spans="1:12" x14ac:dyDescent="0.3">
      <c r="A54" s="58">
        <v>12</v>
      </c>
      <c r="B54" s="58">
        <v>9755</v>
      </c>
      <c r="C54" s="61">
        <v>14</v>
      </c>
      <c r="D54" s="58">
        <v>9799</v>
      </c>
      <c r="E54" s="61">
        <v>13</v>
      </c>
      <c r="F54" s="58">
        <v>9839</v>
      </c>
      <c r="G54" s="64">
        <v>14</v>
      </c>
      <c r="H54" s="64">
        <v>9872</v>
      </c>
      <c r="I54" s="42"/>
      <c r="J54" s="42"/>
      <c r="K54" s="43">
        <v>0</v>
      </c>
      <c r="L54">
        <v>1111</v>
      </c>
    </row>
    <row r="55" spans="1:12" x14ac:dyDescent="0.3">
      <c r="A55" s="58">
        <v>12</v>
      </c>
      <c r="B55" s="58">
        <v>10017</v>
      </c>
      <c r="C55" s="61">
        <v>14</v>
      </c>
      <c r="D55" s="58">
        <v>10054</v>
      </c>
      <c r="E55" s="61">
        <v>13</v>
      </c>
      <c r="F55" s="58">
        <v>10068</v>
      </c>
      <c r="G55" s="64">
        <v>14</v>
      </c>
      <c r="H55" s="64">
        <v>10140</v>
      </c>
      <c r="I55" s="42"/>
      <c r="J55" s="42"/>
      <c r="K55" s="43">
        <v>0</v>
      </c>
      <c r="L55">
        <v>1111</v>
      </c>
    </row>
    <row r="56" spans="1:12" x14ac:dyDescent="0.3">
      <c r="A56" s="58">
        <v>12</v>
      </c>
      <c r="B56" s="58">
        <v>10306</v>
      </c>
      <c r="C56" s="61">
        <v>14</v>
      </c>
      <c r="D56" s="58">
        <v>10319</v>
      </c>
      <c r="E56" s="61">
        <v>13</v>
      </c>
      <c r="F56" s="58">
        <v>10337</v>
      </c>
      <c r="G56" s="64">
        <v>14</v>
      </c>
      <c r="H56" s="64">
        <v>10352</v>
      </c>
      <c r="I56" s="42"/>
      <c r="J56" s="42"/>
      <c r="K56" s="43">
        <v>0</v>
      </c>
      <c r="L56">
        <v>1111</v>
      </c>
    </row>
    <row r="57" spans="1:12" x14ac:dyDescent="0.3">
      <c r="A57" s="58">
        <v>12</v>
      </c>
      <c r="B57" s="58">
        <v>10606</v>
      </c>
      <c r="C57" s="61">
        <v>14</v>
      </c>
      <c r="D57" s="58">
        <v>10624</v>
      </c>
      <c r="E57" s="61">
        <v>13</v>
      </c>
      <c r="F57" s="58">
        <v>10666</v>
      </c>
      <c r="G57" s="64">
        <v>14</v>
      </c>
      <c r="H57" s="64">
        <v>10714</v>
      </c>
      <c r="I57" s="42"/>
      <c r="J57" s="42"/>
      <c r="K57" s="43">
        <v>0</v>
      </c>
      <c r="L57">
        <v>1111</v>
      </c>
    </row>
    <row r="58" spans="1:12" x14ac:dyDescent="0.3">
      <c r="A58" s="58">
        <v>12</v>
      </c>
      <c r="B58" s="58">
        <v>10985</v>
      </c>
      <c r="C58" s="61">
        <v>14</v>
      </c>
      <c r="D58" s="58">
        <v>11035</v>
      </c>
      <c r="E58" s="61">
        <v>13</v>
      </c>
      <c r="F58" s="58">
        <v>11069</v>
      </c>
      <c r="G58" s="64">
        <v>14</v>
      </c>
      <c r="H58" s="64">
        <v>11084</v>
      </c>
      <c r="I58" s="42"/>
      <c r="J58" s="42"/>
      <c r="K58" s="43">
        <v>0</v>
      </c>
      <c r="L58">
        <v>1111</v>
      </c>
    </row>
    <row r="59" spans="1:12" x14ac:dyDescent="0.3">
      <c r="A59" s="58">
        <v>12</v>
      </c>
      <c r="B59" s="58">
        <v>11290</v>
      </c>
      <c r="C59" s="61">
        <v>14</v>
      </c>
      <c r="D59" s="58">
        <v>11333</v>
      </c>
      <c r="E59" s="61">
        <v>13</v>
      </c>
      <c r="F59" s="58">
        <v>11349</v>
      </c>
      <c r="G59" s="64">
        <v>14</v>
      </c>
      <c r="H59" s="64">
        <v>11369</v>
      </c>
      <c r="I59" s="42"/>
      <c r="J59" s="42"/>
      <c r="K59" s="43">
        <v>0</v>
      </c>
      <c r="L59">
        <v>1111</v>
      </c>
    </row>
    <row r="60" spans="1:12" x14ac:dyDescent="0.3">
      <c r="A60" s="58">
        <v>12</v>
      </c>
      <c r="B60" s="58">
        <v>11523</v>
      </c>
      <c r="C60" s="61">
        <v>14</v>
      </c>
      <c r="D60" s="58">
        <v>11536</v>
      </c>
      <c r="E60" s="61">
        <v>13</v>
      </c>
      <c r="F60" s="58">
        <v>11558</v>
      </c>
      <c r="G60" s="64">
        <v>14</v>
      </c>
      <c r="H60" s="64">
        <v>11571</v>
      </c>
      <c r="I60" s="42"/>
      <c r="J60" s="42"/>
      <c r="K60" s="43">
        <v>0</v>
      </c>
      <c r="L60">
        <v>1111</v>
      </c>
    </row>
    <row r="61" spans="1:12" x14ac:dyDescent="0.3">
      <c r="A61" s="58">
        <v>12</v>
      </c>
      <c r="B61" s="58">
        <v>11711</v>
      </c>
      <c r="C61" s="61">
        <v>14</v>
      </c>
      <c r="D61" s="58">
        <v>11738</v>
      </c>
      <c r="E61" s="61">
        <v>13</v>
      </c>
      <c r="F61" s="58">
        <v>11764</v>
      </c>
      <c r="G61" s="64">
        <v>14</v>
      </c>
      <c r="H61" s="64">
        <v>11782</v>
      </c>
      <c r="I61" s="42"/>
      <c r="J61" s="42"/>
      <c r="K61" s="43">
        <v>0</v>
      </c>
      <c r="L61">
        <v>1111</v>
      </c>
    </row>
    <row r="62" spans="1:12" x14ac:dyDescent="0.3">
      <c r="A62" s="59">
        <v>12</v>
      </c>
      <c r="B62" s="59">
        <v>12002</v>
      </c>
      <c r="C62" s="62">
        <v>14</v>
      </c>
      <c r="D62" s="59">
        <v>12022</v>
      </c>
      <c r="E62" s="62">
        <v>13</v>
      </c>
      <c r="F62" s="59">
        <v>12050</v>
      </c>
      <c r="G62" s="65">
        <v>23</v>
      </c>
      <c r="H62" s="65">
        <v>12063</v>
      </c>
      <c r="I62" s="41"/>
      <c r="J62" s="41"/>
      <c r="K62" s="51">
        <v>0</v>
      </c>
      <c r="L62">
        <v>1112</v>
      </c>
    </row>
    <row r="63" spans="1:12" x14ac:dyDescent="0.3">
      <c r="A63" s="59">
        <v>12</v>
      </c>
      <c r="B63" s="59">
        <v>12279</v>
      </c>
      <c r="C63" s="62">
        <v>14</v>
      </c>
      <c r="D63" s="59">
        <v>12302</v>
      </c>
      <c r="E63" s="62">
        <v>13</v>
      </c>
      <c r="F63" s="59">
        <v>12322</v>
      </c>
      <c r="G63" s="65">
        <v>14</v>
      </c>
      <c r="H63" s="65">
        <v>12336</v>
      </c>
      <c r="I63" s="41"/>
      <c r="J63" s="41"/>
      <c r="K63" s="51">
        <v>0</v>
      </c>
      <c r="L63">
        <v>1111</v>
      </c>
    </row>
    <row r="64" spans="1:12" x14ac:dyDescent="0.3">
      <c r="A64" s="59">
        <v>12</v>
      </c>
      <c r="B64" s="59">
        <v>12598</v>
      </c>
      <c r="C64" s="62">
        <v>14</v>
      </c>
      <c r="D64" s="59">
        <v>12639</v>
      </c>
      <c r="E64" s="62">
        <v>13</v>
      </c>
      <c r="F64" s="59">
        <v>12656</v>
      </c>
      <c r="G64" s="65">
        <v>14</v>
      </c>
      <c r="H64" s="65">
        <v>12677</v>
      </c>
      <c r="I64" s="41"/>
      <c r="J64" s="41"/>
      <c r="K64" s="51">
        <v>0</v>
      </c>
      <c r="L64">
        <v>1111</v>
      </c>
    </row>
    <row r="65" spans="1:12" x14ac:dyDescent="0.3">
      <c r="A65" s="59">
        <v>12</v>
      </c>
      <c r="B65" s="59">
        <v>13618</v>
      </c>
      <c r="C65" s="62">
        <v>14</v>
      </c>
      <c r="D65" s="59">
        <v>13639</v>
      </c>
      <c r="E65" s="62">
        <v>24</v>
      </c>
      <c r="F65" s="59">
        <v>13656</v>
      </c>
      <c r="G65" s="65">
        <v>14</v>
      </c>
      <c r="H65" s="65">
        <v>13700</v>
      </c>
      <c r="I65" s="41"/>
      <c r="J65" s="41"/>
      <c r="K65" s="51">
        <v>0</v>
      </c>
      <c r="L65">
        <v>1121</v>
      </c>
    </row>
    <row r="66" spans="1:12" x14ac:dyDescent="0.3">
      <c r="A66" s="59">
        <v>12</v>
      </c>
      <c r="B66" s="59">
        <v>13963</v>
      </c>
      <c r="C66" s="62">
        <v>14</v>
      </c>
      <c r="D66" s="59">
        <v>13987</v>
      </c>
      <c r="E66" s="62">
        <v>24</v>
      </c>
      <c r="F66" s="59">
        <v>14000</v>
      </c>
      <c r="G66" s="65">
        <v>23</v>
      </c>
      <c r="H66" s="65">
        <v>14022</v>
      </c>
      <c r="I66" s="41"/>
      <c r="J66" s="41"/>
      <c r="K66" s="51">
        <v>0</v>
      </c>
      <c r="L66">
        <v>1122</v>
      </c>
    </row>
    <row r="67" spans="1:12" x14ac:dyDescent="0.3">
      <c r="A67" s="59">
        <v>12</v>
      </c>
      <c r="B67" s="59">
        <v>14463</v>
      </c>
      <c r="C67" s="62">
        <v>14</v>
      </c>
      <c r="D67" s="59">
        <v>14499</v>
      </c>
      <c r="E67" s="62">
        <v>13</v>
      </c>
      <c r="F67" s="59">
        <v>14594</v>
      </c>
      <c r="G67" s="65">
        <v>14</v>
      </c>
      <c r="H67" s="65">
        <v>14623</v>
      </c>
      <c r="I67" s="41"/>
      <c r="J67" s="41"/>
      <c r="K67" s="51">
        <v>0</v>
      </c>
      <c r="L67">
        <v>1111</v>
      </c>
    </row>
    <row r="68" spans="1:12" x14ac:dyDescent="0.3">
      <c r="A68" s="59">
        <v>21</v>
      </c>
      <c r="B68" s="59">
        <v>15224</v>
      </c>
      <c r="C68" s="62">
        <v>12</v>
      </c>
      <c r="D68" s="59">
        <v>15241</v>
      </c>
      <c r="E68" s="62">
        <v>13</v>
      </c>
      <c r="F68" s="59">
        <v>15255</v>
      </c>
      <c r="G68" s="65">
        <v>14</v>
      </c>
      <c r="H68" s="65">
        <v>15269</v>
      </c>
      <c r="I68" s="41"/>
      <c r="J68" s="41"/>
      <c r="K68" s="51">
        <v>0</v>
      </c>
      <c r="L68">
        <v>2111</v>
      </c>
    </row>
    <row r="69" spans="1:12" x14ac:dyDescent="0.3">
      <c r="A69" s="59">
        <v>12</v>
      </c>
      <c r="B69" s="59">
        <v>16077</v>
      </c>
      <c r="C69" s="62">
        <v>14</v>
      </c>
      <c r="D69" s="59">
        <v>16109</v>
      </c>
      <c r="E69" s="62">
        <v>13</v>
      </c>
      <c r="F69" s="59">
        <v>16143</v>
      </c>
      <c r="G69" s="65">
        <v>14</v>
      </c>
      <c r="H69" s="65">
        <v>16157</v>
      </c>
      <c r="I69" s="41"/>
      <c r="J69" s="41"/>
      <c r="K69" s="51">
        <v>0</v>
      </c>
      <c r="L69">
        <v>1111</v>
      </c>
    </row>
    <row r="70" spans="1:12" x14ac:dyDescent="0.3">
      <c r="A70" s="59">
        <v>21</v>
      </c>
      <c r="B70" s="59">
        <v>16653</v>
      </c>
      <c r="C70" s="62">
        <v>12</v>
      </c>
      <c r="D70" s="59">
        <v>16669</v>
      </c>
      <c r="E70" s="62">
        <v>24</v>
      </c>
      <c r="F70" s="59">
        <v>16684</v>
      </c>
      <c r="G70" s="65">
        <v>14</v>
      </c>
      <c r="H70" s="65">
        <v>16696</v>
      </c>
      <c r="I70" s="41"/>
      <c r="J70" s="41"/>
      <c r="K70" s="51">
        <v>0</v>
      </c>
      <c r="L70">
        <v>2121</v>
      </c>
    </row>
    <row r="71" spans="1:12" x14ac:dyDescent="0.3">
      <c r="A71" s="59">
        <v>12</v>
      </c>
      <c r="B71" s="59">
        <v>19674</v>
      </c>
      <c r="C71" s="62">
        <v>23</v>
      </c>
      <c r="D71" s="59">
        <v>21832</v>
      </c>
      <c r="E71" s="62">
        <v>24</v>
      </c>
      <c r="F71" s="59">
        <v>21867</v>
      </c>
      <c r="G71" s="65">
        <v>14</v>
      </c>
      <c r="H71" s="65">
        <v>21884</v>
      </c>
      <c r="I71" s="41"/>
      <c r="J71" s="41"/>
      <c r="K71" s="51">
        <v>0</v>
      </c>
      <c r="L71">
        <v>1221</v>
      </c>
    </row>
    <row r="72" spans="1:12" x14ac:dyDescent="0.3">
      <c r="A72" s="59">
        <v>21</v>
      </c>
      <c r="B72" s="59">
        <v>22137</v>
      </c>
      <c r="C72" s="62">
        <v>12</v>
      </c>
      <c r="D72" s="59">
        <v>22170</v>
      </c>
      <c r="E72" s="62">
        <v>13</v>
      </c>
      <c r="F72" s="59">
        <v>22188</v>
      </c>
      <c r="G72" s="65">
        <v>14</v>
      </c>
      <c r="H72" s="65">
        <v>22205</v>
      </c>
      <c r="I72" s="41"/>
      <c r="J72" s="41"/>
      <c r="K72" s="51">
        <v>0</v>
      </c>
      <c r="L72">
        <v>2111</v>
      </c>
    </row>
    <row r="73" spans="1:12" x14ac:dyDescent="0.3">
      <c r="A73" s="17"/>
      <c r="B73" s="17"/>
      <c r="C73" s="17"/>
      <c r="D73" s="17"/>
      <c r="E73" s="17"/>
      <c r="F73" s="17"/>
      <c r="G73" s="17"/>
      <c r="H7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0</v>
      </c>
      <c r="B2" s="66">
        <v>40746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66</v>
      </c>
      <c r="V3" s="26" t="s">
        <v>118</v>
      </c>
      <c r="W3">
        <f>COUNTA(L7:L17)</f>
        <v>11</v>
      </c>
      <c r="AA3" s="26" t="s">
        <v>118</v>
      </c>
      <c r="AB3">
        <f>COUNTA(L18:L28)</f>
        <v>11</v>
      </c>
      <c r="AF3" s="26" t="s">
        <v>118</v>
      </c>
      <c r="AG3">
        <f>COUNTA(L29:L39)</f>
        <v>11</v>
      </c>
      <c r="AK3" s="26" t="s">
        <v>118</v>
      </c>
      <c r="AL3">
        <f>COUNTA(L40:L50)</f>
        <v>11</v>
      </c>
      <c r="AP3" s="26" t="s">
        <v>118</v>
      </c>
      <c r="AQ3">
        <f>COUNTA(L51:L61)</f>
        <v>11</v>
      </c>
      <c r="AU3" s="26" t="s">
        <v>118</v>
      </c>
      <c r="AV3">
        <f>COUNTA(L62:L72)</f>
        <v>11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66</v>
      </c>
      <c r="V4" s="26" t="s">
        <v>119</v>
      </c>
      <c r="W4">
        <f>SUM(U7:U22)</f>
        <v>11</v>
      </c>
      <c r="AA4" s="26" t="s">
        <v>119</v>
      </c>
      <c r="AB4">
        <f>SUM(Z7:Z22)</f>
        <v>11</v>
      </c>
      <c r="AF4" s="26" t="s">
        <v>119</v>
      </c>
      <c r="AG4">
        <f>SUM(AE7:AE22)</f>
        <v>11</v>
      </c>
      <c r="AK4" s="26" t="s">
        <v>119</v>
      </c>
      <c r="AL4">
        <f>SUM(AJ7:AJ22)</f>
        <v>11</v>
      </c>
      <c r="AP4" s="26" t="s">
        <v>119</v>
      </c>
      <c r="AQ4">
        <f>SUM(AO7:AO22)</f>
        <v>11</v>
      </c>
      <c r="AU4" s="26" t="s">
        <v>119</v>
      </c>
      <c r="AV4">
        <f>SUM(AT7:AT22)</f>
        <v>11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150</v>
      </c>
      <c r="C7" s="60">
        <v>14</v>
      </c>
      <c r="D7" s="57">
        <v>170</v>
      </c>
      <c r="E7" s="60">
        <v>13</v>
      </c>
      <c r="F7" s="57">
        <v>198</v>
      </c>
      <c r="G7" s="63">
        <v>23</v>
      </c>
      <c r="H7" s="63">
        <v>214</v>
      </c>
      <c r="I7" s="42"/>
      <c r="J7" s="42"/>
      <c r="K7" s="43">
        <v>0</v>
      </c>
      <c r="L7">
        <v>1112</v>
      </c>
      <c r="N7" s="36">
        <v>1111</v>
      </c>
      <c r="O7" s="36">
        <f>COUNTIF($L$7:$L$500,N7)</f>
        <v>33</v>
      </c>
      <c r="P7" s="36">
        <f>O7/$Q$4</f>
        <v>0.5</v>
      </c>
      <c r="Q7" s="36">
        <f>IF(P7=0,0,(P7*((LOG(P7))/LOG(2))))</f>
        <v>-0.5</v>
      </c>
      <c r="T7" s="36">
        <f>N7</f>
        <v>1111</v>
      </c>
      <c r="U7" s="36">
        <f>COUNTIF(L7:L17,T7)</f>
        <v>6</v>
      </c>
      <c r="V7" s="36">
        <f>U7/(W4-U20)</f>
        <v>0.54545454545454541</v>
      </c>
      <c r="W7" s="36">
        <f>IF(V7=0,0,(V7*((LOG(V7))/LOG(2))))</f>
        <v>-0.47698315522698609</v>
      </c>
      <c r="Y7" s="36">
        <f>N7</f>
        <v>1111</v>
      </c>
      <c r="Z7" s="36">
        <f>COUNTIF(L18:L28,Y7)</f>
        <v>6</v>
      </c>
      <c r="AA7" s="36">
        <f>Z7/(AB4-Z20)</f>
        <v>0.54545454545454541</v>
      </c>
      <c r="AB7" s="36">
        <f>IF(AA7=0,0,(AA7*((LOG(AA7))/LOG(2))))</f>
        <v>-0.47698315522698609</v>
      </c>
      <c r="AD7" s="36">
        <f>N7</f>
        <v>1111</v>
      </c>
      <c r="AE7" s="36">
        <f>COUNTIF(L29:L39,AD7)</f>
        <v>1</v>
      </c>
      <c r="AF7" s="36">
        <f>AE7/(AG4-AE20)</f>
        <v>9.0909090909090912E-2</v>
      </c>
      <c r="AG7" s="36">
        <f>IF(AF7=0,0,(AF7*((LOG(AF7))/LOG(2))))</f>
        <v>-0.31449378351248153</v>
      </c>
      <c r="AI7" s="36">
        <f>N7</f>
        <v>1111</v>
      </c>
      <c r="AJ7" s="36">
        <f>COUNTIF(L40:L50,AI7)</f>
        <v>6</v>
      </c>
      <c r="AK7" s="36">
        <f>AJ7/(AL4-AJ20)</f>
        <v>0.54545454545454541</v>
      </c>
      <c r="AL7" s="36">
        <f>IF(AK7=0,0,(AK7*((LOG(AK7))/LOG(2))))</f>
        <v>-0.47698315522698609</v>
      </c>
      <c r="AN7" s="36">
        <f>N7</f>
        <v>1111</v>
      </c>
      <c r="AO7" s="36">
        <f>COUNTIF(L51:L61,AN7)</f>
        <v>8</v>
      </c>
      <c r="AP7" s="36">
        <f>AO7/(AQ4-AO20)</f>
        <v>0.72727272727272729</v>
      </c>
      <c r="AQ7" s="36">
        <f>IF(AP7=0,0,(AP7*((LOG(AP7))/LOG(2))))</f>
        <v>-0.33413208628167068</v>
      </c>
      <c r="AS7" s="36">
        <f>N7</f>
        <v>1111</v>
      </c>
      <c r="AT7" s="36">
        <f>COUNTIF(L62:L72,AS7)</f>
        <v>6</v>
      </c>
      <c r="AU7" s="36">
        <f>AT7/(AV4-AT20)</f>
        <v>0.54545454545454541</v>
      </c>
      <c r="AV7" s="36">
        <f>IF(AU7=0,0,(AU7*((LOG(AU7))/LOG(2))))</f>
        <v>-0.47698315522698609</v>
      </c>
    </row>
    <row r="8" spans="1:48" x14ac:dyDescent="0.3">
      <c r="A8" s="58">
        <v>12</v>
      </c>
      <c r="B8" s="58">
        <v>324</v>
      </c>
      <c r="C8" s="61">
        <v>14</v>
      </c>
      <c r="D8" s="58">
        <v>341</v>
      </c>
      <c r="E8" s="61">
        <v>13</v>
      </c>
      <c r="F8" s="58">
        <v>356</v>
      </c>
      <c r="G8" s="64">
        <v>23</v>
      </c>
      <c r="H8" s="64">
        <v>365</v>
      </c>
      <c r="I8" s="42"/>
      <c r="J8" s="42"/>
      <c r="K8" s="43">
        <v>0</v>
      </c>
      <c r="L8">
        <v>1112</v>
      </c>
      <c r="N8" s="36">
        <v>1112</v>
      </c>
      <c r="O8" s="36">
        <f>COUNTIF($L$7:$L$500,N8)</f>
        <v>12</v>
      </c>
      <c r="P8" s="36">
        <f>O8/$Q$4</f>
        <v>0.18181818181818182</v>
      </c>
      <c r="Q8" s="36">
        <f>IF(P8=0,0,(P8*((LOG(P8))/LOG(2))))</f>
        <v>-0.44716938520678134</v>
      </c>
      <c r="T8" s="36">
        <f>N8</f>
        <v>1112</v>
      </c>
      <c r="U8" s="36">
        <f>COUNTIF(L7:L17,T8)</f>
        <v>3</v>
      </c>
      <c r="V8" s="36">
        <f>U8/(W4-U20)</f>
        <v>0.27272727272727271</v>
      </c>
      <c r="W8" s="36">
        <f>IF(V8=0,0,(V8*((LOG(V8))/LOG(2))))</f>
        <v>-0.51121885034076575</v>
      </c>
      <c r="Y8" s="36">
        <f>N8</f>
        <v>1112</v>
      </c>
      <c r="Z8" s="36">
        <f>COUNTIF(L18:L28,Y8)</f>
        <v>3</v>
      </c>
      <c r="AA8" s="36">
        <f>Z8/(AB4-Z20)</f>
        <v>0.27272727272727271</v>
      </c>
      <c r="AB8" s="36">
        <f>IF(AA8=0,0,(AA8*((LOG(AA8))/LOG(2))))</f>
        <v>-0.51121885034076575</v>
      </c>
      <c r="AD8" s="36">
        <f>N8</f>
        <v>1112</v>
      </c>
      <c r="AE8" s="36">
        <f>COUNTIF(L29:L39,AD8)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COUNTIF(L40:L50,AI8)</f>
        <v>3</v>
      </c>
      <c r="AK8" s="36">
        <f>AJ8/(AL4-AJ20)</f>
        <v>0.27272727272727271</v>
      </c>
      <c r="AL8" s="36">
        <f>IF(AK8=0,0,(AK8*((LOG(AK8))/LOG(2))))</f>
        <v>-0.51121885034076575</v>
      </c>
      <c r="AN8" s="36">
        <f>N8</f>
        <v>1112</v>
      </c>
      <c r="AO8" s="36">
        <f>COUNTIF(L51:L61,AN8)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COUNTIF(L62:L72,AS8)</f>
        <v>3</v>
      </c>
      <c r="AU8" s="36">
        <f>AT8/(AV4-AT20)</f>
        <v>0.27272727272727271</v>
      </c>
      <c r="AV8" s="36">
        <f>IF(AU8=0,0,(AU8*((LOG(AU8))/LOG(2))))</f>
        <v>-0.51121885034076575</v>
      </c>
    </row>
    <row r="9" spans="1:48" x14ac:dyDescent="0.3">
      <c r="A9" s="58">
        <v>12</v>
      </c>
      <c r="B9" s="58">
        <v>494</v>
      </c>
      <c r="C9" s="61">
        <v>14</v>
      </c>
      <c r="D9" s="58">
        <v>510</v>
      </c>
      <c r="E9" s="61">
        <v>13</v>
      </c>
      <c r="F9" s="58">
        <v>522</v>
      </c>
      <c r="G9" s="64">
        <v>14</v>
      </c>
      <c r="H9" s="64">
        <v>535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7</v>
      </c>
      <c r="P9" s="36">
        <f>O9/$Q$4</f>
        <v>0.10606060606060606</v>
      </c>
      <c r="Q9" s="36">
        <f>IF(P9=0,0,(P9*((LOG(P9))/LOG(2))))</f>
        <v>-0.34332233910766585</v>
      </c>
      <c r="T9" s="36">
        <f>N9</f>
        <v>1121</v>
      </c>
      <c r="U9" s="36">
        <f>COUNTIF(L7:L17,T9)</f>
        <v>2</v>
      </c>
      <c r="V9" s="36">
        <f>U9/(W4-U20)</f>
        <v>0.18181818181818182</v>
      </c>
      <c r="W9" s="36">
        <f>IF(V9=0,0,(V9*((LOG(V9))/LOG(2))))</f>
        <v>-0.44716938520678134</v>
      </c>
      <c r="Y9" s="36">
        <f>N9</f>
        <v>1121</v>
      </c>
      <c r="Z9" s="36">
        <f>COUNTIF(L18:L28,Y9)</f>
        <v>1</v>
      </c>
      <c r="AA9" s="36">
        <f>Z9/(AB4-Z20)</f>
        <v>9.0909090909090912E-2</v>
      </c>
      <c r="AB9" s="36">
        <f>IF(AA9=0,0,(AA9*((LOG(AA9))/LOG(2))))</f>
        <v>-0.31449378351248153</v>
      </c>
      <c r="AD9" s="36">
        <f>N9</f>
        <v>1121</v>
      </c>
      <c r="AE9" s="36">
        <f>COUNTIF(L29:L39,AD9)</f>
        <v>3</v>
      </c>
      <c r="AF9" s="36">
        <f>AE9/(AG4-AE20)</f>
        <v>0.27272727272727271</v>
      </c>
      <c r="AG9" s="36">
        <f>IF(AF9=0,0,(AF9*((LOG(AF9))/LOG(2))))</f>
        <v>-0.51121885034076575</v>
      </c>
      <c r="AI9" s="36">
        <f>N9</f>
        <v>1121</v>
      </c>
      <c r="AJ9" s="36">
        <f>COUNTIF(L40:L50,AI9)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COUNTIF(L51:L61,AN9)</f>
        <v>1</v>
      </c>
      <c r="AP9" s="36">
        <f>AO9/(AQ4-AO20)</f>
        <v>9.0909090909090912E-2</v>
      </c>
      <c r="AQ9" s="36">
        <f>IF(AP9=0,0,(AP9*((LOG(AP9))/LOG(2))))</f>
        <v>-0.31449378351248153</v>
      </c>
      <c r="AS9" s="36">
        <f>N9</f>
        <v>1121</v>
      </c>
      <c r="AT9" s="36">
        <f>COUNTIF(L62:L72,AS9)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12</v>
      </c>
      <c r="B10" s="58">
        <v>642</v>
      </c>
      <c r="C10" s="61">
        <v>14</v>
      </c>
      <c r="D10" s="58">
        <v>651</v>
      </c>
      <c r="E10" s="61">
        <v>13</v>
      </c>
      <c r="F10" s="58">
        <v>666</v>
      </c>
      <c r="G10" s="64">
        <v>14</v>
      </c>
      <c r="H10" s="64">
        <v>682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COUNTIF(L7:L17,T10)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COUNTIF(L18:L28,Y10)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COUNTIF(L29:L39,AD10)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COUNTIF(L40:L50,AI10)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COUNTIF(L51:L61,AN10)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COUNTIF(L62:L72,AS10)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809</v>
      </c>
      <c r="C11" s="61">
        <v>14</v>
      </c>
      <c r="D11" s="58">
        <v>821</v>
      </c>
      <c r="E11" s="61">
        <v>24</v>
      </c>
      <c r="F11" s="58">
        <v>831</v>
      </c>
      <c r="G11" s="64">
        <v>14</v>
      </c>
      <c r="H11" s="64">
        <v>843</v>
      </c>
      <c r="I11" s="42"/>
      <c r="J11" s="42"/>
      <c r="K11" s="43">
        <v>0</v>
      </c>
      <c r="L11">
        <v>1121</v>
      </c>
      <c r="N11" s="36">
        <v>1211</v>
      </c>
      <c r="O11" s="36">
        <f>COUNTIF($L$7:$L$500,N11)</f>
        <v>5</v>
      </c>
      <c r="P11" s="36">
        <f>O11/$Q$4</f>
        <v>7.575757575757576E-2</v>
      </c>
      <c r="Q11" s="36">
        <f>IF(P11=0,0,(P11*((LOG(P11))/LOG(2))))</f>
        <v>-0.28200500185387051</v>
      </c>
      <c r="T11" s="36">
        <f>N11</f>
        <v>1211</v>
      </c>
      <c r="U11" s="36">
        <f>COUNTIF(L7:L17,T11)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COUNTIF(L18:L28,Y11)</f>
        <v>1</v>
      </c>
      <c r="AA11" s="36">
        <f>Z11/(AB4-Z20)</f>
        <v>9.0909090909090912E-2</v>
      </c>
      <c r="AB11" s="36">
        <f>IF(AA11=0,0,(AA11*((LOG(AA11))/LOG(2))))</f>
        <v>-0.31449378351248153</v>
      </c>
      <c r="AD11" s="36">
        <f>N11</f>
        <v>1211</v>
      </c>
      <c r="AE11" s="36">
        <f>COUNTIF(L29:L39,AD11)</f>
        <v>4</v>
      </c>
      <c r="AF11" s="36">
        <f>AE11/(AG4-AE20)</f>
        <v>0.36363636363636365</v>
      </c>
      <c r="AG11" s="36">
        <f>IF(AF11=0,0,(AF11*((LOG(AF11))/LOG(2))))</f>
        <v>-0.53070240677719893</v>
      </c>
      <c r="AI11" s="36">
        <f>N11</f>
        <v>1211</v>
      </c>
      <c r="AJ11" s="36">
        <f>COUNTIF(L40:L50,AI11)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COUNTIF(L51:L61,AN11)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COUNTIF(L62:L72,AS11)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949</v>
      </c>
      <c r="C12" s="61">
        <v>14</v>
      </c>
      <c r="D12" s="58">
        <v>968</v>
      </c>
      <c r="E12" s="61">
        <v>13</v>
      </c>
      <c r="F12" s="58">
        <v>981</v>
      </c>
      <c r="G12" s="64">
        <v>14</v>
      </c>
      <c r="H12" s="64">
        <v>997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2</v>
      </c>
      <c r="P12" s="36">
        <f>O12/$Q$4</f>
        <v>3.0303030303030304E-2</v>
      </c>
      <c r="Q12" s="36">
        <f>IF(P12=0,0,(P12*((LOG(P12))/LOG(2))))</f>
        <v>-0.15286042785934709</v>
      </c>
      <c r="T12" s="36">
        <f>N12</f>
        <v>1212</v>
      </c>
      <c r="U12" s="36">
        <f>COUNTIF(L7:L17,T12)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COUNTIF(L18:L28,Y12)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COUNTIF(L29:L39,AD12)</f>
        <v>1</v>
      </c>
      <c r="AF12" s="36">
        <f>AE12/(AG4-AE20)</f>
        <v>9.0909090909090912E-2</v>
      </c>
      <c r="AG12" s="36">
        <f>IF(AF12=0,0,(AF12*((LOG(AF12))/LOG(2))))</f>
        <v>-0.31449378351248153</v>
      </c>
      <c r="AI12" s="36">
        <f>N12</f>
        <v>1212</v>
      </c>
      <c r="AJ12" s="36">
        <f>COUNTIF(L40:L50,AI12)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COUNTIF(L51:L61,AN12)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COUNTIF(L62:L72,AS12)</f>
        <v>1</v>
      </c>
      <c r="AU12" s="36">
        <f>AT12/(AV4-AT20)</f>
        <v>9.0909090909090912E-2</v>
      </c>
      <c r="AV12" s="36">
        <f>IF(AU12=0,0,(AU12*((LOG(AU12))/LOG(2))))</f>
        <v>-0.31449378351248153</v>
      </c>
    </row>
    <row r="13" spans="1:48" x14ac:dyDescent="0.3">
      <c r="A13" s="58">
        <v>12</v>
      </c>
      <c r="B13" s="58">
        <v>1110</v>
      </c>
      <c r="C13" s="61">
        <v>14</v>
      </c>
      <c r="D13" s="58">
        <v>1122</v>
      </c>
      <c r="E13" s="61">
        <v>13</v>
      </c>
      <c r="F13" s="58">
        <v>1135</v>
      </c>
      <c r="G13" s="64">
        <v>14</v>
      </c>
      <c r="H13" s="64">
        <v>1151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COUNTIF(L7:L17,T13)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COUNTIF(L18:L28,Y13)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COUNTIF(L29:L39,AD13)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COUNTIF(L40:L50,AI13)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COUNTIF(L51:L61,AN13)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COUNTIF(L62:L72,AS13)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1265</v>
      </c>
      <c r="C14" s="61">
        <v>14</v>
      </c>
      <c r="D14" s="58">
        <v>1278</v>
      </c>
      <c r="E14" s="61">
        <v>13</v>
      </c>
      <c r="F14" s="58">
        <v>1291</v>
      </c>
      <c r="G14" s="64">
        <v>14</v>
      </c>
      <c r="H14" s="64">
        <v>1303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COUNTIF(L7:L17,T14)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COUNTIF(L18:L28,Y14)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COUNTIF(L29:L39,AD14)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COUNTIF(L40:L50,AI14)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COUNTIF(L51:L61,AN14)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COUNTIF(L62:L72,AS14)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1413</v>
      </c>
      <c r="C15" s="61">
        <v>14</v>
      </c>
      <c r="D15" s="58">
        <v>1429</v>
      </c>
      <c r="E15" s="61">
        <v>24</v>
      </c>
      <c r="F15" s="58">
        <v>1441</v>
      </c>
      <c r="G15" s="64">
        <v>14</v>
      </c>
      <c r="H15" s="64">
        <v>1453</v>
      </c>
      <c r="I15" s="42"/>
      <c r="J15" s="42"/>
      <c r="K15" s="43">
        <v>0</v>
      </c>
      <c r="L15">
        <v>1121</v>
      </c>
      <c r="N15" s="36">
        <v>2111</v>
      </c>
      <c r="O15" s="36">
        <f>COUNTIF($L$7:$L$500,N15)</f>
        <v>3</v>
      </c>
      <c r="P15" s="36">
        <f>O15/$Q$4</f>
        <v>4.5454545454545456E-2</v>
      </c>
      <c r="Q15" s="36">
        <f>IF(P15=0,0,(P15*((LOG(P15))/LOG(2))))</f>
        <v>-0.20270143721078623</v>
      </c>
      <c r="T15" s="36">
        <f>N15</f>
        <v>2111</v>
      </c>
      <c r="U15" s="36">
        <f>COUNTIF(L7:L17,T15)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COUNTIF(L18:L28,Y15)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COUNTIF(L29:L39,AD15)</f>
        <v>2</v>
      </c>
      <c r="AF15" s="36">
        <f>AE15/(AG4-AE20)</f>
        <v>0.18181818181818182</v>
      </c>
      <c r="AG15" s="36">
        <f>IF(AF15=0,0,(AF15*((LOG(AF15))/LOG(2))))</f>
        <v>-0.44716938520678134</v>
      </c>
      <c r="AI15" s="36">
        <f>N15</f>
        <v>2111</v>
      </c>
      <c r="AJ15" s="36">
        <f>COUNTIF(L40:L50,AI15)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COUNTIF(L51:L61,AN15)</f>
        <v>1</v>
      </c>
      <c r="AP15" s="36">
        <f>AO15/(AQ4-AO20)</f>
        <v>9.0909090909090912E-2</v>
      </c>
      <c r="AQ15" s="36">
        <f>IF(AP15=0,0,(AP15*((LOG(AP15))/LOG(2))))</f>
        <v>-0.31449378351248153</v>
      </c>
      <c r="AS15" s="36">
        <f>N15</f>
        <v>2111</v>
      </c>
      <c r="AT15" s="36">
        <f>COUNTIF(L62:L72,AS15)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1575</v>
      </c>
      <c r="C16" s="61">
        <v>14</v>
      </c>
      <c r="D16" s="58">
        <v>1587</v>
      </c>
      <c r="E16" s="61">
        <v>13</v>
      </c>
      <c r="F16" s="58">
        <v>1607</v>
      </c>
      <c r="G16" s="64">
        <v>23</v>
      </c>
      <c r="H16" s="64">
        <v>1620</v>
      </c>
      <c r="I16" s="42"/>
      <c r="J16" s="42"/>
      <c r="K16" s="43">
        <v>0</v>
      </c>
      <c r="L16">
        <v>1112</v>
      </c>
      <c r="N16" s="36">
        <v>2112</v>
      </c>
      <c r="O16" s="36">
        <f>COUNTIF($L$7:$L$500,N16)</f>
        <v>3</v>
      </c>
      <c r="P16" s="36">
        <f>O16/$Q$4</f>
        <v>4.5454545454545456E-2</v>
      </c>
      <c r="Q16" s="36">
        <f>IF(P16=0,0,(P16*((LOG(P16))/LOG(2))))</f>
        <v>-0.20270143721078623</v>
      </c>
      <c r="T16" s="36">
        <f>N16</f>
        <v>2112</v>
      </c>
      <c r="U16" s="36">
        <f>COUNTIF(L7:L17,T16)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COUNTIF(L18:L28,Y16)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COUNTIF(L29:L39,AD16)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COUNTIF(L40:L50,AI16)</f>
        <v>2</v>
      </c>
      <c r="AK16" s="36">
        <f>AJ16/(AL4-AJ20)</f>
        <v>0.18181818181818182</v>
      </c>
      <c r="AL16" s="36">
        <f>IF(AK16=0,0,(AK16*((LOG(AK16))/LOG(2))))</f>
        <v>-0.44716938520678134</v>
      </c>
      <c r="AN16" s="36">
        <f>N16</f>
        <v>2112</v>
      </c>
      <c r="AO16" s="36">
        <f>COUNTIF(L51:L61,AN16)</f>
        <v>1</v>
      </c>
      <c r="AP16" s="36">
        <f>AO16/(AQ4-AO20)</f>
        <v>9.0909090909090912E-2</v>
      </c>
      <c r="AQ16" s="36">
        <f>IF(AP16=0,0,(AP16*((LOG(AP16))/LOG(2))))</f>
        <v>-0.31449378351248153</v>
      </c>
      <c r="AS16" s="36">
        <f>N16</f>
        <v>2112</v>
      </c>
      <c r="AT16" s="36">
        <f>COUNTIF(L62:L72,AS16)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1755</v>
      </c>
      <c r="C17" s="61">
        <v>14</v>
      </c>
      <c r="D17" s="58">
        <v>1771</v>
      </c>
      <c r="E17" s="61">
        <v>13</v>
      </c>
      <c r="F17" s="58">
        <v>1786</v>
      </c>
      <c r="G17" s="64">
        <v>14</v>
      </c>
      <c r="H17" s="64">
        <v>1802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1</v>
      </c>
      <c r="P17" s="36">
        <f>O17/$Q$4</f>
        <v>1.5151515151515152E-2</v>
      </c>
      <c r="Q17" s="36">
        <f>IF(P17=0,0,(P17*((LOG(P17))/LOG(2))))</f>
        <v>-9.1581729081188695E-2</v>
      </c>
      <c r="T17" s="36">
        <f>N17</f>
        <v>2121</v>
      </c>
      <c r="U17" s="36">
        <f>COUNTIF(L7:L17,T17)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COUNTIF(L18:L28,Y17)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COUNTIF(L29:L39,AD17)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COUNTIF(L40:L50,AI17)</f>
        <v>0</v>
      </c>
      <c r="AK17" s="36">
        <f>AJ17/(AL4-AJ20)</f>
        <v>0</v>
      </c>
      <c r="AL17" s="36">
        <f>IF(AK17=0,0,(AK17*((LOG(AK17))/LOG(2))))</f>
        <v>0</v>
      </c>
      <c r="AN17" s="36">
        <f>N17</f>
        <v>2121</v>
      </c>
      <c r="AO17" s="36">
        <f>COUNTIF(L51:L61,AN17)</f>
        <v>0</v>
      </c>
      <c r="AP17" s="36">
        <f>AO17/(AQ4-AO20)</f>
        <v>0</v>
      </c>
      <c r="AQ17" s="36">
        <f>IF(AP17=0,0,(AP17*((LOG(AP17))/LOG(2))))</f>
        <v>0</v>
      </c>
      <c r="AS17" s="36">
        <f>N17</f>
        <v>2121</v>
      </c>
      <c r="AT17" s="36">
        <f>COUNTIF(L62:L72,AS17)</f>
        <v>1</v>
      </c>
      <c r="AU17" s="36">
        <f>AT17/(AV4-AT20)</f>
        <v>9.0909090909090912E-2</v>
      </c>
      <c r="AV17" s="36">
        <f>IF(AU17=0,0,(AU17*((LOG(AU17))/LOG(2))))</f>
        <v>-0.31449378351248153</v>
      </c>
    </row>
    <row r="18" spans="1:48" x14ac:dyDescent="0.3">
      <c r="A18" s="59">
        <v>12</v>
      </c>
      <c r="B18" s="59">
        <v>1931</v>
      </c>
      <c r="C18" s="62">
        <v>14</v>
      </c>
      <c r="D18" s="59">
        <v>1943</v>
      </c>
      <c r="E18" s="62">
        <v>13</v>
      </c>
      <c r="F18" s="59">
        <v>1956</v>
      </c>
      <c r="G18" s="65">
        <v>23</v>
      </c>
      <c r="H18" s="65">
        <v>1970</v>
      </c>
      <c r="I18" s="41"/>
      <c r="J18" s="41"/>
      <c r="K18" s="51">
        <v>0</v>
      </c>
      <c r="L18">
        <v>1112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COUNTIF(L7:L17,T18)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COUNTIF(L18:L28,Y18)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COUNTIF(L29:L39,AD18)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COUNTIF(L40:L50,AI18)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COUNTIF(L51:L61,AN18)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COUNTIF(L62:L72,AS18)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9">
        <v>12</v>
      </c>
      <c r="B19" s="59">
        <v>2095</v>
      </c>
      <c r="C19" s="62">
        <v>14</v>
      </c>
      <c r="D19" s="59">
        <v>2109</v>
      </c>
      <c r="E19" s="62">
        <v>24</v>
      </c>
      <c r="F19" s="59">
        <v>2120</v>
      </c>
      <c r="G19" s="65">
        <v>14</v>
      </c>
      <c r="H19" s="65">
        <v>2131</v>
      </c>
      <c r="I19" s="41"/>
      <c r="J19" s="41"/>
      <c r="K19" s="51">
        <v>0</v>
      </c>
      <c r="L19">
        <v>1121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COUNTIF(L7:L17,T19)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COUNTIF(L18:L28,Y19)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COUNTIF(L29:L39,AD19)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COUNTIF(L40:L50,AI19)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COUNTIF(L51:L61,AN19)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COUNTIF(L62:L72,AS19)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9">
        <v>12</v>
      </c>
      <c r="B20" s="59">
        <v>2246</v>
      </c>
      <c r="C20" s="62">
        <v>23</v>
      </c>
      <c r="D20" s="59">
        <v>2259</v>
      </c>
      <c r="E20" s="62">
        <v>13</v>
      </c>
      <c r="F20" s="59">
        <v>2268</v>
      </c>
      <c r="G20" s="65">
        <v>14</v>
      </c>
      <c r="H20" s="65">
        <v>2285</v>
      </c>
      <c r="I20" s="41"/>
      <c r="J20" s="41"/>
      <c r="K20" s="51">
        <v>0</v>
      </c>
      <c r="L20">
        <v>1211</v>
      </c>
      <c r="N20" s="36">
        <v>2212</v>
      </c>
      <c r="O20" s="36">
        <f>COUNTIF($L$7:$L$500,N20)</f>
        <v>0</v>
      </c>
      <c r="P20" s="36">
        <f>O20/$Q$4</f>
        <v>0</v>
      </c>
      <c r="Q20" s="36">
        <f>IF(P20=0,0,(P20*((LOG(P20))/LOG(2))))</f>
        <v>0</v>
      </c>
      <c r="T20" s="36">
        <f>N20</f>
        <v>2212</v>
      </c>
      <c r="U20" s="36">
        <f>COUNTIF(L7:L17,T20)</f>
        <v>0</v>
      </c>
      <c r="V20" s="55"/>
      <c r="W20" s="56"/>
      <c r="Y20" s="36">
        <f>N20</f>
        <v>2212</v>
      </c>
      <c r="Z20" s="36">
        <f>COUNTIF(L18:L28,Y20)</f>
        <v>0</v>
      </c>
      <c r="AA20" s="55"/>
      <c r="AB20" s="56"/>
      <c r="AD20" s="36">
        <f>N20</f>
        <v>2212</v>
      </c>
      <c r="AE20" s="36">
        <f>COUNTIF(L29:L39,AD20)</f>
        <v>0</v>
      </c>
      <c r="AF20" s="55"/>
      <c r="AG20" s="56"/>
      <c r="AI20" s="36">
        <f>N20</f>
        <v>2212</v>
      </c>
      <c r="AJ20" s="36">
        <f>COUNTIF(L40:L50,AI20)</f>
        <v>0</v>
      </c>
      <c r="AK20" s="55"/>
      <c r="AL20" s="56"/>
      <c r="AN20" s="36">
        <f>N20</f>
        <v>2212</v>
      </c>
      <c r="AO20" s="36">
        <f>COUNTIF(L51:L61,AN20)</f>
        <v>0</v>
      </c>
      <c r="AP20" s="55"/>
      <c r="AQ20" s="56"/>
      <c r="AS20" s="36">
        <f>N20</f>
        <v>2212</v>
      </c>
      <c r="AT20" s="36">
        <f>COUNTIF(L62:L72,AS20)</f>
        <v>0</v>
      </c>
      <c r="AU20" s="55"/>
      <c r="AV20" s="56"/>
    </row>
    <row r="21" spans="1:48" x14ac:dyDescent="0.3">
      <c r="A21" s="59">
        <v>12</v>
      </c>
      <c r="B21" s="59">
        <v>2391</v>
      </c>
      <c r="C21" s="62">
        <v>14</v>
      </c>
      <c r="D21" s="59">
        <v>2408</v>
      </c>
      <c r="E21" s="62">
        <v>13</v>
      </c>
      <c r="F21" s="59">
        <v>2421</v>
      </c>
      <c r="G21" s="65">
        <v>23</v>
      </c>
      <c r="H21" s="65">
        <v>2431</v>
      </c>
      <c r="I21" s="41"/>
      <c r="J21" s="41"/>
      <c r="K21" s="51">
        <v>0</v>
      </c>
      <c r="L21">
        <v>1112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COUNTIF(L7:L17,T21)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COUNTIF(L18:L28,Y21)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COUNTIF(L29:L39,AD21)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COUNTIF(L40:L50,AI21)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COUNTIF(L51:L61,AN21)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COUNTIF(L62:L72,AS21)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9">
        <v>12</v>
      </c>
      <c r="B22" s="59">
        <v>2555</v>
      </c>
      <c r="C22" s="62">
        <v>14</v>
      </c>
      <c r="D22" s="59">
        <v>2571</v>
      </c>
      <c r="E22" s="62">
        <v>13</v>
      </c>
      <c r="F22" s="59">
        <v>2589</v>
      </c>
      <c r="G22" s="65">
        <v>23</v>
      </c>
      <c r="H22" s="65">
        <v>2602</v>
      </c>
      <c r="I22" s="41"/>
      <c r="J22" s="41"/>
      <c r="K22" s="51">
        <v>0</v>
      </c>
      <c r="L22">
        <v>1112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COUNTIF(L7:L17,T22)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COUNTIF(L18:L28,Y22)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COUNTIF(L29:L39,AD22)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COUNTIF(L40:L50,AI22)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COUNTIF(L51:L61,AN22)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COUNTIF(L62:L72,AS22)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12</v>
      </c>
      <c r="B23" s="59">
        <v>2725</v>
      </c>
      <c r="C23" s="62">
        <v>14</v>
      </c>
      <c r="D23" s="59">
        <v>2738</v>
      </c>
      <c r="E23" s="62">
        <v>13</v>
      </c>
      <c r="F23" s="59">
        <v>2755</v>
      </c>
      <c r="G23" s="65">
        <v>14</v>
      </c>
      <c r="H23" s="65">
        <v>2768</v>
      </c>
      <c r="I23" s="41"/>
      <c r="J23" s="41"/>
      <c r="K23" s="51">
        <v>0</v>
      </c>
      <c r="L23">
        <v>1111</v>
      </c>
      <c r="P23" s="28">
        <f>SUM(P7:P22)</f>
        <v>1</v>
      </c>
      <c r="Q23" s="28">
        <f>-SUM(Q7:Q22)</f>
        <v>2.2223417575304261</v>
      </c>
      <c r="V23" s="28">
        <f>SUM(V7:V22)</f>
        <v>1</v>
      </c>
      <c r="W23" s="28">
        <f>-SUM(W7:W22)</f>
        <v>1.4353713907745331</v>
      </c>
      <c r="AA23" s="28">
        <f>SUM(AA7:AA22)</f>
        <v>1</v>
      </c>
      <c r="AB23" s="28">
        <f>-SUM(AB7:AB22)</f>
        <v>1.6171895725927148</v>
      </c>
      <c r="AF23" s="28">
        <f>SUM(AF7:AF22)</f>
        <v>1</v>
      </c>
      <c r="AG23" s="28">
        <f>-SUM(AG7:AG22)</f>
        <v>2.1180782093497093</v>
      </c>
      <c r="AK23" s="28">
        <f>SUM(AK7:AK22)</f>
        <v>1</v>
      </c>
      <c r="AL23" s="28">
        <f>-SUM(AL7:AL22)</f>
        <v>1.4353713907745331</v>
      </c>
      <c r="AP23" s="28">
        <f>SUM(AP7:AP22)</f>
        <v>1</v>
      </c>
      <c r="AQ23" s="28">
        <f>-SUM(AQ7:AQ22)</f>
        <v>1.2776134368191152</v>
      </c>
      <c r="AU23" s="28">
        <f>SUM(AU7:AU22)</f>
        <v>1</v>
      </c>
      <c r="AV23" s="28">
        <f>-SUM(AV7:AV22)</f>
        <v>1.6171895725927148</v>
      </c>
    </row>
    <row r="24" spans="1:48" x14ac:dyDescent="0.3">
      <c r="A24" s="59">
        <v>12</v>
      </c>
      <c r="B24" s="59">
        <v>2881</v>
      </c>
      <c r="C24" s="62">
        <v>14</v>
      </c>
      <c r="D24" s="59">
        <v>2890</v>
      </c>
      <c r="E24" s="62">
        <v>13</v>
      </c>
      <c r="F24" s="59">
        <v>2903</v>
      </c>
      <c r="G24" s="65">
        <v>14</v>
      </c>
      <c r="H24" s="65">
        <v>2920</v>
      </c>
      <c r="I24" s="41"/>
      <c r="J24" s="41"/>
      <c r="K24" s="51">
        <v>0</v>
      </c>
      <c r="L24">
        <v>1111</v>
      </c>
      <c r="P24" s="29" t="s">
        <v>90</v>
      </c>
      <c r="Q24" s="29">
        <f>Q23/(LOG(Q4)/LOG(2))</f>
        <v>0.36766989604680234</v>
      </c>
      <c r="V24" s="29" t="s">
        <v>117</v>
      </c>
      <c r="W24" s="29">
        <f>W23/(LOG(W4)/LOG(2))</f>
        <v>0.41491538177590548</v>
      </c>
      <c r="AA24" s="29" t="s">
        <v>120</v>
      </c>
      <c r="AB24" s="29">
        <f>AB23/(LOG(AB4)/LOG(2))</f>
        <v>0.46747262292461234</v>
      </c>
      <c r="AF24" s="29" t="s">
        <v>121</v>
      </c>
      <c r="AG24" s="29">
        <f>AG23/(LOG(AG4)/LOG(2))</f>
        <v>0.61226190971337657</v>
      </c>
      <c r="AK24" s="29" t="s">
        <v>122</v>
      </c>
      <c r="AL24" s="29">
        <f>AL23/(LOG(AL4)/LOG(2))</f>
        <v>0.41491538177590548</v>
      </c>
      <c r="AP24" s="29" t="s">
        <v>123</v>
      </c>
      <c r="AQ24" s="29">
        <f>AQ23/(LOG(AQ4)/LOG(2))</f>
        <v>0.36931310621551727</v>
      </c>
      <c r="AU24" s="29" t="s">
        <v>124</v>
      </c>
      <c r="AV24" s="29">
        <f>AV23/(LOG(AV4)/LOG(2))</f>
        <v>0.46747262292461234</v>
      </c>
    </row>
    <row r="25" spans="1:48" x14ac:dyDescent="0.3">
      <c r="A25" s="59">
        <v>12</v>
      </c>
      <c r="B25" s="59">
        <v>3035</v>
      </c>
      <c r="C25" s="62">
        <v>14</v>
      </c>
      <c r="D25" s="59">
        <v>3047</v>
      </c>
      <c r="E25" s="62">
        <v>13</v>
      </c>
      <c r="F25" s="59">
        <v>3059</v>
      </c>
      <c r="G25" s="65">
        <v>14</v>
      </c>
      <c r="H25" s="65">
        <v>3072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3192</v>
      </c>
      <c r="C26" s="62">
        <v>14</v>
      </c>
      <c r="D26" s="59">
        <v>3205</v>
      </c>
      <c r="E26" s="62">
        <v>13</v>
      </c>
      <c r="F26" s="59">
        <v>3219</v>
      </c>
      <c r="G26" s="65">
        <v>14</v>
      </c>
      <c r="H26" s="65">
        <v>3235</v>
      </c>
      <c r="I26" s="41"/>
      <c r="J26" s="41"/>
      <c r="K26" s="51">
        <v>0</v>
      </c>
      <c r="L26">
        <v>1111</v>
      </c>
    </row>
    <row r="27" spans="1:48" x14ac:dyDescent="0.3">
      <c r="A27" s="59">
        <v>12</v>
      </c>
      <c r="B27" s="59">
        <v>3407</v>
      </c>
      <c r="C27" s="62">
        <v>14</v>
      </c>
      <c r="D27" s="59">
        <v>3420</v>
      </c>
      <c r="E27" s="62">
        <v>13</v>
      </c>
      <c r="F27" s="59">
        <v>3434</v>
      </c>
      <c r="G27" s="65">
        <v>14</v>
      </c>
      <c r="H27" s="65">
        <v>3470</v>
      </c>
      <c r="I27" s="41"/>
      <c r="J27" s="41"/>
      <c r="K27" s="51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3615</v>
      </c>
      <c r="C28" s="62">
        <v>14</v>
      </c>
      <c r="D28" s="59">
        <v>3633</v>
      </c>
      <c r="E28" s="62">
        <v>13</v>
      </c>
      <c r="F28" s="59">
        <v>3646</v>
      </c>
      <c r="G28" s="65">
        <v>14</v>
      </c>
      <c r="H28" s="65">
        <v>3672</v>
      </c>
      <c r="I28" s="41"/>
      <c r="J28" s="41"/>
      <c r="K28" s="51">
        <v>0</v>
      </c>
      <c r="L28">
        <v>1111</v>
      </c>
      <c r="N28" s="40">
        <f>COUNTIF(L7:L72,G3)</f>
        <v>0</v>
      </c>
      <c r="O28" s="40"/>
      <c r="P28" s="47">
        <v>11</v>
      </c>
      <c r="Q28" s="47">
        <v>11</v>
      </c>
      <c r="R28" s="47">
        <v>11</v>
      </c>
      <c r="S28" s="47">
        <v>11</v>
      </c>
      <c r="T28" s="47">
        <v>11</v>
      </c>
      <c r="U28" s="47">
        <v>11</v>
      </c>
      <c r="V28" s="46"/>
    </row>
    <row r="29" spans="1:48" x14ac:dyDescent="0.3">
      <c r="A29" s="58">
        <v>12</v>
      </c>
      <c r="B29" s="58">
        <v>3787</v>
      </c>
      <c r="C29" s="61">
        <v>23</v>
      </c>
      <c r="D29" s="58">
        <v>3835</v>
      </c>
      <c r="E29" s="61">
        <v>13</v>
      </c>
      <c r="F29" s="58">
        <v>3844</v>
      </c>
      <c r="G29" s="64">
        <v>23</v>
      </c>
      <c r="H29" s="64">
        <v>3857</v>
      </c>
      <c r="I29" s="42"/>
      <c r="J29" s="42"/>
      <c r="K29" s="43">
        <v>0</v>
      </c>
      <c r="L29">
        <v>1212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8">
        <v>12</v>
      </c>
      <c r="B30" s="58">
        <v>3980</v>
      </c>
      <c r="C30" s="61">
        <v>14</v>
      </c>
      <c r="D30" s="58">
        <v>4003</v>
      </c>
      <c r="E30" s="61">
        <v>24</v>
      </c>
      <c r="F30" s="58">
        <v>4020</v>
      </c>
      <c r="G30" s="64">
        <v>14</v>
      </c>
      <c r="H30" s="64">
        <v>4030</v>
      </c>
      <c r="I30" s="42"/>
      <c r="J30" s="42"/>
      <c r="K30" s="43">
        <v>0</v>
      </c>
      <c r="L30">
        <v>1121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8">
        <v>21</v>
      </c>
      <c r="B31" s="58">
        <v>4162</v>
      </c>
      <c r="C31" s="61">
        <v>12</v>
      </c>
      <c r="D31" s="58">
        <v>4170</v>
      </c>
      <c r="E31" s="61">
        <v>13</v>
      </c>
      <c r="F31" s="58">
        <v>4191</v>
      </c>
      <c r="G31" s="64">
        <v>14</v>
      </c>
      <c r="H31" s="64">
        <v>4210</v>
      </c>
      <c r="I31" s="42"/>
      <c r="J31" s="42"/>
      <c r="K31" s="43">
        <v>0</v>
      </c>
      <c r="L31">
        <v>2111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8">
        <v>12</v>
      </c>
      <c r="B32" s="58">
        <v>4366</v>
      </c>
      <c r="C32" s="61">
        <v>14</v>
      </c>
      <c r="D32" s="58">
        <v>4396</v>
      </c>
      <c r="E32" s="61">
        <v>13</v>
      </c>
      <c r="F32" s="58">
        <v>4416</v>
      </c>
      <c r="G32" s="64">
        <v>14</v>
      </c>
      <c r="H32" s="64">
        <v>4434</v>
      </c>
      <c r="I32" s="42"/>
      <c r="J32" s="42"/>
      <c r="K32" s="43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0</v>
      </c>
      <c r="S32" s="47">
        <f>AJ20</f>
        <v>0</v>
      </c>
      <c r="T32" s="47">
        <f>AO20</f>
        <v>0</v>
      </c>
      <c r="U32" s="47">
        <f>AT20</f>
        <v>0</v>
      </c>
      <c r="V32" s="45"/>
    </row>
    <row r="33" spans="1:22" x14ac:dyDescent="0.3">
      <c r="A33" s="58">
        <v>12</v>
      </c>
      <c r="B33" s="58">
        <v>4593</v>
      </c>
      <c r="C33" s="61">
        <v>23</v>
      </c>
      <c r="D33" s="58">
        <v>4605</v>
      </c>
      <c r="E33" s="61">
        <v>13</v>
      </c>
      <c r="F33" s="58">
        <v>4633</v>
      </c>
      <c r="G33" s="64">
        <v>14</v>
      </c>
      <c r="H33" s="64">
        <v>4654</v>
      </c>
      <c r="I33" s="42"/>
      <c r="J33" s="42"/>
      <c r="K33" s="43">
        <v>0</v>
      </c>
      <c r="L33">
        <v>1211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8">
        <v>12</v>
      </c>
      <c r="B34" s="58">
        <v>4777</v>
      </c>
      <c r="C34" s="61">
        <v>23</v>
      </c>
      <c r="D34" s="58">
        <v>4792</v>
      </c>
      <c r="E34" s="61">
        <v>13</v>
      </c>
      <c r="F34" s="58">
        <v>4804</v>
      </c>
      <c r="G34" s="64">
        <v>14</v>
      </c>
      <c r="H34" s="64">
        <v>4817</v>
      </c>
      <c r="I34" s="42"/>
      <c r="J34" s="42"/>
      <c r="K34" s="43">
        <v>0</v>
      </c>
      <c r="L34">
        <v>1211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8">
        <v>12</v>
      </c>
      <c r="B35" s="58">
        <v>4942</v>
      </c>
      <c r="C35" s="61">
        <v>14</v>
      </c>
      <c r="D35" s="58">
        <v>4959</v>
      </c>
      <c r="E35" s="61">
        <v>24</v>
      </c>
      <c r="F35" s="58">
        <v>4972</v>
      </c>
      <c r="G35" s="64">
        <v>14</v>
      </c>
      <c r="H35" s="64">
        <v>4985</v>
      </c>
      <c r="I35" s="42"/>
      <c r="J35" s="42"/>
      <c r="K35" s="43">
        <v>0</v>
      </c>
      <c r="L35">
        <v>1121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8">
        <v>21</v>
      </c>
      <c r="B36" s="58">
        <v>5122</v>
      </c>
      <c r="C36" s="61">
        <v>12</v>
      </c>
      <c r="D36" s="58">
        <v>5165</v>
      </c>
      <c r="E36" s="61">
        <v>13</v>
      </c>
      <c r="F36" s="58">
        <v>5181</v>
      </c>
      <c r="G36" s="64">
        <v>14</v>
      </c>
      <c r="H36" s="64">
        <v>5199</v>
      </c>
      <c r="I36" s="42"/>
      <c r="J36" s="42"/>
      <c r="K36" s="43">
        <v>0</v>
      </c>
      <c r="L36">
        <v>2111</v>
      </c>
      <c r="N36" s="41"/>
      <c r="O36" s="50" t="s">
        <v>110</v>
      </c>
      <c r="P36">
        <f>H17/P28</f>
        <v>163.81818181818181</v>
      </c>
      <c r="Q36">
        <f>(H28-H17)/Q28</f>
        <v>170</v>
      </c>
      <c r="R36">
        <f>(H39-H28)/R28</f>
        <v>189.90909090909091</v>
      </c>
      <c r="S36">
        <f>(H50-H39)/S28</f>
        <v>201</v>
      </c>
      <c r="T36">
        <f>(H61-H50)/T28</f>
        <v>384.63636363636363</v>
      </c>
      <c r="U36">
        <f>(H72-H61)/U28</f>
        <v>1040.7272727272727</v>
      </c>
    </row>
    <row r="37" spans="1:22" x14ac:dyDescent="0.3">
      <c r="A37" s="58">
        <v>12</v>
      </c>
      <c r="B37" s="58">
        <v>5338</v>
      </c>
      <c r="C37" s="61">
        <v>14</v>
      </c>
      <c r="D37" s="58">
        <v>5353</v>
      </c>
      <c r="E37" s="61">
        <v>24</v>
      </c>
      <c r="F37" s="58">
        <v>5369</v>
      </c>
      <c r="G37" s="64">
        <v>14</v>
      </c>
      <c r="H37" s="64">
        <v>5378</v>
      </c>
      <c r="I37" s="42"/>
      <c r="J37" s="42"/>
      <c r="K37" s="43">
        <v>0</v>
      </c>
      <c r="L37">
        <v>1121</v>
      </c>
    </row>
    <row r="38" spans="1:22" x14ac:dyDescent="0.3">
      <c r="A38" s="58">
        <v>12</v>
      </c>
      <c r="B38" s="58">
        <v>5538</v>
      </c>
      <c r="C38" s="61">
        <v>23</v>
      </c>
      <c r="D38" s="58">
        <v>5549</v>
      </c>
      <c r="E38" s="61">
        <v>13</v>
      </c>
      <c r="F38" s="58">
        <v>5589</v>
      </c>
      <c r="G38" s="64">
        <v>14</v>
      </c>
      <c r="H38" s="64">
        <v>5610</v>
      </c>
      <c r="I38" s="42"/>
      <c r="J38" s="42"/>
      <c r="K38" s="43">
        <v>0</v>
      </c>
      <c r="L38">
        <v>1211</v>
      </c>
    </row>
    <row r="39" spans="1:22" x14ac:dyDescent="0.3">
      <c r="A39" s="58">
        <v>12</v>
      </c>
      <c r="B39" s="58">
        <v>5728</v>
      </c>
      <c r="C39" s="61">
        <v>23</v>
      </c>
      <c r="D39" s="58">
        <v>5739</v>
      </c>
      <c r="E39" s="61">
        <v>13</v>
      </c>
      <c r="F39" s="58">
        <v>5748</v>
      </c>
      <c r="G39" s="64">
        <v>14</v>
      </c>
      <c r="H39" s="64">
        <v>5761</v>
      </c>
      <c r="I39" s="42"/>
      <c r="J39" s="42"/>
      <c r="K39" s="43">
        <v>0</v>
      </c>
      <c r="L39">
        <v>1211</v>
      </c>
    </row>
    <row r="40" spans="1:22" x14ac:dyDescent="0.3">
      <c r="A40" s="59">
        <v>12</v>
      </c>
      <c r="B40" s="59">
        <v>5972</v>
      </c>
      <c r="C40" s="62">
        <v>14</v>
      </c>
      <c r="D40" s="59">
        <v>5985</v>
      </c>
      <c r="E40" s="62">
        <v>13</v>
      </c>
      <c r="F40" s="59">
        <v>6019</v>
      </c>
      <c r="G40" s="65">
        <v>14</v>
      </c>
      <c r="H40" s="65">
        <v>6034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6191</v>
      </c>
      <c r="C41" s="62">
        <v>14</v>
      </c>
      <c r="D41" s="59">
        <v>6208</v>
      </c>
      <c r="E41" s="62">
        <v>13</v>
      </c>
      <c r="F41" s="59">
        <v>6247</v>
      </c>
      <c r="G41" s="65">
        <v>23</v>
      </c>
      <c r="H41" s="65">
        <v>6260</v>
      </c>
      <c r="I41" s="41"/>
      <c r="J41" s="41"/>
      <c r="K41" s="51">
        <v>0</v>
      </c>
      <c r="L41">
        <v>1112</v>
      </c>
    </row>
    <row r="42" spans="1:22" x14ac:dyDescent="0.3">
      <c r="A42" s="59">
        <v>12</v>
      </c>
      <c r="B42" s="59">
        <v>6411</v>
      </c>
      <c r="C42" s="62">
        <v>14</v>
      </c>
      <c r="D42" s="59">
        <v>6423</v>
      </c>
      <c r="E42" s="62">
        <v>13</v>
      </c>
      <c r="F42" s="59">
        <v>6436</v>
      </c>
      <c r="G42" s="65">
        <v>14</v>
      </c>
      <c r="H42" s="65">
        <v>6452</v>
      </c>
      <c r="I42" s="41"/>
      <c r="J42" s="41"/>
      <c r="K42" s="51">
        <v>0</v>
      </c>
      <c r="L42">
        <v>1111</v>
      </c>
    </row>
    <row r="43" spans="1:22" x14ac:dyDescent="0.3">
      <c r="A43" s="59">
        <v>12</v>
      </c>
      <c r="B43" s="59">
        <v>6572</v>
      </c>
      <c r="C43" s="62">
        <v>14</v>
      </c>
      <c r="D43" s="59">
        <v>6584</v>
      </c>
      <c r="E43" s="62">
        <v>13</v>
      </c>
      <c r="F43" s="59">
        <v>6598</v>
      </c>
      <c r="G43" s="65">
        <v>23</v>
      </c>
      <c r="H43" s="65">
        <v>6645</v>
      </c>
      <c r="I43" s="41"/>
      <c r="J43" s="41"/>
      <c r="K43" s="51">
        <v>0</v>
      </c>
      <c r="L43">
        <v>1112</v>
      </c>
    </row>
    <row r="44" spans="1:22" x14ac:dyDescent="0.3">
      <c r="A44" s="59">
        <v>12</v>
      </c>
      <c r="B44" s="59">
        <v>6772</v>
      </c>
      <c r="C44" s="62">
        <v>14</v>
      </c>
      <c r="D44" s="59">
        <v>6788</v>
      </c>
      <c r="E44" s="62">
        <v>13</v>
      </c>
      <c r="F44" s="59">
        <v>6802</v>
      </c>
      <c r="G44" s="65">
        <v>14</v>
      </c>
      <c r="H44" s="65">
        <v>6815</v>
      </c>
      <c r="I44" s="41"/>
      <c r="J44" s="41"/>
      <c r="K44" s="51">
        <v>0</v>
      </c>
      <c r="L44">
        <v>1111</v>
      </c>
    </row>
    <row r="45" spans="1:22" x14ac:dyDescent="0.3">
      <c r="A45" s="59">
        <v>12</v>
      </c>
      <c r="B45" s="59">
        <v>6940</v>
      </c>
      <c r="C45" s="62">
        <v>14</v>
      </c>
      <c r="D45" s="59">
        <v>6953</v>
      </c>
      <c r="E45" s="62">
        <v>13</v>
      </c>
      <c r="F45" s="59">
        <v>6973</v>
      </c>
      <c r="G45" s="65">
        <v>14</v>
      </c>
      <c r="H45" s="65">
        <v>6990</v>
      </c>
      <c r="I45" s="41"/>
      <c r="J45" s="41"/>
      <c r="K45" s="51">
        <v>0</v>
      </c>
      <c r="L45">
        <v>1111</v>
      </c>
    </row>
    <row r="46" spans="1:22" x14ac:dyDescent="0.3">
      <c r="A46" s="59">
        <v>21</v>
      </c>
      <c r="B46" s="59">
        <v>7113</v>
      </c>
      <c r="C46" s="62">
        <v>12</v>
      </c>
      <c r="D46" s="59">
        <v>7122</v>
      </c>
      <c r="E46" s="62">
        <v>13</v>
      </c>
      <c r="F46" s="59">
        <v>7136</v>
      </c>
      <c r="G46" s="65">
        <v>23</v>
      </c>
      <c r="H46" s="65">
        <v>7145</v>
      </c>
      <c r="I46" s="41"/>
      <c r="J46" s="41"/>
      <c r="K46" s="51">
        <v>0</v>
      </c>
      <c r="L46">
        <v>2112</v>
      </c>
    </row>
    <row r="47" spans="1:22" x14ac:dyDescent="0.3">
      <c r="A47" s="59">
        <v>21</v>
      </c>
      <c r="B47" s="59">
        <v>7277</v>
      </c>
      <c r="C47" s="62">
        <v>12</v>
      </c>
      <c r="D47" s="59">
        <v>7304</v>
      </c>
      <c r="E47" s="62">
        <v>13</v>
      </c>
      <c r="F47" s="59">
        <v>7320</v>
      </c>
      <c r="G47" s="65">
        <v>23</v>
      </c>
      <c r="H47" s="65">
        <v>7332</v>
      </c>
      <c r="I47" s="41"/>
      <c r="J47" s="41"/>
      <c r="K47" s="51">
        <v>0</v>
      </c>
      <c r="L47">
        <v>2112</v>
      </c>
    </row>
    <row r="48" spans="1:22" x14ac:dyDescent="0.3">
      <c r="A48" s="59">
        <v>12</v>
      </c>
      <c r="B48" s="59">
        <v>7508</v>
      </c>
      <c r="C48" s="62">
        <v>14</v>
      </c>
      <c r="D48" s="59">
        <v>7520</v>
      </c>
      <c r="E48" s="62">
        <v>13</v>
      </c>
      <c r="F48" s="59">
        <v>7536</v>
      </c>
      <c r="G48" s="65">
        <v>14</v>
      </c>
      <c r="H48" s="65">
        <v>7550</v>
      </c>
      <c r="I48" s="41"/>
      <c r="J48" s="41"/>
      <c r="K48" s="51">
        <v>0</v>
      </c>
      <c r="L48">
        <v>1111</v>
      </c>
    </row>
    <row r="49" spans="1:12" x14ac:dyDescent="0.3">
      <c r="A49" s="59">
        <v>12</v>
      </c>
      <c r="B49" s="59">
        <v>7719</v>
      </c>
      <c r="C49" s="62">
        <v>14</v>
      </c>
      <c r="D49" s="59">
        <v>7735</v>
      </c>
      <c r="E49" s="62">
        <v>13</v>
      </c>
      <c r="F49" s="59">
        <v>7751</v>
      </c>
      <c r="G49" s="65">
        <v>14</v>
      </c>
      <c r="H49" s="65">
        <v>7765</v>
      </c>
      <c r="I49" s="41"/>
      <c r="J49" s="41"/>
      <c r="K49" s="51">
        <v>0</v>
      </c>
      <c r="L49">
        <v>1111</v>
      </c>
    </row>
    <row r="50" spans="1:12" x14ac:dyDescent="0.3">
      <c r="A50" s="59">
        <v>12</v>
      </c>
      <c r="B50" s="59">
        <v>7933</v>
      </c>
      <c r="C50" s="62">
        <v>14</v>
      </c>
      <c r="D50" s="59">
        <v>7947</v>
      </c>
      <c r="E50" s="62">
        <v>13</v>
      </c>
      <c r="F50" s="59">
        <v>7959</v>
      </c>
      <c r="G50" s="65">
        <v>23</v>
      </c>
      <c r="H50" s="65">
        <v>7972</v>
      </c>
      <c r="I50" s="41"/>
      <c r="J50" s="41"/>
      <c r="K50" s="51">
        <v>0</v>
      </c>
      <c r="L50">
        <v>1112</v>
      </c>
    </row>
    <row r="51" spans="1:12" x14ac:dyDescent="0.3">
      <c r="A51" s="58">
        <v>12</v>
      </c>
      <c r="B51" s="58">
        <v>8477</v>
      </c>
      <c r="C51" s="61">
        <v>14</v>
      </c>
      <c r="D51" s="58">
        <v>8497</v>
      </c>
      <c r="E51" s="61">
        <v>13</v>
      </c>
      <c r="F51" s="58">
        <v>8514</v>
      </c>
      <c r="G51" s="64">
        <v>14</v>
      </c>
      <c r="H51" s="64">
        <v>8542</v>
      </c>
      <c r="I51" s="42"/>
      <c r="J51" s="42"/>
      <c r="K51" s="43">
        <v>0</v>
      </c>
      <c r="L51">
        <v>1111</v>
      </c>
    </row>
    <row r="52" spans="1:12" x14ac:dyDescent="0.3">
      <c r="A52" s="58">
        <v>12</v>
      </c>
      <c r="B52" s="58">
        <v>8687</v>
      </c>
      <c r="C52" s="61">
        <v>14</v>
      </c>
      <c r="D52" s="58">
        <v>8706</v>
      </c>
      <c r="E52" s="61">
        <v>24</v>
      </c>
      <c r="F52" s="58">
        <v>8719</v>
      </c>
      <c r="G52" s="64">
        <v>14</v>
      </c>
      <c r="H52" s="64">
        <v>8734</v>
      </c>
      <c r="I52" s="42"/>
      <c r="J52" s="42"/>
      <c r="K52" s="43">
        <v>0</v>
      </c>
      <c r="L52">
        <v>1121</v>
      </c>
    </row>
    <row r="53" spans="1:12" x14ac:dyDescent="0.3">
      <c r="A53" s="58">
        <v>12</v>
      </c>
      <c r="B53" s="58">
        <v>8880</v>
      </c>
      <c r="C53" s="61">
        <v>14</v>
      </c>
      <c r="D53" s="58">
        <v>8909</v>
      </c>
      <c r="E53" s="61">
        <v>13</v>
      </c>
      <c r="F53" s="58">
        <v>8927</v>
      </c>
      <c r="G53" s="64">
        <v>14</v>
      </c>
      <c r="H53" s="64">
        <v>8952</v>
      </c>
      <c r="I53" s="42"/>
      <c r="J53" s="42"/>
      <c r="K53" s="43">
        <v>0</v>
      </c>
      <c r="L53">
        <v>1111</v>
      </c>
    </row>
    <row r="54" spans="1:12" x14ac:dyDescent="0.3">
      <c r="A54" s="58">
        <v>12</v>
      </c>
      <c r="B54" s="58">
        <v>9159</v>
      </c>
      <c r="C54" s="61">
        <v>14</v>
      </c>
      <c r="D54" s="58">
        <v>9171</v>
      </c>
      <c r="E54" s="61">
        <v>13</v>
      </c>
      <c r="F54" s="58">
        <v>9187</v>
      </c>
      <c r="G54" s="64">
        <v>14</v>
      </c>
      <c r="H54" s="64">
        <v>9199</v>
      </c>
      <c r="I54" s="42"/>
      <c r="J54" s="42"/>
      <c r="K54" s="43">
        <v>0</v>
      </c>
      <c r="L54">
        <v>1111</v>
      </c>
    </row>
    <row r="55" spans="1:12" x14ac:dyDescent="0.3">
      <c r="A55" s="58">
        <v>21</v>
      </c>
      <c r="B55" s="58">
        <v>9371</v>
      </c>
      <c r="C55" s="61">
        <v>12</v>
      </c>
      <c r="D55" s="58">
        <v>9382</v>
      </c>
      <c r="E55" s="61">
        <v>13</v>
      </c>
      <c r="F55" s="58">
        <v>9417</v>
      </c>
      <c r="G55" s="64">
        <v>14</v>
      </c>
      <c r="H55" s="64">
        <v>9438</v>
      </c>
      <c r="I55" s="42"/>
      <c r="J55" s="42"/>
      <c r="K55" s="43">
        <v>0</v>
      </c>
      <c r="L55">
        <v>2111</v>
      </c>
    </row>
    <row r="56" spans="1:12" x14ac:dyDescent="0.3">
      <c r="A56" s="58">
        <v>12</v>
      </c>
      <c r="B56" s="58">
        <v>9671</v>
      </c>
      <c r="C56" s="61">
        <v>14</v>
      </c>
      <c r="D56" s="58">
        <v>9686</v>
      </c>
      <c r="E56" s="61">
        <v>13</v>
      </c>
      <c r="F56" s="58">
        <v>9722</v>
      </c>
      <c r="G56" s="64">
        <v>14</v>
      </c>
      <c r="H56" s="64">
        <v>9738</v>
      </c>
      <c r="I56" s="42"/>
      <c r="J56" s="42"/>
      <c r="K56" s="43">
        <v>0</v>
      </c>
      <c r="L56">
        <v>1111</v>
      </c>
    </row>
    <row r="57" spans="1:12" x14ac:dyDescent="0.3">
      <c r="A57" s="58">
        <v>12</v>
      </c>
      <c r="B57" s="58">
        <v>9904</v>
      </c>
      <c r="C57" s="61">
        <v>14</v>
      </c>
      <c r="D57" s="58">
        <v>9918</v>
      </c>
      <c r="E57" s="61">
        <v>13</v>
      </c>
      <c r="F57" s="58">
        <v>9938</v>
      </c>
      <c r="G57" s="64">
        <v>14</v>
      </c>
      <c r="H57" s="64">
        <v>9961</v>
      </c>
      <c r="I57" s="42"/>
      <c r="J57" s="42"/>
      <c r="K57" s="43">
        <v>0</v>
      </c>
      <c r="L57">
        <v>1111</v>
      </c>
    </row>
    <row r="58" spans="1:12" x14ac:dyDescent="0.3">
      <c r="A58" s="58">
        <v>12</v>
      </c>
      <c r="B58" s="58">
        <v>10209</v>
      </c>
      <c r="C58" s="61">
        <v>14</v>
      </c>
      <c r="D58" s="58">
        <v>10223</v>
      </c>
      <c r="E58" s="61">
        <v>13</v>
      </c>
      <c r="F58" s="58">
        <v>10240</v>
      </c>
      <c r="G58" s="64">
        <v>14</v>
      </c>
      <c r="H58" s="64">
        <v>10256</v>
      </c>
      <c r="I58" s="42"/>
      <c r="J58" s="42"/>
      <c r="K58" s="43">
        <v>0</v>
      </c>
      <c r="L58">
        <v>1111</v>
      </c>
    </row>
    <row r="59" spans="1:12" x14ac:dyDescent="0.3">
      <c r="A59" s="58">
        <v>12</v>
      </c>
      <c r="B59" s="58">
        <v>10466</v>
      </c>
      <c r="C59" s="61">
        <v>14</v>
      </c>
      <c r="D59" s="58">
        <v>10480</v>
      </c>
      <c r="E59" s="61">
        <v>13</v>
      </c>
      <c r="F59" s="58">
        <v>10495</v>
      </c>
      <c r="G59" s="64">
        <v>14</v>
      </c>
      <c r="H59" s="64">
        <v>10515</v>
      </c>
      <c r="I59" s="42"/>
      <c r="J59" s="42"/>
      <c r="K59" s="43">
        <v>0</v>
      </c>
      <c r="L59">
        <v>1111</v>
      </c>
    </row>
    <row r="60" spans="1:12" x14ac:dyDescent="0.3">
      <c r="A60" s="58">
        <v>21</v>
      </c>
      <c r="B60" s="58">
        <v>10816</v>
      </c>
      <c r="C60" s="61">
        <v>12</v>
      </c>
      <c r="D60" s="58">
        <v>10839</v>
      </c>
      <c r="E60" s="61">
        <v>13</v>
      </c>
      <c r="F60" s="58">
        <v>10851</v>
      </c>
      <c r="G60" s="64">
        <v>23</v>
      </c>
      <c r="H60" s="64">
        <v>10864</v>
      </c>
      <c r="I60" s="42"/>
      <c r="J60" s="42"/>
      <c r="K60" s="43">
        <v>0</v>
      </c>
      <c r="L60">
        <v>2112</v>
      </c>
    </row>
    <row r="61" spans="1:12" x14ac:dyDescent="0.3">
      <c r="A61" s="58">
        <v>12</v>
      </c>
      <c r="B61" s="58">
        <v>12144</v>
      </c>
      <c r="C61" s="61">
        <v>14</v>
      </c>
      <c r="D61" s="58">
        <v>12160</v>
      </c>
      <c r="E61" s="61">
        <v>13</v>
      </c>
      <c r="F61" s="58">
        <v>12178</v>
      </c>
      <c r="G61" s="64">
        <v>14</v>
      </c>
      <c r="H61" s="64">
        <v>12203</v>
      </c>
      <c r="I61" s="42"/>
      <c r="J61" s="42"/>
      <c r="K61" s="43">
        <v>0</v>
      </c>
      <c r="L61">
        <v>1111</v>
      </c>
    </row>
    <row r="62" spans="1:12" x14ac:dyDescent="0.3">
      <c r="A62" s="59">
        <v>12</v>
      </c>
      <c r="B62" s="59">
        <v>12441</v>
      </c>
      <c r="C62" s="62">
        <v>23</v>
      </c>
      <c r="D62" s="59">
        <v>12456</v>
      </c>
      <c r="E62" s="62">
        <v>13</v>
      </c>
      <c r="F62" s="59">
        <v>12469</v>
      </c>
      <c r="G62" s="65">
        <v>23</v>
      </c>
      <c r="H62" s="65">
        <v>12487</v>
      </c>
      <c r="I62" s="41"/>
      <c r="J62" s="41"/>
      <c r="K62" s="51">
        <v>0</v>
      </c>
      <c r="L62">
        <v>1212</v>
      </c>
    </row>
    <row r="63" spans="1:12" x14ac:dyDescent="0.3">
      <c r="A63" s="59">
        <v>21</v>
      </c>
      <c r="B63" s="59">
        <v>12746</v>
      </c>
      <c r="C63" s="62">
        <v>12</v>
      </c>
      <c r="D63" s="59">
        <v>12757</v>
      </c>
      <c r="E63" s="62">
        <v>24</v>
      </c>
      <c r="F63" s="59">
        <v>12770</v>
      </c>
      <c r="G63" s="65">
        <v>14</v>
      </c>
      <c r="H63" s="65">
        <v>12781</v>
      </c>
      <c r="I63" s="41"/>
      <c r="J63" s="41"/>
      <c r="K63" s="51">
        <v>0</v>
      </c>
      <c r="L63">
        <v>2121</v>
      </c>
    </row>
    <row r="64" spans="1:12" x14ac:dyDescent="0.3">
      <c r="A64" s="59">
        <v>12</v>
      </c>
      <c r="B64" s="59">
        <v>13050</v>
      </c>
      <c r="C64" s="62">
        <v>14</v>
      </c>
      <c r="D64" s="59">
        <v>13070</v>
      </c>
      <c r="E64" s="62">
        <v>13</v>
      </c>
      <c r="F64" s="59">
        <v>13087</v>
      </c>
      <c r="G64" s="65">
        <v>14</v>
      </c>
      <c r="H64" s="65">
        <v>13101</v>
      </c>
      <c r="I64" s="41"/>
      <c r="J64" s="41"/>
      <c r="K64" s="51">
        <v>0</v>
      </c>
      <c r="L64">
        <v>1111</v>
      </c>
    </row>
    <row r="65" spans="1:12" x14ac:dyDescent="0.3">
      <c r="A65" s="59">
        <v>12</v>
      </c>
      <c r="B65" s="59">
        <v>13216</v>
      </c>
      <c r="C65" s="62">
        <v>14</v>
      </c>
      <c r="D65" s="59">
        <v>13232</v>
      </c>
      <c r="E65" s="62">
        <v>13</v>
      </c>
      <c r="F65" s="59">
        <v>13247</v>
      </c>
      <c r="G65" s="65">
        <v>14</v>
      </c>
      <c r="H65" s="65">
        <v>13280</v>
      </c>
      <c r="I65" s="41"/>
      <c r="J65" s="41"/>
      <c r="K65" s="51">
        <v>0</v>
      </c>
      <c r="L65">
        <v>1111</v>
      </c>
    </row>
    <row r="66" spans="1:12" x14ac:dyDescent="0.3">
      <c r="A66" s="59">
        <v>12</v>
      </c>
      <c r="B66" s="59">
        <v>14924</v>
      </c>
      <c r="C66" s="62">
        <v>14</v>
      </c>
      <c r="D66" s="59">
        <v>14958</v>
      </c>
      <c r="E66" s="62">
        <v>13</v>
      </c>
      <c r="F66" s="59">
        <v>14978</v>
      </c>
      <c r="G66" s="65">
        <v>14</v>
      </c>
      <c r="H66" s="65">
        <v>14996</v>
      </c>
      <c r="I66" s="41"/>
      <c r="J66" s="41"/>
      <c r="K66" s="51">
        <v>0</v>
      </c>
      <c r="L66">
        <v>1111</v>
      </c>
    </row>
    <row r="67" spans="1:12" x14ac:dyDescent="0.3">
      <c r="A67" s="59">
        <v>12</v>
      </c>
      <c r="B67" s="59">
        <v>15206</v>
      </c>
      <c r="C67" s="62">
        <v>14</v>
      </c>
      <c r="D67" s="59">
        <v>15227</v>
      </c>
      <c r="E67" s="62">
        <v>13</v>
      </c>
      <c r="F67" s="59">
        <v>15240</v>
      </c>
      <c r="G67" s="65">
        <v>23</v>
      </c>
      <c r="H67" s="65">
        <v>15252</v>
      </c>
      <c r="I67" s="41"/>
      <c r="J67" s="41"/>
      <c r="K67" s="51">
        <v>0</v>
      </c>
      <c r="L67">
        <v>1112</v>
      </c>
    </row>
    <row r="68" spans="1:12" x14ac:dyDescent="0.3">
      <c r="A68" s="59">
        <v>12</v>
      </c>
      <c r="B68" s="59">
        <v>15650</v>
      </c>
      <c r="C68" s="62">
        <v>14</v>
      </c>
      <c r="D68" s="59">
        <v>15667</v>
      </c>
      <c r="E68" s="62">
        <v>13</v>
      </c>
      <c r="F68" s="59">
        <v>15682</v>
      </c>
      <c r="G68" s="65">
        <v>23</v>
      </c>
      <c r="H68" s="65">
        <v>15696</v>
      </c>
      <c r="I68" s="41"/>
      <c r="J68" s="41"/>
      <c r="K68" s="51">
        <v>0</v>
      </c>
      <c r="L68">
        <v>1112</v>
      </c>
    </row>
    <row r="69" spans="1:12" x14ac:dyDescent="0.3">
      <c r="A69" s="59">
        <v>12</v>
      </c>
      <c r="B69" s="59">
        <v>17462</v>
      </c>
      <c r="C69" s="62">
        <v>14</v>
      </c>
      <c r="D69" s="59">
        <v>17480</v>
      </c>
      <c r="E69" s="62">
        <v>13</v>
      </c>
      <c r="F69" s="59">
        <v>17501</v>
      </c>
      <c r="G69" s="65">
        <v>23</v>
      </c>
      <c r="H69" s="65">
        <v>17517</v>
      </c>
      <c r="I69" s="41"/>
      <c r="J69" s="41"/>
      <c r="K69" s="51">
        <v>0</v>
      </c>
      <c r="L69">
        <v>1112</v>
      </c>
    </row>
    <row r="70" spans="1:12" x14ac:dyDescent="0.3">
      <c r="A70" s="59">
        <v>12</v>
      </c>
      <c r="B70" s="59">
        <v>17953</v>
      </c>
      <c r="C70" s="62">
        <v>14</v>
      </c>
      <c r="D70" s="59">
        <v>17970</v>
      </c>
      <c r="E70" s="62">
        <v>13</v>
      </c>
      <c r="F70" s="59">
        <v>17992</v>
      </c>
      <c r="G70" s="65">
        <v>14</v>
      </c>
      <c r="H70" s="65">
        <v>18007</v>
      </c>
      <c r="I70" s="41"/>
      <c r="J70" s="41"/>
      <c r="K70" s="51">
        <v>0</v>
      </c>
      <c r="L70">
        <v>1111</v>
      </c>
    </row>
    <row r="71" spans="1:12" x14ac:dyDescent="0.3">
      <c r="A71" s="59">
        <v>12</v>
      </c>
      <c r="B71" s="59">
        <v>18172</v>
      </c>
      <c r="C71" s="62">
        <v>14</v>
      </c>
      <c r="D71" s="59">
        <v>18193</v>
      </c>
      <c r="E71" s="62">
        <v>13</v>
      </c>
      <c r="F71" s="59">
        <v>18212</v>
      </c>
      <c r="G71" s="65">
        <v>14</v>
      </c>
      <c r="H71" s="65">
        <v>18231</v>
      </c>
      <c r="I71" s="41"/>
      <c r="J71" s="41"/>
      <c r="K71" s="51">
        <v>0</v>
      </c>
      <c r="L71">
        <v>1111</v>
      </c>
    </row>
    <row r="72" spans="1:12" x14ac:dyDescent="0.3">
      <c r="A72" s="59">
        <v>12</v>
      </c>
      <c r="B72" s="59">
        <v>23569</v>
      </c>
      <c r="C72" s="62">
        <v>14</v>
      </c>
      <c r="D72" s="59">
        <v>23614</v>
      </c>
      <c r="E72" s="62">
        <v>13</v>
      </c>
      <c r="F72" s="59">
        <v>23632</v>
      </c>
      <c r="G72" s="65">
        <v>14</v>
      </c>
      <c r="H72" s="65">
        <v>23651</v>
      </c>
      <c r="I72" s="41"/>
      <c r="J72" s="41"/>
      <c r="K72" s="51">
        <v>0</v>
      </c>
      <c r="L72">
        <v>1111</v>
      </c>
    </row>
    <row r="73" spans="1:12" x14ac:dyDescent="0.3">
      <c r="A73" s="17"/>
      <c r="B73" s="17"/>
      <c r="C73" s="17"/>
      <c r="D73" s="17"/>
      <c r="E73" s="17"/>
      <c r="F73" s="17"/>
      <c r="G73" s="17"/>
      <c r="H7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0</v>
      </c>
      <c r="B2" s="66">
        <v>40747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109</v>
      </c>
      <c r="V3" s="26" t="s">
        <v>118</v>
      </c>
      <c r="W3">
        <f>COUNTA(L7:L24)</f>
        <v>18</v>
      </c>
      <c r="AA3" s="26" t="s">
        <v>118</v>
      </c>
      <c r="AB3">
        <f>COUNTA(L25:L42)</f>
        <v>18</v>
      </c>
      <c r="AF3" s="26" t="s">
        <v>118</v>
      </c>
      <c r="AG3">
        <f>COUNTA(L43:L61)</f>
        <v>19</v>
      </c>
      <c r="AK3" s="26" t="s">
        <v>118</v>
      </c>
      <c r="AL3">
        <f>COUNTA(L62:L79)</f>
        <v>18</v>
      </c>
      <c r="AP3" s="26" t="s">
        <v>118</v>
      </c>
      <c r="AQ3">
        <f>COUNTA(L80:L97)</f>
        <v>18</v>
      </c>
      <c r="AU3" s="26" t="s">
        <v>118</v>
      </c>
      <c r="AV3">
        <f>COUNTA(L98:L115)</f>
        <v>18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109</v>
      </c>
      <c r="V4" s="26" t="s">
        <v>119</v>
      </c>
      <c r="W4">
        <f>SUM(U7:U22)</f>
        <v>18</v>
      </c>
      <c r="AA4" s="26" t="s">
        <v>119</v>
      </c>
      <c r="AB4">
        <f>SUM(Z7:Z22)</f>
        <v>18</v>
      </c>
      <c r="AF4" s="26" t="s">
        <v>119</v>
      </c>
      <c r="AG4">
        <f>SUM(AE7:AE22)</f>
        <v>19</v>
      </c>
      <c r="AK4" s="26" t="s">
        <v>119</v>
      </c>
      <c r="AL4">
        <f>SUM(AJ7:AJ22)</f>
        <v>18</v>
      </c>
      <c r="AP4" s="26" t="s">
        <v>119</v>
      </c>
      <c r="AQ4">
        <f>SUM(AO7:AO22)</f>
        <v>18</v>
      </c>
      <c r="AU4" s="26" t="s">
        <v>119</v>
      </c>
      <c r="AV4">
        <f>SUM(AT7:AT22)</f>
        <v>18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31</v>
      </c>
      <c r="C7" s="60">
        <v>14</v>
      </c>
      <c r="D7" s="57">
        <v>44</v>
      </c>
      <c r="E7" s="60">
        <v>13</v>
      </c>
      <c r="F7" s="57">
        <v>61</v>
      </c>
      <c r="G7" s="63">
        <v>14</v>
      </c>
      <c r="H7" s="63">
        <v>79</v>
      </c>
      <c r="I7" s="42"/>
      <c r="J7" s="42"/>
      <c r="K7" s="43">
        <v>0</v>
      </c>
      <c r="L7">
        <v>1111</v>
      </c>
      <c r="N7" s="36">
        <v>1111</v>
      </c>
      <c r="O7" s="36">
        <f>COUNTIF($L$7:$L$500,N7)</f>
        <v>37</v>
      </c>
      <c r="P7" s="36">
        <f>O7/$Q$4</f>
        <v>0.33944954128440369</v>
      </c>
      <c r="Q7" s="36">
        <f>IF(P7=0,0,(P7*((LOG(P7))/LOG(2))))</f>
        <v>-0.52911050906857915</v>
      </c>
      <c r="T7" s="36">
        <f>N7</f>
        <v>1111</v>
      </c>
      <c r="U7" s="36">
        <f>COUNTIF(L7:L24,T7)</f>
        <v>17</v>
      </c>
      <c r="V7" s="36">
        <f>U7/(W4-U20)</f>
        <v>0.94444444444444442</v>
      </c>
      <c r="W7" s="36">
        <f>IF(V7=0,0,(V7*((LOG(V7))/LOG(2))))</f>
        <v>-7.7880929070196711E-2</v>
      </c>
      <c r="Y7" s="36">
        <f>N7</f>
        <v>1111</v>
      </c>
      <c r="Z7" s="36">
        <f>COUNTIF(L25:L42,Y7)</f>
        <v>12</v>
      </c>
      <c r="AA7" s="36">
        <f>Z7/(AB4-Z20)</f>
        <v>0.66666666666666663</v>
      </c>
      <c r="AB7" s="36">
        <f>IF(AA7=0,0,(AA7*((LOG(AA7))/LOG(2))))</f>
        <v>-0.38997500048077083</v>
      </c>
      <c r="AD7" s="36">
        <f>N7</f>
        <v>1111</v>
      </c>
      <c r="AE7" s="36">
        <f>COUNTIF(L43:L61,AD7)</f>
        <v>3</v>
      </c>
      <c r="AF7" s="36">
        <f>AE7/(AG4-AE20)</f>
        <v>0.16666666666666666</v>
      </c>
      <c r="AG7" s="36">
        <f>IF(AF7=0,0,(AF7*((LOG(AF7))/LOG(2))))</f>
        <v>-0.43082708345352599</v>
      </c>
      <c r="AI7" s="36">
        <f>N7</f>
        <v>1111</v>
      </c>
      <c r="AJ7" s="36">
        <f>COUNTIF(L62:L79,AI7)</f>
        <v>3</v>
      </c>
      <c r="AK7" s="36">
        <f>AJ7/(AL4-AJ20)</f>
        <v>0.16666666666666666</v>
      </c>
      <c r="AL7" s="36">
        <f>IF(AK7=0,0,(AK7*((LOG(AK7))/LOG(2))))</f>
        <v>-0.43082708345352599</v>
      </c>
      <c r="AN7" s="36">
        <f>N7</f>
        <v>1111</v>
      </c>
      <c r="AO7" s="36">
        <f>COUNTIF(L80:L97,AN7)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COUNTIF(L98:L115,AS7)</f>
        <v>2</v>
      </c>
      <c r="AU7" s="36">
        <f>AT7/(AV4-AT20)</f>
        <v>0.1111111111111111</v>
      </c>
      <c r="AV7" s="36">
        <f>IF(AU7=0,0,(AU7*((LOG(AU7))/LOG(2))))</f>
        <v>-0.3522138890491458</v>
      </c>
    </row>
    <row r="8" spans="1:48" x14ac:dyDescent="0.3">
      <c r="A8" s="58">
        <v>12</v>
      </c>
      <c r="B8" s="58">
        <v>308</v>
      </c>
      <c r="C8" s="61">
        <v>14</v>
      </c>
      <c r="D8" s="58">
        <v>326</v>
      </c>
      <c r="E8" s="61">
        <v>13</v>
      </c>
      <c r="F8" s="58">
        <v>342</v>
      </c>
      <c r="G8" s="64">
        <v>14</v>
      </c>
      <c r="H8" s="64">
        <v>358</v>
      </c>
      <c r="I8" s="42"/>
      <c r="J8" s="42"/>
      <c r="K8" s="43">
        <v>0</v>
      </c>
      <c r="L8">
        <v>1111</v>
      </c>
      <c r="N8" s="36">
        <v>1112</v>
      </c>
      <c r="O8" s="36">
        <f>COUNTIF($L$7:$L$500,N8)</f>
        <v>11</v>
      </c>
      <c r="P8" s="36">
        <f>O8/$Q$4</f>
        <v>0.10091743119266056</v>
      </c>
      <c r="Q8" s="36">
        <f>IF(P8=0,0,(P8*((LOG(P8))/LOG(2))))</f>
        <v>-0.33391082355537544</v>
      </c>
      <c r="T8" s="36">
        <f>N8</f>
        <v>1112</v>
      </c>
      <c r="U8" s="36">
        <f>COUNTIF(L7:L24,T8)</f>
        <v>1</v>
      </c>
      <c r="V8" s="36">
        <f>U8/(W4-U20)</f>
        <v>5.5555555555555552E-2</v>
      </c>
      <c r="W8" s="36">
        <f>IF(V8=0,0,(V8*((LOG(V8))/LOG(2))))</f>
        <v>-0.23166250008012845</v>
      </c>
      <c r="Y8" s="36">
        <f>N8</f>
        <v>1112</v>
      </c>
      <c r="Z8" s="36">
        <f>COUNTIF(L25:L42,Y8)</f>
        <v>2</v>
      </c>
      <c r="AA8" s="36">
        <f>Z8/(AB4-Z20)</f>
        <v>0.1111111111111111</v>
      </c>
      <c r="AB8" s="36">
        <f>IF(AA8=0,0,(AA8*((LOG(AA8))/LOG(2))))</f>
        <v>-0.3522138890491458</v>
      </c>
      <c r="AD8" s="36">
        <f>N8</f>
        <v>1112</v>
      </c>
      <c r="AE8" s="36">
        <f>COUNTIF(L43:L61,AD8)</f>
        <v>2</v>
      </c>
      <c r="AF8" s="36">
        <f>AE8/(AG4-AE20)</f>
        <v>0.1111111111111111</v>
      </c>
      <c r="AG8" s="36">
        <f>IF(AF8=0,0,(AF8*((LOG(AF8))/LOG(2))))</f>
        <v>-0.3522138890491458</v>
      </c>
      <c r="AI8" s="36">
        <f>N8</f>
        <v>1112</v>
      </c>
      <c r="AJ8" s="36">
        <f>COUNTIF(L62:L79,AI8)</f>
        <v>3</v>
      </c>
      <c r="AK8" s="36">
        <f>AJ8/(AL4-AJ20)</f>
        <v>0.16666666666666666</v>
      </c>
      <c r="AL8" s="36">
        <f>IF(AK8=0,0,(AK8*((LOG(AK8))/LOG(2))))</f>
        <v>-0.43082708345352599</v>
      </c>
      <c r="AN8" s="36">
        <f>N8</f>
        <v>1112</v>
      </c>
      <c r="AO8" s="36">
        <f>COUNTIF(L80:L97,AN8)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COUNTIF(L98:L115,AS8)</f>
        <v>3</v>
      </c>
      <c r="AU8" s="36">
        <f>AT8/(AV4-AT20)</f>
        <v>0.16666666666666666</v>
      </c>
      <c r="AV8" s="36">
        <f>IF(AU8=0,0,(AU8*((LOG(AU8))/LOG(2))))</f>
        <v>-0.43082708345352599</v>
      </c>
    </row>
    <row r="9" spans="1:48" x14ac:dyDescent="0.3">
      <c r="A9" s="58">
        <v>12</v>
      </c>
      <c r="B9" s="58">
        <v>471</v>
      </c>
      <c r="C9" s="61">
        <v>14</v>
      </c>
      <c r="D9" s="58">
        <v>484</v>
      </c>
      <c r="E9" s="61">
        <v>13</v>
      </c>
      <c r="F9" s="58">
        <v>501</v>
      </c>
      <c r="G9" s="64">
        <v>14</v>
      </c>
      <c r="H9" s="64">
        <v>518</v>
      </c>
      <c r="I9" s="42"/>
      <c r="J9" s="42"/>
      <c r="K9" s="43">
        <v>0</v>
      </c>
      <c r="L9">
        <v>1111</v>
      </c>
      <c r="N9" s="36">
        <v>1121</v>
      </c>
      <c r="O9" s="36">
        <f>COUNTIF($L$7:$L$500,N9)</f>
        <v>14</v>
      </c>
      <c r="P9" s="36">
        <f>O9/$Q$4</f>
        <v>0.12844036697247707</v>
      </c>
      <c r="Q9" s="36">
        <f>IF(P9=0,0,(P9*((LOG(P9))/LOG(2))))</f>
        <v>-0.38029001502816984</v>
      </c>
      <c r="T9" s="36">
        <f>N9</f>
        <v>1121</v>
      </c>
      <c r="U9" s="36">
        <f>COUNTIF(L7:L24,T9)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COUNTIF(L25:L42,Y9)</f>
        <v>2</v>
      </c>
      <c r="AA9" s="36">
        <f>Z9/(AB4-Z20)</f>
        <v>0.1111111111111111</v>
      </c>
      <c r="AB9" s="36">
        <f>IF(AA9=0,0,(AA9*((LOG(AA9))/LOG(2))))</f>
        <v>-0.3522138890491458</v>
      </c>
      <c r="AD9" s="36">
        <f>N9</f>
        <v>1121</v>
      </c>
      <c r="AE9" s="36">
        <f>COUNTIF(L43:L61,AD9)</f>
        <v>5</v>
      </c>
      <c r="AF9" s="36">
        <f>AE9/(AG4-AE20)</f>
        <v>0.27777777777777779</v>
      </c>
      <c r="AG9" s="36">
        <f>IF(AF9=0,0,(AF9*((LOG(AF9))/LOG(2))))</f>
        <v>-0.51333247404304172</v>
      </c>
      <c r="AI9" s="36">
        <f>N9</f>
        <v>1121</v>
      </c>
      <c r="AJ9" s="36">
        <f>COUNTIF(L62:L79,AI9)</f>
        <v>3</v>
      </c>
      <c r="AK9" s="36">
        <f>AJ9/(AL4-AJ20)</f>
        <v>0.16666666666666666</v>
      </c>
      <c r="AL9" s="36">
        <f>IF(AK9=0,0,(AK9*((LOG(AK9))/LOG(2))))</f>
        <v>-0.43082708345352599</v>
      </c>
      <c r="AN9" s="36">
        <f>N9</f>
        <v>1121</v>
      </c>
      <c r="AO9" s="36">
        <f>COUNTIF(L80:L97,AN9)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COUNTIF(L98:L115,AS9)</f>
        <v>4</v>
      </c>
      <c r="AU9" s="36">
        <f>AT9/(AV4-AT20)</f>
        <v>0.22222222222222221</v>
      </c>
      <c r="AV9" s="36">
        <f>IF(AU9=0,0,(AU9*((LOG(AU9))/LOG(2))))</f>
        <v>-0.48220555587606945</v>
      </c>
    </row>
    <row r="10" spans="1:48" x14ac:dyDescent="0.3">
      <c r="A10" s="58">
        <v>12</v>
      </c>
      <c r="B10" s="58">
        <v>634</v>
      </c>
      <c r="C10" s="61">
        <v>14</v>
      </c>
      <c r="D10" s="58">
        <v>646</v>
      </c>
      <c r="E10" s="61">
        <v>13</v>
      </c>
      <c r="F10" s="58">
        <v>660</v>
      </c>
      <c r="G10" s="64">
        <v>14</v>
      </c>
      <c r="H10" s="64">
        <v>673</v>
      </c>
      <c r="I10" s="42"/>
      <c r="J10" s="42"/>
      <c r="K10" s="43">
        <v>0</v>
      </c>
      <c r="L10">
        <v>1111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COUNTIF(L7:L24,T10)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COUNTIF(L25:L42,Y10)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COUNTIF(L43:L61,AD10)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COUNTIF(L62:L79,AI10)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COUNTIF(L80:L97,AN10)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COUNTIF(L98:L115,AS10)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784</v>
      </c>
      <c r="C11" s="61">
        <v>14</v>
      </c>
      <c r="D11" s="58">
        <v>796</v>
      </c>
      <c r="E11" s="61">
        <v>13</v>
      </c>
      <c r="F11" s="58">
        <v>812</v>
      </c>
      <c r="G11" s="64">
        <v>14</v>
      </c>
      <c r="H11" s="64">
        <v>825</v>
      </c>
      <c r="I11" s="42"/>
      <c r="J11" s="42"/>
      <c r="K11" s="43">
        <v>0</v>
      </c>
      <c r="L11">
        <v>1111</v>
      </c>
      <c r="N11" s="36">
        <v>1211</v>
      </c>
      <c r="O11" s="36">
        <f>COUNTIF($L$7:$L$500,N11)</f>
        <v>3</v>
      </c>
      <c r="P11" s="36">
        <f>O11/$Q$4</f>
        <v>2.7522935779816515E-2</v>
      </c>
      <c r="Q11" s="36">
        <f>IF(P11=0,0,(P11*((LOG(P11))/LOG(2))))</f>
        <v>-0.14265748139603038</v>
      </c>
      <c r="T11" s="36">
        <f>N11</f>
        <v>1211</v>
      </c>
      <c r="U11" s="36">
        <f>COUNTIF(L7:L24,T11)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COUNTIF(L25:L42,Y11)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COUNTIF(L43:L61,AD11)</f>
        <v>2</v>
      </c>
      <c r="AF11" s="36">
        <f>AE11/(AG4-AE20)</f>
        <v>0.1111111111111111</v>
      </c>
      <c r="AG11" s="36">
        <f>IF(AF11=0,0,(AF11*((LOG(AF11))/LOG(2))))</f>
        <v>-0.3522138890491458</v>
      </c>
      <c r="AI11" s="36">
        <f>N11</f>
        <v>1211</v>
      </c>
      <c r="AJ11" s="36">
        <f>COUNTIF(L62:L79,AI11)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COUNTIF(L80:L97,AN11)</f>
        <v>1</v>
      </c>
      <c r="AP11" s="36">
        <f>AO11/(AQ4-AO20)</f>
        <v>7.1428571428571425E-2</v>
      </c>
      <c r="AQ11" s="36">
        <f>IF(AP11=0,0,(AP11*((LOG(AP11))/LOG(2))))</f>
        <v>-0.27195392300411453</v>
      </c>
      <c r="AS11" s="36">
        <f>N11</f>
        <v>1211</v>
      </c>
      <c r="AT11" s="36">
        <f>COUNTIF(L98:L115,AS11)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937</v>
      </c>
      <c r="C12" s="61">
        <v>14</v>
      </c>
      <c r="D12" s="58">
        <v>962</v>
      </c>
      <c r="E12" s="61">
        <v>13</v>
      </c>
      <c r="F12" s="58">
        <v>974</v>
      </c>
      <c r="G12" s="64">
        <v>14</v>
      </c>
      <c r="H12" s="64">
        <v>990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10</v>
      </c>
      <c r="P12" s="36">
        <f>O12/$Q$4</f>
        <v>9.1743119266055051E-2</v>
      </c>
      <c r="Q12" s="36">
        <f>IF(P12=0,0,(P12*((LOG(P12))/LOG(2))))</f>
        <v>-0.31617029632014348</v>
      </c>
      <c r="T12" s="36">
        <f>N12</f>
        <v>1212</v>
      </c>
      <c r="U12" s="36">
        <f>COUNTIF(L7:L24,T12)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COUNTIF(L25:L42,Y12)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COUNTIF(L43:L61,AD12)</f>
        <v>3</v>
      </c>
      <c r="AF12" s="36">
        <f>AE12/(AG4-AE20)</f>
        <v>0.16666666666666666</v>
      </c>
      <c r="AG12" s="36">
        <f>IF(AF12=0,0,(AF12*((LOG(AF12))/LOG(2))))</f>
        <v>-0.43082708345352599</v>
      </c>
      <c r="AI12" s="36">
        <f>N12</f>
        <v>1212</v>
      </c>
      <c r="AJ12" s="36">
        <f>COUNTIF(L62:L79,AI12)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COUNTIF(L80:L97,AN12)</f>
        <v>4</v>
      </c>
      <c r="AP12" s="36">
        <f>AO12/(AQ4-AO20)</f>
        <v>0.2857142857142857</v>
      </c>
      <c r="AQ12" s="36">
        <f>IF(AP12=0,0,(AP12*((LOG(AP12))/LOG(2))))</f>
        <v>-0.51638712058788683</v>
      </c>
      <c r="AS12" s="36">
        <f>N12</f>
        <v>1212</v>
      </c>
      <c r="AT12" s="36">
        <f>COUNTIF(L98:L115,AS12)</f>
        <v>3</v>
      </c>
      <c r="AU12" s="36">
        <f>AT12/(AV4-AT20)</f>
        <v>0.16666666666666666</v>
      </c>
      <c r="AV12" s="36">
        <f>IF(AU12=0,0,(AU12*((LOG(AU12))/LOG(2))))</f>
        <v>-0.43082708345352599</v>
      </c>
    </row>
    <row r="13" spans="1:48" x14ac:dyDescent="0.3">
      <c r="A13" s="58">
        <v>12</v>
      </c>
      <c r="B13" s="58">
        <v>1108</v>
      </c>
      <c r="C13" s="61">
        <v>14</v>
      </c>
      <c r="D13" s="58">
        <v>1120</v>
      </c>
      <c r="E13" s="61">
        <v>13</v>
      </c>
      <c r="F13" s="58">
        <v>1133</v>
      </c>
      <c r="G13" s="64">
        <v>14</v>
      </c>
      <c r="H13" s="64">
        <v>1145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3</v>
      </c>
      <c r="P13" s="36">
        <f>O13/$Q$4</f>
        <v>2.7522935779816515E-2</v>
      </c>
      <c r="Q13" s="36">
        <f>IF(P13=0,0,(P13*((LOG(P13))/LOG(2))))</f>
        <v>-0.14265748139603038</v>
      </c>
      <c r="T13" s="36">
        <f>N13</f>
        <v>1221</v>
      </c>
      <c r="U13" s="36">
        <f>COUNTIF(L7:L24,T13)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COUNTIF(L25:L42,Y13)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COUNTIF(L43:L61,AD13)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COUNTIF(L62:L79,AI13)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COUNTIF(L80:L97,AN13)</f>
        <v>3</v>
      </c>
      <c r="AP13" s="36">
        <f>AO13/(AQ4-AO20)</f>
        <v>0.21428571428571427</v>
      </c>
      <c r="AQ13" s="36">
        <f>IF(AP13=0,0,(AP13*((LOG(AP13))/LOG(2))))</f>
        <v>-0.47622694742923877</v>
      </c>
      <c r="AS13" s="36">
        <f>N13</f>
        <v>1221</v>
      </c>
      <c r="AT13" s="36">
        <f>COUNTIF(L98:L115,AS13)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1268</v>
      </c>
      <c r="C14" s="61">
        <v>14</v>
      </c>
      <c r="D14" s="58">
        <v>1285</v>
      </c>
      <c r="E14" s="61">
        <v>13</v>
      </c>
      <c r="F14" s="58">
        <v>1301</v>
      </c>
      <c r="G14" s="64">
        <v>14</v>
      </c>
      <c r="H14" s="64">
        <v>1316</v>
      </c>
      <c r="I14" s="42"/>
      <c r="J14" s="42"/>
      <c r="K14" s="43">
        <v>0</v>
      </c>
      <c r="L14">
        <v>1111</v>
      </c>
      <c r="N14" s="36">
        <v>1222</v>
      </c>
      <c r="O14" s="36">
        <f>COUNTIF($L$7:$L$500,N14)</f>
        <v>1</v>
      </c>
      <c r="P14" s="36">
        <f>O14/$Q$4</f>
        <v>9.1743119266055051E-3</v>
      </c>
      <c r="Q14" s="36">
        <f>IF(P14=0,0,(P14*((LOG(P14))/LOG(2))))</f>
        <v>-6.2093434172265385E-2</v>
      </c>
      <c r="T14" s="36">
        <f>N14</f>
        <v>1222</v>
      </c>
      <c r="U14" s="36">
        <f>COUNTIF(L7:L24,T14)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COUNTIF(L25:L42,Y14)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COUNTIF(L43:L61,AD14)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COUNTIF(L62:L79,AI14)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COUNTIF(L80:L97,AN14)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COUNTIF(L98:L115,AS14)</f>
        <v>1</v>
      </c>
      <c r="AU14" s="36">
        <f>AT14/(AV4-AT20)</f>
        <v>5.5555555555555552E-2</v>
      </c>
      <c r="AV14" s="36">
        <f>IF(AU14=0,0,(AU14*((LOG(AU14))/LOG(2))))</f>
        <v>-0.23166250008012845</v>
      </c>
    </row>
    <row r="15" spans="1:48" x14ac:dyDescent="0.3">
      <c r="A15" s="58">
        <v>12</v>
      </c>
      <c r="B15" s="58">
        <v>1435</v>
      </c>
      <c r="C15" s="61">
        <v>14</v>
      </c>
      <c r="D15" s="58">
        <v>1448</v>
      </c>
      <c r="E15" s="61">
        <v>13</v>
      </c>
      <c r="F15" s="58">
        <v>1461</v>
      </c>
      <c r="G15" s="64">
        <v>14</v>
      </c>
      <c r="H15" s="64">
        <v>1474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12</v>
      </c>
      <c r="P15" s="36">
        <f>O15/$Q$4</f>
        <v>0.11009174311926606</v>
      </c>
      <c r="Q15" s="36">
        <f>IF(P15=0,0,(P15*((LOG(P15))/LOG(2))))</f>
        <v>-0.35044643934558939</v>
      </c>
      <c r="T15" s="36">
        <f>N15</f>
        <v>2111</v>
      </c>
      <c r="U15" s="36">
        <f>COUNTIF(L7:L24,T15)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COUNTIF(L25:L42,Y15)</f>
        <v>2</v>
      </c>
      <c r="AA15" s="36">
        <f>Z15/(AB4-Z20)</f>
        <v>0.1111111111111111</v>
      </c>
      <c r="AB15" s="36">
        <f>IF(AA15=0,0,(AA15*((LOG(AA15))/LOG(2))))</f>
        <v>-0.3522138890491458</v>
      </c>
      <c r="AD15" s="36">
        <f>N15</f>
        <v>2111</v>
      </c>
      <c r="AE15" s="36">
        <f>COUNTIF(L43:L61,AD15)</f>
        <v>2</v>
      </c>
      <c r="AF15" s="36">
        <f>AE15/(AG4-AE20)</f>
        <v>0.1111111111111111</v>
      </c>
      <c r="AG15" s="36">
        <f>IF(AF15=0,0,(AF15*((LOG(AF15))/LOG(2))))</f>
        <v>-0.3522138890491458</v>
      </c>
      <c r="AI15" s="36">
        <f>N15</f>
        <v>2111</v>
      </c>
      <c r="AJ15" s="36">
        <f>COUNTIF(L62:L79,AI15)</f>
        <v>5</v>
      </c>
      <c r="AK15" s="36">
        <f>AJ15/(AL4-AJ20)</f>
        <v>0.27777777777777779</v>
      </c>
      <c r="AL15" s="36">
        <f>IF(AK15=0,0,(AK15*((LOG(AK15))/LOG(2))))</f>
        <v>-0.51333247404304172</v>
      </c>
      <c r="AN15" s="36">
        <f>N15</f>
        <v>2111</v>
      </c>
      <c r="AO15" s="36">
        <f>COUNTIF(L80:L97,AN15)</f>
        <v>1</v>
      </c>
      <c r="AP15" s="36">
        <f>AO15/(AQ4-AO20)</f>
        <v>7.1428571428571425E-2</v>
      </c>
      <c r="AQ15" s="36">
        <f>IF(AP15=0,0,(AP15*((LOG(AP15))/LOG(2))))</f>
        <v>-0.27195392300411453</v>
      </c>
      <c r="AS15" s="36">
        <f>N15</f>
        <v>2111</v>
      </c>
      <c r="AT15" s="36">
        <f>COUNTIF(L98:L115,AS15)</f>
        <v>2</v>
      </c>
      <c r="AU15" s="36">
        <f>AT15/(AV4-AT20)</f>
        <v>0.1111111111111111</v>
      </c>
      <c r="AV15" s="36">
        <f>IF(AU15=0,0,(AU15*((LOG(AU15))/LOG(2))))</f>
        <v>-0.3522138890491458</v>
      </c>
    </row>
    <row r="16" spans="1:48" x14ac:dyDescent="0.3">
      <c r="A16" s="58">
        <v>12</v>
      </c>
      <c r="B16" s="58">
        <v>1591</v>
      </c>
      <c r="C16" s="61">
        <v>14</v>
      </c>
      <c r="D16" s="58">
        <v>1600</v>
      </c>
      <c r="E16" s="61">
        <v>13</v>
      </c>
      <c r="F16" s="58">
        <v>1613</v>
      </c>
      <c r="G16" s="64">
        <v>23</v>
      </c>
      <c r="H16" s="64">
        <v>1626</v>
      </c>
      <c r="I16" s="42"/>
      <c r="J16" s="42"/>
      <c r="K16" s="43">
        <v>0</v>
      </c>
      <c r="L16">
        <v>1112</v>
      </c>
      <c r="N16" s="36">
        <v>2112</v>
      </c>
      <c r="O16" s="36">
        <f>COUNTIF($L$7:$L$500,N16)</f>
        <v>3</v>
      </c>
      <c r="P16" s="36">
        <f>O16/$Q$4</f>
        <v>2.7522935779816515E-2</v>
      </c>
      <c r="Q16" s="36">
        <f>IF(P16=0,0,(P16*((LOG(P16))/LOG(2))))</f>
        <v>-0.14265748139603038</v>
      </c>
      <c r="T16" s="36">
        <f>N16</f>
        <v>2112</v>
      </c>
      <c r="U16" s="36">
        <f>COUNTIF(L7:L24,T16)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COUNTIF(L25:L42,Y16)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COUNTIF(L43:L61,AD16)</f>
        <v>1</v>
      </c>
      <c r="AF16" s="36">
        <f>AE16/(AG4-AE20)</f>
        <v>5.5555555555555552E-2</v>
      </c>
      <c r="AG16" s="36">
        <f>IF(AF16=0,0,(AF16*((LOG(AF16))/LOG(2))))</f>
        <v>-0.23166250008012845</v>
      </c>
      <c r="AI16" s="36">
        <f>N16</f>
        <v>2112</v>
      </c>
      <c r="AJ16" s="36">
        <f>COUNTIF(L62:L79,AI16)</f>
        <v>1</v>
      </c>
      <c r="AK16" s="36">
        <f>AJ16/(AL4-AJ20)</f>
        <v>5.5555555555555552E-2</v>
      </c>
      <c r="AL16" s="36">
        <f>IF(AK16=0,0,(AK16*((LOG(AK16))/LOG(2))))</f>
        <v>-0.23166250008012845</v>
      </c>
      <c r="AN16" s="36">
        <f>N16</f>
        <v>2112</v>
      </c>
      <c r="AO16" s="36">
        <f>COUNTIF(L80:L97,AN16)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COUNTIF(L98:L115,AS16)</f>
        <v>1</v>
      </c>
      <c r="AU16" s="36">
        <f>AT16/(AV4-AT20)</f>
        <v>5.5555555555555552E-2</v>
      </c>
      <c r="AV16" s="36">
        <f>IF(AU16=0,0,(AU16*((LOG(AU16))/LOG(2))))</f>
        <v>-0.23166250008012845</v>
      </c>
    </row>
    <row r="17" spans="1:48" x14ac:dyDescent="0.3">
      <c r="A17" s="58">
        <v>12</v>
      </c>
      <c r="B17" s="58">
        <v>1725</v>
      </c>
      <c r="C17" s="61">
        <v>14</v>
      </c>
      <c r="D17" s="58">
        <v>1737</v>
      </c>
      <c r="E17" s="61">
        <v>13</v>
      </c>
      <c r="F17" s="58">
        <v>1749</v>
      </c>
      <c r="G17" s="64">
        <v>14</v>
      </c>
      <c r="H17" s="64">
        <v>1761</v>
      </c>
      <c r="I17" s="42"/>
      <c r="J17" s="42"/>
      <c r="K17" s="43">
        <v>0</v>
      </c>
      <c r="L17">
        <v>1111</v>
      </c>
      <c r="N17" s="36">
        <v>2121</v>
      </c>
      <c r="O17" s="36">
        <f>COUNTIF($L$7:$L$500,N17)</f>
        <v>10</v>
      </c>
      <c r="P17" s="36">
        <f>O17/$Q$4</f>
        <v>9.1743119266055051E-2</v>
      </c>
      <c r="Q17" s="36">
        <f>IF(P17=0,0,(P17*((LOG(P17))/LOG(2))))</f>
        <v>-0.31617029632014348</v>
      </c>
      <c r="T17" s="36">
        <f>N17</f>
        <v>2121</v>
      </c>
      <c r="U17" s="36">
        <f>COUNTIF(L7:L24,T17)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COUNTIF(L25:L42,Y17)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COUNTIF(L43:L61,AD17)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COUNTIF(L62:L79,AI17)</f>
        <v>3</v>
      </c>
      <c r="AK17" s="36">
        <f>AJ17/(AL4-AJ20)</f>
        <v>0.16666666666666666</v>
      </c>
      <c r="AL17" s="36">
        <f>IF(AK17=0,0,(AK17*((LOG(AK17))/LOG(2))))</f>
        <v>-0.43082708345352599</v>
      </c>
      <c r="AN17" s="36">
        <f>N17</f>
        <v>2121</v>
      </c>
      <c r="AO17" s="36">
        <f>COUNTIF(L80:L97,AN17)</f>
        <v>5</v>
      </c>
      <c r="AP17" s="36">
        <f>AO17/(AQ4-AO20)</f>
        <v>0.35714285714285715</v>
      </c>
      <c r="AQ17" s="36">
        <f>IF(AP17=0,0,(AP17*((LOG(AP17))/LOG(2))))</f>
        <v>-0.53050958113222924</v>
      </c>
      <c r="AS17" s="36">
        <f>N17</f>
        <v>2121</v>
      </c>
      <c r="AT17" s="36">
        <f>COUNTIF(L98:L115,AS17)</f>
        <v>2</v>
      </c>
      <c r="AU17" s="36">
        <f>AT17/(AV4-AT20)</f>
        <v>0.1111111111111111</v>
      </c>
      <c r="AV17" s="36">
        <f>IF(AU17=0,0,(AU17*((LOG(AU17))/LOG(2))))</f>
        <v>-0.3522138890491458</v>
      </c>
    </row>
    <row r="18" spans="1:48" x14ac:dyDescent="0.3">
      <c r="A18" s="58">
        <v>12</v>
      </c>
      <c r="B18" s="58">
        <v>1881</v>
      </c>
      <c r="C18" s="61">
        <v>14</v>
      </c>
      <c r="D18" s="58">
        <v>1891</v>
      </c>
      <c r="E18" s="61">
        <v>13</v>
      </c>
      <c r="F18" s="58">
        <v>1899</v>
      </c>
      <c r="G18" s="64">
        <v>14</v>
      </c>
      <c r="H18" s="64">
        <v>1912</v>
      </c>
      <c r="I18" s="42"/>
      <c r="J18" s="42"/>
      <c r="K18" s="43">
        <v>0</v>
      </c>
      <c r="L18">
        <v>1111</v>
      </c>
      <c r="N18" s="36">
        <v>2122</v>
      </c>
      <c r="O18" s="36">
        <f>COUNTIF($L$7:$L$500,N18)</f>
        <v>0</v>
      </c>
      <c r="P18" s="36">
        <f>O18/$Q$4</f>
        <v>0</v>
      </c>
      <c r="Q18" s="36">
        <f>IF(P18=0,0,(P18*((LOG(P18))/LOG(2))))</f>
        <v>0</v>
      </c>
      <c r="T18" s="36">
        <f>N18</f>
        <v>2122</v>
      </c>
      <c r="U18" s="36">
        <f>COUNTIF(L7:L24,T18)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COUNTIF(L25:L42,Y18)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COUNTIF(L43:L61,AD18)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COUNTIF(L62:L79,AI18)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COUNTIF(L80:L97,AN18)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COUNTIF(L98:L115,AS18)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2054</v>
      </c>
      <c r="C19" s="61">
        <v>14</v>
      </c>
      <c r="D19" s="58">
        <v>2068</v>
      </c>
      <c r="E19" s="61">
        <v>13</v>
      </c>
      <c r="F19" s="58">
        <v>2087</v>
      </c>
      <c r="G19" s="64">
        <v>14</v>
      </c>
      <c r="H19" s="64">
        <v>2101</v>
      </c>
      <c r="I19" s="42"/>
      <c r="J19" s="42"/>
      <c r="K19" s="43">
        <v>0</v>
      </c>
      <c r="L19">
        <v>1111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COUNTIF(L7:L24,T19)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COUNTIF(L25:L42,Y19)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COUNTIF(L43:L61,AD19)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COUNTIF(L62:L79,AI19)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COUNTIF(L80:L97,AN19)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COUNTIF(L98:L115,AS19)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2217</v>
      </c>
      <c r="C20" s="61">
        <v>14</v>
      </c>
      <c r="D20" s="58">
        <v>2240</v>
      </c>
      <c r="E20" s="61">
        <v>13</v>
      </c>
      <c r="F20" s="58">
        <v>2255</v>
      </c>
      <c r="G20" s="64">
        <v>14</v>
      </c>
      <c r="H20" s="64">
        <v>2270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5</v>
      </c>
      <c r="P20" s="36">
        <f>O20/$Q$4</f>
        <v>4.5871559633027525E-2</v>
      </c>
      <c r="Q20" s="36">
        <f>IF(P20=0,0,(P20*((LOG(P20))/LOG(2))))</f>
        <v>-0.2039567077930993</v>
      </c>
      <c r="T20" s="36">
        <f>N20</f>
        <v>2212</v>
      </c>
      <c r="U20" s="36">
        <f>COUNTIF(L7:L24,T20)</f>
        <v>0</v>
      </c>
      <c r="V20" s="55"/>
      <c r="W20" s="56"/>
      <c r="Y20" s="36">
        <f>N20</f>
        <v>2212</v>
      </c>
      <c r="Z20" s="36">
        <f>COUNTIF(L25:L42,Y20)</f>
        <v>0</v>
      </c>
      <c r="AA20" s="55"/>
      <c r="AB20" s="56"/>
      <c r="AD20" s="36">
        <f>N20</f>
        <v>2212</v>
      </c>
      <c r="AE20" s="36">
        <f>COUNTIF(L43:L61,AD20)</f>
        <v>1</v>
      </c>
      <c r="AF20" s="55"/>
      <c r="AG20" s="56"/>
      <c r="AI20" s="36">
        <f>N20</f>
        <v>2212</v>
      </c>
      <c r="AJ20" s="36">
        <f>COUNTIF(L62:L79,AI20)</f>
        <v>0</v>
      </c>
      <c r="AK20" s="55"/>
      <c r="AL20" s="56"/>
      <c r="AN20" s="36">
        <f>N20</f>
        <v>2212</v>
      </c>
      <c r="AO20" s="36">
        <f>COUNTIF(L80:L97,AN20)</f>
        <v>4</v>
      </c>
      <c r="AP20" s="55"/>
      <c r="AQ20" s="56"/>
      <c r="AS20" s="36">
        <f>N20</f>
        <v>2212</v>
      </c>
      <c r="AT20" s="36">
        <f>COUNTIF(L98:L115,AS20)</f>
        <v>0</v>
      </c>
      <c r="AU20" s="55"/>
      <c r="AV20" s="56"/>
    </row>
    <row r="21" spans="1:48" x14ac:dyDescent="0.3">
      <c r="A21" s="58">
        <v>12</v>
      </c>
      <c r="B21" s="58">
        <v>2393</v>
      </c>
      <c r="C21" s="61">
        <v>14</v>
      </c>
      <c r="D21" s="58">
        <v>2402</v>
      </c>
      <c r="E21" s="61">
        <v>13</v>
      </c>
      <c r="F21" s="58">
        <v>2412</v>
      </c>
      <c r="G21" s="64">
        <v>14</v>
      </c>
      <c r="H21" s="64">
        <v>2421</v>
      </c>
      <c r="I21" s="42"/>
      <c r="J21" s="42"/>
      <c r="K21" s="43">
        <v>0</v>
      </c>
      <c r="L21">
        <v>1111</v>
      </c>
      <c r="N21" s="36">
        <v>2221</v>
      </c>
      <c r="O21" s="36">
        <f>COUNTIF($L$7:$L$500,N21)</f>
        <v>0</v>
      </c>
      <c r="P21" s="36">
        <f>O21/$Q$4</f>
        <v>0</v>
      </c>
      <c r="Q21" s="36">
        <f>IF(P21=0,0,(P21*((LOG(P21))/LOG(2))))</f>
        <v>0</v>
      </c>
      <c r="T21" s="36">
        <f>N21</f>
        <v>2221</v>
      </c>
      <c r="U21" s="36">
        <f>COUNTIF(L7:L24,T21)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COUNTIF(L25:L42,Y21)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COUNTIF(L43:L61,AD21)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COUNTIF(L62:L79,AI21)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COUNTIF(L80:L97,AN21)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COUNTIF(L98:L115,AS21)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2538</v>
      </c>
      <c r="C22" s="61">
        <v>14</v>
      </c>
      <c r="D22" s="58">
        <v>2552</v>
      </c>
      <c r="E22" s="61">
        <v>13</v>
      </c>
      <c r="F22" s="58">
        <v>2564</v>
      </c>
      <c r="G22" s="64">
        <v>14</v>
      </c>
      <c r="H22" s="64">
        <v>2577</v>
      </c>
      <c r="I22" s="42"/>
      <c r="J22" s="42"/>
      <c r="K22" s="43">
        <v>0</v>
      </c>
      <c r="L22">
        <v>1111</v>
      </c>
      <c r="N22" s="36">
        <v>2222</v>
      </c>
      <c r="O22" s="36">
        <f>COUNTIF($L$7:$L$500,N22)</f>
        <v>0</v>
      </c>
      <c r="P22" s="36">
        <f>O22/$Q$4</f>
        <v>0</v>
      </c>
      <c r="Q22" s="36">
        <f>IF(P22=0,0,(P22*((LOG(P22))/LOG(2))))</f>
        <v>0</v>
      </c>
      <c r="T22" s="36">
        <f>N22</f>
        <v>2222</v>
      </c>
      <c r="U22" s="36">
        <f>COUNTIF(L7:L24,T22)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COUNTIF(L25:L42,Y22)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COUNTIF(L43:L61,AD22)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COUNTIF(L62:L79,AI22)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COUNTIF(L80:L97,AN22)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COUNTIF(L98:L115,AS22)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2687</v>
      </c>
      <c r="C23" s="61">
        <v>14</v>
      </c>
      <c r="D23" s="58">
        <v>2709</v>
      </c>
      <c r="E23" s="61">
        <v>13</v>
      </c>
      <c r="F23" s="58">
        <v>2722</v>
      </c>
      <c r="G23" s="64">
        <v>14</v>
      </c>
      <c r="H23" s="64">
        <v>2737</v>
      </c>
      <c r="I23" s="42"/>
      <c r="J23" s="42"/>
      <c r="K23" s="43">
        <v>0</v>
      </c>
      <c r="L23">
        <v>1111</v>
      </c>
      <c r="P23" s="28">
        <f>SUM(P7:P22)</f>
        <v>1</v>
      </c>
      <c r="Q23" s="28">
        <f>-SUM(Q7:Q22)</f>
        <v>2.9201209657914569</v>
      </c>
      <c r="V23" s="28">
        <f>SUM(V7:V22)</f>
        <v>1</v>
      </c>
      <c r="W23" s="28">
        <f>-SUM(W7:W22)</f>
        <v>0.30954342915032518</v>
      </c>
      <c r="AA23" s="28">
        <f>SUM(AA7:AA22)</f>
        <v>1</v>
      </c>
      <c r="AB23" s="28">
        <f>-SUM(AB7:AB22)</f>
        <v>1.4466166676282082</v>
      </c>
      <c r="AF23" s="28">
        <f>SUM(AF7:AF22)</f>
        <v>1</v>
      </c>
      <c r="AG23" s="28">
        <f>-SUM(AG7:AG22)</f>
        <v>2.6632908081776594</v>
      </c>
      <c r="AK23" s="28">
        <f>SUM(AK7:AK22)</f>
        <v>1</v>
      </c>
      <c r="AL23" s="28">
        <f>-SUM(AL7:AL22)</f>
        <v>2.4683033079372745</v>
      </c>
      <c r="AP23" s="28">
        <f>SUM(AP7:AP22)</f>
        <v>1</v>
      </c>
      <c r="AQ23" s="28">
        <f>-SUM(AQ7:AQ22)</f>
        <v>2.0670314951575839</v>
      </c>
      <c r="AU23" s="28">
        <f>SUM(AU7:AU22)</f>
        <v>1</v>
      </c>
      <c r="AV23" s="28">
        <f>-SUM(AV7:AV22)</f>
        <v>2.8638263900908156</v>
      </c>
    </row>
    <row r="24" spans="1:48" x14ac:dyDescent="0.3">
      <c r="A24" s="58">
        <v>12</v>
      </c>
      <c r="B24" s="58">
        <v>2867</v>
      </c>
      <c r="C24" s="61">
        <v>14</v>
      </c>
      <c r="D24" s="58">
        <v>2881</v>
      </c>
      <c r="E24" s="61">
        <v>13</v>
      </c>
      <c r="F24" s="58">
        <v>2893</v>
      </c>
      <c r="G24" s="64">
        <v>14</v>
      </c>
      <c r="H24" s="64">
        <v>2908</v>
      </c>
      <c r="I24" s="42"/>
      <c r="J24" s="42"/>
      <c r="K24" s="43">
        <v>0</v>
      </c>
      <c r="L24">
        <v>1111</v>
      </c>
      <c r="P24" s="29" t="s">
        <v>90</v>
      </c>
      <c r="Q24" s="29">
        <f>Q23/(LOG(Q4)/LOG(2))</f>
        <v>0.43144820319114185</v>
      </c>
      <c r="V24" s="29" t="s">
        <v>117</v>
      </c>
      <c r="W24" s="29">
        <f>W23/(LOG(W4)/LOG(2))</f>
        <v>7.4232373254497122E-2</v>
      </c>
      <c r="AA24" s="29" t="s">
        <v>120</v>
      </c>
      <c r="AB24" s="29">
        <f>AB23/(LOG(AB4)/LOG(2))</f>
        <v>0.3469167112424914</v>
      </c>
      <c r="AF24" s="29" t="s">
        <v>121</v>
      </c>
      <c r="AG24" s="29">
        <f>AG23/(LOG(AG4)/LOG(2))</f>
        <v>0.62696239513245855</v>
      </c>
      <c r="AK24" s="29" t="s">
        <v>122</v>
      </c>
      <c r="AL24" s="29">
        <f>AL23/(LOG(AL4)/LOG(2))</f>
        <v>0.59192990451471594</v>
      </c>
      <c r="AP24" s="29" t="s">
        <v>123</v>
      </c>
      <c r="AQ24" s="29">
        <f>AQ23/(LOG(AQ4)/LOG(2))</f>
        <v>0.49569992132775287</v>
      </c>
      <c r="AU24" s="29" t="s">
        <v>124</v>
      </c>
      <c r="AV24" s="29">
        <f>AV23/(LOG(AV4)/LOG(2))</f>
        <v>0.68678127043058634</v>
      </c>
    </row>
    <row r="25" spans="1:48" x14ac:dyDescent="0.3">
      <c r="A25" s="59">
        <v>12</v>
      </c>
      <c r="B25" s="59">
        <v>3080</v>
      </c>
      <c r="C25" s="62">
        <v>14</v>
      </c>
      <c r="D25" s="59">
        <v>3093</v>
      </c>
      <c r="E25" s="62">
        <v>13</v>
      </c>
      <c r="F25" s="59">
        <v>3105</v>
      </c>
      <c r="G25" s="65">
        <v>14</v>
      </c>
      <c r="H25" s="65">
        <v>3122</v>
      </c>
      <c r="I25" s="41"/>
      <c r="J25" s="41"/>
      <c r="K25" s="51">
        <v>0</v>
      </c>
      <c r="L25">
        <v>1111</v>
      </c>
    </row>
    <row r="26" spans="1:48" x14ac:dyDescent="0.3">
      <c r="A26" s="59">
        <v>12</v>
      </c>
      <c r="B26" s="59">
        <v>3246</v>
      </c>
      <c r="C26" s="62">
        <v>14</v>
      </c>
      <c r="D26" s="59">
        <v>3261</v>
      </c>
      <c r="E26" s="62">
        <v>13</v>
      </c>
      <c r="F26" s="59">
        <v>3278</v>
      </c>
      <c r="G26" s="65">
        <v>23</v>
      </c>
      <c r="H26" s="65">
        <v>3290</v>
      </c>
      <c r="I26" s="41"/>
      <c r="J26" s="41"/>
      <c r="K26" s="51">
        <v>0</v>
      </c>
      <c r="L26">
        <v>1112</v>
      </c>
    </row>
    <row r="27" spans="1:48" x14ac:dyDescent="0.3">
      <c r="A27" s="59">
        <v>12</v>
      </c>
      <c r="B27" s="59">
        <v>3413</v>
      </c>
      <c r="C27" s="62">
        <v>14</v>
      </c>
      <c r="D27" s="59">
        <v>3430</v>
      </c>
      <c r="E27" s="62">
        <v>24</v>
      </c>
      <c r="F27" s="59">
        <v>3443</v>
      </c>
      <c r="G27" s="65">
        <v>14</v>
      </c>
      <c r="H27" s="65">
        <v>3456</v>
      </c>
      <c r="I27" s="41"/>
      <c r="J27" s="41"/>
      <c r="K27" s="51">
        <v>0</v>
      </c>
      <c r="L27">
        <v>1121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3571</v>
      </c>
      <c r="C28" s="62">
        <v>14</v>
      </c>
      <c r="D28" s="59">
        <v>3584</v>
      </c>
      <c r="E28" s="62">
        <v>13</v>
      </c>
      <c r="F28" s="59">
        <v>3596</v>
      </c>
      <c r="G28" s="65">
        <v>14</v>
      </c>
      <c r="H28" s="65">
        <v>3612</v>
      </c>
      <c r="I28" s="41"/>
      <c r="J28" s="41"/>
      <c r="K28" s="51">
        <v>0</v>
      </c>
      <c r="L28">
        <v>1111</v>
      </c>
      <c r="N28" s="40">
        <f>COUNTIF(L7:L115,G3)</f>
        <v>5</v>
      </c>
      <c r="O28" s="40"/>
      <c r="P28" s="47">
        <v>18</v>
      </c>
      <c r="Q28" s="47">
        <v>18</v>
      </c>
      <c r="R28" s="47">
        <v>19</v>
      </c>
      <c r="S28" s="47">
        <v>18</v>
      </c>
      <c r="T28" s="47">
        <v>18</v>
      </c>
      <c r="U28" s="47">
        <v>18</v>
      </c>
      <c r="V28" s="46"/>
    </row>
    <row r="29" spans="1:48" x14ac:dyDescent="0.3">
      <c r="A29" s="59">
        <v>21</v>
      </c>
      <c r="B29" s="59">
        <v>3732</v>
      </c>
      <c r="C29" s="62">
        <v>12</v>
      </c>
      <c r="D29" s="59">
        <v>3742</v>
      </c>
      <c r="E29" s="62">
        <v>13</v>
      </c>
      <c r="F29" s="59">
        <v>3761</v>
      </c>
      <c r="G29" s="65">
        <v>14</v>
      </c>
      <c r="H29" s="65">
        <v>3777</v>
      </c>
      <c r="I29" s="41"/>
      <c r="J29" s="41"/>
      <c r="K29" s="51">
        <v>0</v>
      </c>
      <c r="L29">
        <v>2111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3884</v>
      </c>
      <c r="C30" s="62">
        <v>12</v>
      </c>
      <c r="D30" s="59">
        <v>3912</v>
      </c>
      <c r="E30" s="62">
        <v>13</v>
      </c>
      <c r="F30" s="59">
        <v>3925</v>
      </c>
      <c r="G30" s="65">
        <v>14</v>
      </c>
      <c r="H30" s="65">
        <v>3938</v>
      </c>
      <c r="I30" s="41"/>
      <c r="J30" s="41"/>
      <c r="K30" s="51">
        <v>0</v>
      </c>
      <c r="L30">
        <v>2111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4071</v>
      </c>
      <c r="C31" s="62">
        <v>14</v>
      </c>
      <c r="D31" s="59">
        <v>4083</v>
      </c>
      <c r="E31" s="62">
        <v>13</v>
      </c>
      <c r="F31" s="59">
        <v>4105</v>
      </c>
      <c r="G31" s="65">
        <v>23</v>
      </c>
      <c r="H31" s="65">
        <v>4117</v>
      </c>
      <c r="I31" s="41"/>
      <c r="J31" s="41"/>
      <c r="K31" s="51">
        <v>0</v>
      </c>
      <c r="L31">
        <v>1112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4239</v>
      </c>
      <c r="C32" s="62">
        <v>14</v>
      </c>
      <c r="D32" s="59">
        <v>4252</v>
      </c>
      <c r="E32" s="62">
        <v>13</v>
      </c>
      <c r="F32" s="59">
        <v>4262</v>
      </c>
      <c r="G32" s="65">
        <v>14</v>
      </c>
      <c r="H32" s="65">
        <v>4287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0</v>
      </c>
      <c r="R32" s="47">
        <f>AE20</f>
        <v>1</v>
      </c>
      <c r="S32" s="47">
        <f>AJ20</f>
        <v>0</v>
      </c>
      <c r="T32" s="47">
        <f>AO20</f>
        <v>4</v>
      </c>
      <c r="U32" s="47">
        <f>AT20</f>
        <v>0</v>
      </c>
      <c r="V32" s="45"/>
    </row>
    <row r="33" spans="1:22" x14ac:dyDescent="0.3">
      <c r="A33" s="59">
        <v>12</v>
      </c>
      <c r="B33" s="59">
        <v>4465</v>
      </c>
      <c r="C33" s="62">
        <v>14</v>
      </c>
      <c r="D33" s="59">
        <v>4482</v>
      </c>
      <c r="E33" s="62">
        <v>13</v>
      </c>
      <c r="F33" s="59">
        <v>4496</v>
      </c>
      <c r="G33" s="65">
        <v>14</v>
      </c>
      <c r="H33" s="65">
        <v>4510</v>
      </c>
      <c r="I33" s="41"/>
      <c r="J33" s="41"/>
      <c r="K33" s="51">
        <v>0</v>
      </c>
      <c r="L33">
        <v>1111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4648</v>
      </c>
      <c r="C34" s="62">
        <v>14</v>
      </c>
      <c r="D34" s="59">
        <v>4661</v>
      </c>
      <c r="E34" s="62">
        <v>13</v>
      </c>
      <c r="F34" s="59">
        <v>4688</v>
      </c>
      <c r="G34" s="65">
        <v>14</v>
      </c>
      <c r="H34" s="65">
        <v>4707</v>
      </c>
      <c r="I34" s="41"/>
      <c r="J34" s="41"/>
      <c r="K34" s="51">
        <v>0</v>
      </c>
      <c r="L34">
        <v>1111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4826</v>
      </c>
      <c r="C35" s="62">
        <v>14</v>
      </c>
      <c r="D35" s="59">
        <v>4840</v>
      </c>
      <c r="E35" s="62">
        <v>13</v>
      </c>
      <c r="F35" s="59">
        <v>4853</v>
      </c>
      <c r="G35" s="65">
        <v>14</v>
      </c>
      <c r="H35" s="65">
        <v>4871</v>
      </c>
      <c r="I35" s="41"/>
      <c r="J35" s="41"/>
      <c r="K35" s="51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5003</v>
      </c>
      <c r="C36" s="62">
        <v>14</v>
      </c>
      <c r="D36" s="59">
        <v>5017</v>
      </c>
      <c r="E36" s="62">
        <v>13</v>
      </c>
      <c r="F36" s="59">
        <v>5036</v>
      </c>
      <c r="G36" s="65">
        <v>14</v>
      </c>
      <c r="H36" s="65">
        <v>5051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H24/P28</f>
        <v>161.55555555555554</v>
      </c>
      <c r="Q36">
        <f>(H42-H24)/Q28</f>
        <v>193.77777777777777</v>
      </c>
      <c r="R36">
        <f>(H61-H42)/R28</f>
        <v>182.78947368421052</v>
      </c>
      <c r="S36">
        <f>(H79-H61)/S28</f>
        <v>337.94444444444446</v>
      </c>
      <c r="T36">
        <f>(H97-H79)/T28</f>
        <v>281.61111111111109</v>
      </c>
      <c r="U36">
        <f>(H115-H97)/U28</f>
        <v>163.77777777777777</v>
      </c>
    </row>
    <row r="37" spans="1:22" x14ac:dyDescent="0.3">
      <c r="A37" s="59">
        <v>12</v>
      </c>
      <c r="B37" s="59">
        <v>5164</v>
      </c>
      <c r="C37" s="62">
        <v>14</v>
      </c>
      <c r="D37" s="59">
        <v>5191</v>
      </c>
      <c r="E37" s="62">
        <v>13</v>
      </c>
      <c r="F37" s="59">
        <v>5204</v>
      </c>
      <c r="G37" s="65">
        <v>14</v>
      </c>
      <c r="H37" s="65">
        <v>5216</v>
      </c>
      <c r="I37" s="41"/>
      <c r="J37" s="41"/>
      <c r="K37" s="51">
        <v>0</v>
      </c>
      <c r="L37">
        <v>1111</v>
      </c>
    </row>
    <row r="38" spans="1:22" x14ac:dyDescent="0.3">
      <c r="A38" s="59">
        <v>12</v>
      </c>
      <c r="B38" s="59">
        <v>5379</v>
      </c>
      <c r="C38" s="62">
        <v>14</v>
      </c>
      <c r="D38" s="59">
        <v>5388</v>
      </c>
      <c r="E38" s="62">
        <v>24</v>
      </c>
      <c r="F38" s="59">
        <v>5399</v>
      </c>
      <c r="G38" s="65">
        <v>14</v>
      </c>
      <c r="H38" s="65">
        <v>5407</v>
      </c>
      <c r="I38" s="41"/>
      <c r="J38" s="41"/>
      <c r="K38" s="51">
        <v>0</v>
      </c>
      <c r="L38">
        <v>1121</v>
      </c>
    </row>
    <row r="39" spans="1:22" x14ac:dyDescent="0.3">
      <c r="A39" s="59">
        <v>12</v>
      </c>
      <c r="B39" s="59">
        <v>5566</v>
      </c>
      <c r="C39" s="62">
        <v>14</v>
      </c>
      <c r="D39" s="59">
        <v>5580</v>
      </c>
      <c r="E39" s="62">
        <v>13</v>
      </c>
      <c r="F39" s="59">
        <v>5592</v>
      </c>
      <c r="G39" s="65">
        <v>14</v>
      </c>
      <c r="H39" s="65">
        <v>5607</v>
      </c>
      <c r="I39" s="41"/>
      <c r="J39" s="41"/>
      <c r="K39" s="51">
        <v>0</v>
      </c>
      <c r="L39">
        <v>1111</v>
      </c>
    </row>
    <row r="40" spans="1:22" x14ac:dyDescent="0.3">
      <c r="A40" s="59">
        <v>12</v>
      </c>
      <c r="B40" s="59">
        <v>5774</v>
      </c>
      <c r="C40" s="62">
        <v>14</v>
      </c>
      <c r="D40" s="59">
        <v>5800</v>
      </c>
      <c r="E40" s="62">
        <v>13</v>
      </c>
      <c r="F40" s="59">
        <v>5832</v>
      </c>
      <c r="G40" s="65">
        <v>14</v>
      </c>
      <c r="H40" s="65">
        <v>5850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6130</v>
      </c>
      <c r="C41" s="62">
        <v>14</v>
      </c>
      <c r="D41" s="59">
        <v>6146</v>
      </c>
      <c r="E41" s="62">
        <v>13</v>
      </c>
      <c r="F41" s="59">
        <v>6163</v>
      </c>
      <c r="G41" s="65">
        <v>14</v>
      </c>
      <c r="H41" s="65">
        <v>6181</v>
      </c>
      <c r="I41" s="41"/>
      <c r="J41" s="41"/>
      <c r="K41" s="51">
        <v>0</v>
      </c>
      <c r="L41">
        <v>1111</v>
      </c>
    </row>
    <row r="42" spans="1:22" x14ac:dyDescent="0.3">
      <c r="A42" s="59">
        <v>12</v>
      </c>
      <c r="B42" s="59">
        <v>6356</v>
      </c>
      <c r="C42" s="62">
        <v>14</v>
      </c>
      <c r="D42" s="59">
        <v>6371</v>
      </c>
      <c r="E42" s="62">
        <v>13</v>
      </c>
      <c r="F42" s="59">
        <v>6383</v>
      </c>
      <c r="G42" s="65">
        <v>14</v>
      </c>
      <c r="H42" s="65">
        <v>6396</v>
      </c>
      <c r="I42" s="41"/>
      <c r="J42" s="41"/>
      <c r="K42" s="51">
        <v>0</v>
      </c>
      <c r="L42">
        <v>1111</v>
      </c>
    </row>
    <row r="43" spans="1:22" x14ac:dyDescent="0.3">
      <c r="A43" s="58">
        <v>12</v>
      </c>
      <c r="B43" s="58">
        <v>6509</v>
      </c>
      <c r="C43" s="61">
        <v>14</v>
      </c>
      <c r="D43" s="58">
        <v>6529</v>
      </c>
      <c r="E43" s="61">
        <v>13</v>
      </c>
      <c r="F43" s="58">
        <v>6545</v>
      </c>
      <c r="G43" s="64">
        <v>14</v>
      </c>
      <c r="H43" s="64">
        <v>6558</v>
      </c>
      <c r="I43" s="42"/>
      <c r="J43" s="42"/>
      <c r="K43" s="43">
        <v>0</v>
      </c>
      <c r="L43">
        <v>1111</v>
      </c>
    </row>
    <row r="44" spans="1:22" x14ac:dyDescent="0.3">
      <c r="A44" s="58">
        <v>21</v>
      </c>
      <c r="B44" s="58">
        <v>6694</v>
      </c>
      <c r="C44" s="61">
        <v>21</v>
      </c>
      <c r="D44" s="58">
        <v>6718</v>
      </c>
      <c r="E44" s="61">
        <v>11</v>
      </c>
      <c r="F44" s="58">
        <v>6727</v>
      </c>
      <c r="G44" s="64">
        <v>21</v>
      </c>
      <c r="H44" s="64">
        <v>6740</v>
      </c>
      <c r="I44" s="42"/>
      <c r="J44" s="42"/>
      <c r="K44" s="43">
        <v>0</v>
      </c>
      <c r="L44">
        <v>2212</v>
      </c>
    </row>
    <row r="45" spans="1:22" x14ac:dyDescent="0.3">
      <c r="A45" s="58">
        <v>12</v>
      </c>
      <c r="B45" s="58">
        <v>6858</v>
      </c>
      <c r="C45" s="61">
        <v>23</v>
      </c>
      <c r="D45" s="58">
        <v>6880</v>
      </c>
      <c r="E45" s="61">
        <v>13</v>
      </c>
      <c r="F45" s="58">
        <v>6892</v>
      </c>
      <c r="G45" s="64">
        <v>23</v>
      </c>
      <c r="H45" s="64">
        <v>6904</v>
      </c>
      <c r="I45" s="42"/>
      <c r="J45" s="42"/>
      <c r="K45" s="43">
        <v>0</v>
      </c>
      <c r="L45">
        <v>1212</v>
      </c>
    </row>
    <row r="46" spans="1:22" x14ac:dyDescent="0.3">
      <c r="A46" s="58">
        <v>21</v>
      </c>
      <c r="B46" s="58">
        <v>7038</v>
      </c>
      <c r="C46" s="61">
        <v>12</v>
      </c>
      <c r="D46" s="58">
        <v>7047</v>
      </c>
      <c r="E46" s="61">
        <v>13</v>
      </c>
      <c r="F46" s="58">
        <v>7065</v>
      </c>
      <c r="G46" s="64">
        <v>14</v>
      </c>
      <c r="H46" s="64">
        <v>7082</v>
      </c>
      <c r="I46" s="42"/>
      <c r="J46" s="42"/>
      <c r="K46" s="43">
        <v>0</v>
      </c>
      <c r="L46">
        <v>2111</v>
      </c>
    </row>
    <row r="47" spans="1:22" x14ac:dyDescent="0.3">
      <c r="A47" s="58">
        <v>12</v>
      </c>
      <c r="B47" s="58">
        <v>7244</v>
      </c>
      <c r="C47" s="61">
        <v>14</v>
      </c>
      <c r="D47" s="58">
        <v>7266</v>
      </c>
      <c r="E47" s="61">
        <v>24</v>
      </c>
      <c r="F47" s="58">
        <v>7279</v>
      </c>
      <c r="G47" s="64">
        <v>14</v>
      </c>
      <c r="H47" s="64">
        <v>7292</v>
      </c>
      <c r="I47" s="42"/>
      <c r="J47" s="42"/>
      <c r="K47" s="43">
        <v>0</v>
      </c>
      <c r="L47">
        <v>1121</v>
      </c>
    </row>
    <row r="48" spans="1:22" x14ac:dyDescent="0.3">
      <c r="A48" s="58">
        <v>12</v>
      </c>
      <c r="B48" s="58">
        <v>7439</v>
      </c>
      <c r="C48" s="61">
        <v>14</v>
      </c>
      <c r="D48" s="58">
        <v>7467</v>
      </c>
      <c r="E48" s="61">
        <v>24</v>
      </c>
      <c r="F48" s="58">
        <v>7481</v>
      </c>
      <c r="G48" s="64">
        <v>14</v>
      </c>
      <c r="H48" s="64">
        <v>7494</v>
      </c>
      <c r="I48" s="42"/>
      <c r="J48" s="42"/>
      <c r="K48" s="43">
        <v>0</v>
      </c>
      <c r="L48">
        <v>1121</v>
      </c>
    </row>
    <row r="49" spans="1:12" x14ac:dyDescent="0.3">
      <c r="A49" s="58">
        <v>12</v>
      </c>
      <c r="B49" s="58">
        <v>7610</v>
      </c>
      <c r="C49" s="61">
        <v>14</v>
      </c>
      <c r="D49" s="58">
        <v>7641</v>
      </c>
      <c r="E49" s="61">
        <v>13</v>
      </c>
      <c r="F49" s="58">
        <v>7659</v>
      </c>
      <c r="G49" s="64">
        <v>23</v>
      </c>
      <c r="H49" s="64">
        <v>7672</v>
      </c>
      <c r="I49" s="42"/>
      <c r="J49" s="42"/>
      <c r="K49" s="43">
        <v>0</v>
      </c>
      <c r="L49">
        <v>1112</v>
      </c>
    </row>
    <row r="50" spans="1:12" x14ac:dyDescent="0.3">
      <c r="A50" s="58">
        <v>12</v>
      </c>
      <c r="B50" s="58">
        <v>7822</v>
      </c>
      <c r="C50" s="61">
        <v>14</v>
      </c>
      <c r="D50" s="58">
        <v>7835</v>
      </c>
      <c r="E50" s="61">
        <v>24</v>
      </c>
      <c r="F50" s="58">
        <v>7847</v>
      </c>
      <c r="G50" s="64">
        <v>14</v>
      </c>
      <c r="H50" s="64">
        <v>7858</v>
      </c>
      <c r="I50" s="42"/>
      <c r="J50" s="42"/>
      <c r="K50" s="43">
        <v>0</v>
      </c>
      <c r="L50">
        <v>1121</v>
      </c>
    </row>
    <row r="51" spans="1:12" x14ac:dyDescent="0.3">
      <c r="A51" s="58">
        <v>21</v>
      </c>
      <c r="B51" s="58">
        <v>7973</v>
      </c>
      <c r="C51" s="61">
        <v>12</v>
      </c>
      <c r="D51" s="58">
        <v>7996</v>
      </c>
      <c r="E51" s="61">
        <v>13</v>
      </c>
      <c r="F51" s="58">
        <v>8013</v>
      </c>
      <c r="G51" s="64">
        <v>23</v>
      </c>
      <c r="H51" s="64">
        <v>8027</v>
      </c>
      <c r="I51" s="42"/>
      <c r="J51" s="42"/>
      <c r="K51" s="43">
        <v>0</v>
      </c>
      <c r="L51">
        <v>2112</v>
      </c>
    </row>
    <row r="52" spans="1:12" x14ac:dyDescent="0.3">
      <c r="A52" s="58">
        <v>21</v>
      </c>
      <c r="B52" s="58">
        <v>8167</v>
      </c>
      <c r="C52" s="61">
        <v>12</v>
      </c>
      <c r="D52" s="58">
        <v>8179</v>
      </c>
      <c r="E52" s="61">
        <v>13</v>
      </c>
      <c r="F52" s="58">
        <v>8195</v>
      </c>
      <c r="G52" s="64">
        <v>14</v>
      </c>
      <c r="H52" s="64">
        <v>8225</v>
      </c>
      <c r="I52" s="42"/>
      <c r="J52" s="42"/>
      <c r="K52" s="43">
        <v>0</v>
      </c>
      <c r="L52">
        <v>2111</v>
      </c>
    </row>
    <row r="53" spans="1:12" x14ac:dyDescent="0.3">
      <c r="A53" s="58">
        <v>12</v>
      </c>
      <c r="B53" s="58">
        <v>8412</v>
      </c>
      <c r="C53" s="61">
        <v>23</v>
      </c>
      <c r="D53" s="58">
        <v>8427</v>
      </c>
      <c r="E53" s="61">
        <v>13</v>
      </c>
      <c r="F53" s="58">
        <v>8439</v>
      </c>
      <c r="G53" s="64">
        <v>14</v>
      </c>
      <c r="H53" s="64">
        <v>8456</v>
      </c>
      <c r="I53" s="42"/>
      <c r="J53" s="42"/>
      <c r="K53" s="43">
        <v>0</v>
      </c>
      <c r="L53">
        <v>1211</v>
      </c>
    </row>
    <row r="54" spans="1:12" x14ac:dyDescent="0.3">
      <c r="A54" s="58">
        <v>12</v>
      </c>
      <c r="B54" s="58">
        <v>8609</v>
      </c>
      <c r="C54" s="61">
        <v>14</v>
      </c>
      <c r="D54" s="58">
        <v>8624</v>
      </c>
      <c r="E54" s="61">
        <v>24</v>
      </c>
      <c r="F54" s="58">
        <v>8637</v>
      </c>
      <c r="G54" s="64">
        <v>14</v>
      </c>
      <c r="H54" s="64">
        <v>8650</v>
      </c>
      <c r="I54" s="42"/>
      <c r="J54" s="42"/>
      <c r="K54" s="43">
        <v>0</v>
      </c>
      <c r="L54">
        <v>1121</v>
      </c>
    </row>
    <row r="55" spans="1:12" x14ac:dyDescent="0.3">
      <c r="A55" s="58">
        <v>12</v>
      </c>
      <c r="B55" s="58">
        <v>8766</v>
      </c>
      <c r="C55" s="61">
        <v>23</v>
      </c>
      <c r="D55" s="58">
        <v>8781</v>
      </c>
      <c r="E55" s="61">
        <v>13</v>
      </c>
      <c r="F55" s="58">
        <v>8791</v>
      </c>
      <c r="G55" s="64">
        <v>23</v>
      </c>
      <c r="H55" s="64">
        <v>8800</v>
      </c>
      <c r="I55" s="42"/>
      <c r="J55" s="42"/>
      <c r="K55" s="43">
        <v>0</v>
      </c>
      <c r="L55">
        <v>1212</v>
      </c>
    </row>
    <row r="56" spans="1:12" x14ac:dyDescent="0.3">
      <c r="A56" s="58">
        <v>12</v>
      </c>
      <c r="B56" s="58">
        <v>8919</v>
      </c>
      <c r="C56" s="61">
        <v>14</v>
      </c>
      <c r="D56" s="58">
        <v>8933</v>
      </c>
      <c r="E56" s="61">
        <v>13</v>
      </c>
      <c r="F56" s="58">
        <v>8950</v>
      </c>
      <c r="G56" s="64">
        <v>23</v>
      </c>
      <c r="H56" s="64">
        <v>8965</v>
      </c>
      <c r="I56" s="42"/>
      <c r="J56" s="42"/>
      <c r="K56" s="43">
        <v>0</v>
      </c>
      <c r="L56">
        <v>1112</v>
      </c>
    </row>
    <row r="57" spans="1:12" x14ac:dyDescent="0.3">
      <c r="A57" s="58">
        <v>12</v>
      </c>
      <c r="B57" s="58">
        <v>9106</v>
      </c>
      <c r="C57" s="61">
        <v>14</v>
      </c>
      <c r="D57" s="58">
        <v>9119</v>
      </c>
      <c r="E57" s="61">
        <v>13</v>
      </c>
      <c r="F57" s="58">
        <v>9137</v>
      </c>
      <c r="G57" s="64">
        <v>14</v>
      </c>
      <c r="H57" s="64">
        <v>9150</v>
      </c>
      <c r="I57" s="42"/>
      <c r="J57" s="42"/>
      <c r="K57" s="43">
        <v>0</v>
      </c>
      <c r="L57">
        <v>1111</v>
      </c>
    </row>
    <row r="58" spans="1:12" x14ac:dyDescent="0.3">
      <c r="A58" s="58">
        <v>12</v>
      </c>
      <c r="B58" s="58">
        <v>9301</v>
      </c>
      <c r="C58" s="61">
        <v>14</v>
      </c>
      <c r="D58" s="58">
        <v>9316</v>
      </c>
      <c r="E58" s="61">
        <v>13</v>
      </c>
      <c r="F58" s="58">
        <v>9332</v>
      </c>
      <c r="G58" s="64">
        <v>14</v>
      </c>
      <c r="H58" s="64">
        <v>9345</v>
      </c>
      <c r="I58" s="42"/>
      <c r="J58" s="42"/>
      <c r="K58" s="43">
        <v>0</v>
      </c>
      <c r="L58">
        <v>1111</v>
      </c>
    </row>
    <row r="59" spans="1:12" x14ac:dyDescent="0.3">
      <c r="A59" s="58">
        <v>12</v>
      </c>
      <c r="B59" s="58">
        <v>9503</v>
      </c>
      <c r="C59" s="61">
        <v>14</v>
      </c>
      <c r="D59" s="58">
        <v>9512</v>
      </c>
      <c r="E59" s="61">
        <v>24</v>
      </c>
      <c r="F59" s="58">
        <v>9528</v>
      </c>
      <c r="G59" s="64">
        <v>14</v>
      </c>
      <c r="H59" s="64">
        <v>9537</v>
      </c>
      <c r="I59" s="42"/>
      <c r="J59" s="42"/>
      <c r="K59" s="43">
        <v>0</v>
      </c>
      <c r="L59">
        <v>1121</v>
      </c>
    </row>
    <row r="60" spans="1:12" x14ac:dyDescent="0.3">
      <c r="A60" s="58">
        <v>12</v>
      </c>
      <c r="B60" s="58">
        <v>9674</v>
      </c>
      <c r="C60" s="61">
        <v>23</v>
      </c>
      <c r="D60" s="58">
        <v>9684</v>
      </c>
      <c r="E60" s="61">
        <v>13</v>
      </c>
      <c r="F60" s="58">
        <v>9693</v>
      </c>
      <c r="G60" s="64">
        <v>23</v>
      </c>
      <c r="H60" s="64">
        <v>9705</v>
      </c>
      <c r="I60" s="42"/>
      <c r="J60" s="42"/>
      <c r="K60" s="43">
        <v>0</v>
      </c>
      <c r="L60">
        <v>1212</v>
      </c>
    </row>
    <row r="61" spans="1:12" x14ac:dyDescent="0.3">
      <c r="A61" s="58">
        <v>12</v>
      </c>
      <c r="B61" s="58">
        <v>9833</v>
      </c>
      <c r="C61" s="61">
        <v>23</v>
      </c>
      <c r="D61" s="58">
        <v>9843</v>
      </c>
      <c r="E61" s="61">
        <v>13</v>
      </c>
      <c r="F61" s="58">
        <v>9852</v>
      </c>
      <c r="G61" s="64">
        <v>14</v>
      </c>
      <c r="H61" s="64">
        <v>9869</v>
      </c>
      <c r="I61" s="42"/>
      <c r="J61" s="42"/>
      <c r="K61" s="43">
        <v>0</v>
      </c>
      <c r="L61">
        <v>1211</v>
      </c>
    </row>
    <row r="62" spans="1:12" x14ac:dyDescent="0.3">
      <c r="A62" s="59">
        <v>12</v>
      </c>
      <c r="B62" s="59">
        <v>10038</v>
      </c>
      <c r="C62" s="62">
        <v>14</v>
      </c>
      <c r="D62" s="59">
        <v>10062</v>
      </c>
      <c r="E62" s="62">
        <v>13</v>
      </c>
      <c r="F62" s="59">
        <v>10080</v>
      </c>
      <c r="G62" s="65">
        <v>14</v>
      </c>
      <c r="H62" s="65">
        <v>10100</v>
      </c>
      <c r="I62" s="41"/>
      <c r="J62" s="41"/>
      <c r="K62" s="51">
        <v>0</v>
      </c>
      <c r="L62">
        <v>1111</v>
      </c>
    </row>
    <row r="63" spans="1:12" x14ac:dyDescent="0.3">
      <c r="A63" s="59">
        <v>12</v>
      </c>
      <c r="B63" s="59">
        <v>10224</v>
      </c>
      <c r="C63" s="62">
        <v>14</v>
      </c>
      <c r="D63" s="59">
        <v>10241</v>
      </c>
      <c r="E63" s="62">
        <v>13</v>
      </c>
      <c r="F63" s="59">
        <v>10262</v>
      </c>
      <c r="G63" s="65">
        <v>14</v>
      </c>
      <c r="H63" s="65">
        <v>10282</v>
      </c>
      <c r="I63" s="41"/>
      <c r="J63" s="41"/>
      <c r="K63" s="51">
        <v>0</v>
      </c>
      <c r="L63">
        <v>1111</v>
      </c>
    </row>
    <row r="64" spans="1:12" x14ac:dyDescent="0.3">
      <c r="A64" s="59">
        <v>12</v>
      </c>
      <c r="B64" s="59">
        <v>10413</v>
      </c>
      <c r="C64" s="62">
        <v>14</v>
      </c>
      <c r="D64" s="59">
        <v>10431</v>
      </c>
      <c r="E64" s="62">
        <v>13</v>
      </c>
      <c r="F64" s="59">
        <v>10447</v>
      </c>
      <c r="G64" s="65">
        <v>23</v>
      </c>
      <c r="H64" s="65">
        <v>10461</v>
      </c>
      <c r="I64" s="41"/>
      <c r="J64" s="41"/>
      <c r="K64" s="51">
        <v>0</v>
      </c>
      <c r="L64">
        <v>1112</v>
      </c>
    </row>
    <row r="65" spans="1:12" x14ac:dyDescent="0.3">
      <c r="A65" s="59">
        <v>12</v>
      </c>
      <c r="B65" s="59">
        <v>10599</v>
      </c>
      <c r="C65" s="62">
        <v>14</v>
      </c>
      <c r="D65" s="59">
        <v>10617</v>
      </c>
      <c r="E65" s="62">
        <v>13</v>
      </c>
      <c r="F65" s="59">
        <v>10638</v>
      </c>
      <c r="G65" s="65">
        <v>14</v>
      </c>
      <c r="H65" s="65">
        <v>10659</v>
      </c>
      <c r="I65" s="41"/>
      <c r="J65" s="41"/>
      <c r="K65" s="51">
        <v>0</v>
      </c>
      <c r="L65">
        <v>1111</v>
      </c>
    </row>
    <row r="66" spans="1:12" x14ac:dyDescent="0.3">
      <c r="A66" s="59">
        <v>21</v>
      </c>
      <c r="B66" s="59">
        <v>10816</v>
      </c>
      <c r="C66" s="62">
        <v>12</v>
      </c>
      <c r="D66" s="59">
        <v>10842</v>
      </c>
      <c r="E66" s="62">
        <v>24</v>
      </c>
      <c r="F66" s="59">
        <v>10855</v>
      </c>
      <c r="G66" s="65">
        <v>14</v>
      </c>
      <c r="H66" s="65">
        <v>10866</v>
      </c>
      <c r="I66" s="41"/>
      <c r="J66" s="41"/>
      <c r="K66" s="51">
        <v>0</v>
      </c>
      <c r="L66">
        <v>2121</v>
      </c>
    </row>
    <row r="67" spans="1:12" x14ac:dyDescent="0.3">
      <c r="A67" s="59">
        <v>12</v>
      </c>
      <c r="B67" s="59">
        <v>10989</v>
      </c>
      <c r="C67" s="62">
        <v>14</v>
      </c>
      <c r="D67" s="59">
        <v>11012</v>
      </c>
      <c r="E67" s="62">
        <v>24</v>
      </c>
      <c r="F67" s="59">
        <v>11023</v>
      </c>
      <c r="G67" s="65">
        <v>14</v>
      </c>
      <c r="H67" s="65">
        <v>11035</v>
      </c>
      <c r="I67" s="41"/>
      <c r="J67" s="41"/>
      <c r="K67" s="51">
        <v>0</v>
      </c>
      <c r="L67">
        <v>1121</v>
      </c>
    </row>
    <row r="68" spans="1:12" x14ac:dyDescent="0.3">
      <c r="A68" s="59">
        <v>21</v>
      </c>
      <c r="B68" s="59">
        <v>11143</v>
      </c>
      <c r="C68" s="62">
        <v>12</v>
      </c>
      <c r="D68" s="59">
        <v>11159</v>
      </c>
      <c r="E68" s="62">
        <v>13</v>
      </c>
      <c r="F68" s="59">
        <v>11178</v>
      </c>
      <c r="G68" s="65">
        <v>23</v>
      </c>
      <c r="H68" s="65">
        <v>11190</v>
      </c>
      <c r="I68" s="41"/>
      <c r="J68" s="41"/>
      <c r="K68" s="51">
        <v>0</v>
      </c>
      <c r="L68">
        <v>2112</v>
      </c>
    </row>
    <row r="69" spans="1:12" x14ac:dyDescent="0.3">
      <c r="A69" s="59">
        <v>12</v>
      </c>
      <c r="B69" s="59">
        <v>11340</v>
      </c>
      <c r="C69" s="62">
        <v>14</v>
      </c>
      <c r="D69" s="59">
        <v>11355</v>
      </c>
      <c r="E69" s="62">
        <v>24</v>
      </c>
      <c r="F69" s="59">
        <v>11369</v>
      </c>
      <c r="G69" s="65">
        <v>14</v>
      </c>
      <c r="H69" s="65">
        <v>11381</v>
      </c>
      <c r="I69" s="41"/>
      <c r="J69" s="41"/>
      <c r="K69" s="51">
        <v>0</v>
      </c>
      <c r="L69">
        <v>1121</v>
      </c>
    </row>
    <row r="70" spans="1:12" x14ac:dyDescent="0.3">
      <c r="A70" s="59">
        <v>21</v>
      </c>
      <c r="B70" s="59">
        <v>11524</v>
      </c>
      <c r="C70" s="62">
        <v>12</v>
      </c>
      <c r="D70" s="59">
        <v>11561</v>
      </c>
      <c r="E70" s="62">
        <v>24</v>
      </c>
      <c r="F70" s="59">
        <v>11573</v>
      </c>
      <c r="G70" s="65">
        <v>14</v>
      </c>
      <c r="H70" s="65">
        <v>11586</v>
      </c>
      <c r="I70" s="41"/>
      <c r="J70" s="41"/>
      <c r="K70" s="51">
        <v>0</v>
      </c>
      <c r="L70">
        <v>2121</v>
      </c>
    </row>
    <row r="71" spans="1:12" x14ac:dyDescent="0.3">
      <c r="A71" s="59">
        <v>21</v>
      </c>
      <c r="B71" s="59">
        <v>11704</v>
      </c>
      <c r="C71" s="62">
        <v>12</v>
      </c>
      <c r="D71" s="59">
        <v>11725</v>
      </c>
      <c r="E71" s="62">
        <v>13</v>
      </c>
      <c r="F71" s="59">
        <v>11738</v>
      </c>
      <c r="G71" s="65">
        <v>14</v>
      </c>
      <c r="H71" s="65">
        <v>11756</v>
      </c>
      <c r="I71" s="41"/>
      <c r="J71" s="41"/>
      <c r="K71" s="51">
        <v>0</v>
      </c>
      <c r="L71">
        <v>2111</v>
      </c>
    </row>
    <row r="72" spans="1:12" x14ac:dyDescent="0.3">
      <c r="A72" s="59">
        <v>12</v>
      </c>
      <c r="B72" s="59">
        <v>12002</v>
      </c>
      <c r="C72" s="62">
        <v>14</v>
      </c>
      <c r="D72" s="59">
        <v>12022</v>
      </c>
      <c r="E72" s="62">
        <v>13</v>
      </c>
      <c r="F72" s="59">
        <v>12040</v>
      </c>
      <c r="G72" s="65">
        <v>23</v>
      </c>
      <c r="H72" s="65">
        <v>12050</v>
      </c>
      <c r="I72" s="41"/>
      <c r="J72" s="41"/>
      <c r="K72" s="51">
        <v>0</v>
      </c>
      <c r="L72">
        <v>1112</v>
      </c>
    </row>
    <row r="73" spans="1:12" x14ac:dyDescent="0.3">
      <c r="A73" s="59">
        <v>12</v>
      </c>
      <c r="B73" s="59">
        <v>12275</v>
      </c>
      <c r="C73" s="62">
        <v>14</v>
      </c>
      <c r="D73" s="59">
        <v>12298</v>
      </c>
      <c r="E73" s="62">
        <v>13</v>
      </c>
      <c r="F73" s="59">
        <v>12320</v>
      </c>
      <c r="G73" s="65">
        <v>23</v>
      </c>
      <c r="H73" s="65">
        <v>12347</v>
      </c>
      <c r="I73" s="41"/>
      <c r="J73" s="41"/>
      <c r="K73" s="51">
        <v>0</v>
      </c>
      <c r="L73">
        <v>1112</v>
      </c>
    </row>
    <row r="74" spans="1:12" x14ac:dyDescent="0.3">
      <c r="A74" s="59">
        <v>21</v>
      </c>
      <c r="B74" s="59">
        <v>12502</v>
      </c>
      <c r="C74" s="62">
        <v>12</v>
      </c>
      <c r="D74" s="59">
        <v>12528</v>
      </c>
      <c r="E74" s="62">
        <v>13</v>
      </c>
      <c r="F74" s="59">
        <v>12556</v>
      </c>
      <c r="G74" s="65">
        <v>14</v>
      </c>
      <c r="H74" s="65">
        <v>12577</v>
      </c>
      <c r="I74" s="41"/>
      <c r="J74" s="41"/>
      <c r="K74" s="51">
        <v>0</v>
      </c>
      <c r="L74">
        <v>2111</v>
      </c>
    </row>
    <row r="75" spans="1:12" x14ac:dyDescent="0.3">
      <c r="A75" s="59">
        <v>12</v>
      </c>
      <c r="B75" s="59">
        <v>13242</v>
      </c>
      <c r="C75" s="62">
        <v>14</v>
      </c>
      <c r="D75" s="59">
        <v>13285</v>
      </c>
      <c r="E75" s="62">
        <v>24</v>
      </c>
      <c r="F75" s="59">
        <v>13300</v>
      </c>
      <c r="G75" s="65">
        <v>14</v>
      </c>
      <c r="H75" s="65">
        <v>13327</v>
      </c>
      <c r="I75" s="41"/>
      <c r="J75" s="41"/>
      <c r="K75" s="51">
        <v>0</v>
      </c>
      <c r="L75">
        <v>1121</v>
      </c>
    </row>
    <row r="76" spans="1:12" x14ac:dyDescent="0.3">
      <c r="A76" s="59">
        <v>21</v>
      </c>
      <c r="B76" s="59">
        <v>15276</v>
      </c>
      <c r="C76" s="62">
        <v>12</v>
      </c>
      <c r="D76" s="59">
        <v>15288</v>
      </c>
      <c r="E76" s="62">
        <v>13</v>
      </c>
      <c r="F76" s="59">
        <v>15312</v>
      </c>
      <c r="G76" s="65">
        <v>14</v>
      </c>
      <c r="H76" s="65">
        <v>15333</v>
      </c>
      <c r="I76" s="41"/>
      <c r="J76" s="41"/>
      <c r="K76" s="51">
        <v>0</v>
      </c>
      <c r="L76">
        <v>2111</v>
      </c>
    </row>
    <row r="77" spans="1:12" x14ac:dyDescent="0.3">
      <c r="A77" s="59">
        <v>21</v>
      </c>
      <c r="B77" s="59">
        <v>15479</v>
      </c>
      <c r="C77" s="62">
        <v>12</v>
      </c>
      <c r="D77" s="59">
        <v>15492</v>
      </c>
      <c r="E77" s="62">
        <v>24</v>
      </c>
      <c r="F77" s="59">
        <v>15508</v>
      </c>
      <c r="G77" s="65">
        <v>14</v>
      </c>
      <c r="H77" s="65">
        <v>15520</v>
      </c>
      <c r="I77" s="41"/>
      <c r="J77" s="41"/>
      <c r="K77" s="51">
        <v>0</v>
      </c>
      <c r="L77">
        <v>2121</v>
      </c>
    </row>
    <row r="78" spans="1:12" x14ac:dyDescent="0.3">
      <c r="A78" s="59">
        <v>21</v>
      </c>
      <c r="B78" s="59">
        <v>15685</v>
      </c>
      <c r="C78" s="62">
        <v>12</v>
      </c>
      <c r="D78" s="59">
        <v>15702</v>
      </c>
      <c r="E78" s="62">
        <v>13</v>
      </c>
      <c r="F78" s="59">
        <v>15729</v>
      </c>
      <c r="G78" s="65">
        <v>14</v>
      </c>
      <c r="H78" s="65">
        <v>15749</v>
      </c>
      <c r="I78" s="41"/>
      <c r="J78" s="41"/>
      <c r="K78" s="51">
        <v>0</v>
      </c>
      <c r="L78">
        <v>2111</v>
      </c>
    </row>
    <row r="79" spans="1:12" x14ac:dyDescent="0.3">
      <c r="A79" s="59">
        <v>21</v>
      </c>
      <c r="B79" s="59">
        <v>15897</v>
      </c>
      <c r="C79" s="62">
        <v>12</v>
      </c>
      <c r="D79" s="59">
        <v>15911</v>
      </c>
      <c r="E79" s="62">
        <v>13</v>
      </c>
      <c r="F79" s="59">
        <v>15931</v>
      </c>
      <c r="G79" s="65">
        <v>14</v>
      </c>
      <c r="H79" s="65">
        <v>15952</v>
      </c>
      <c r="I79" s="41"/>
      <c r="J79" s="41"/>
      <c r="K79" s="51">
        <v>0</v>
      </c>
      <c r="L79">
        <v>2111</v>
      </c>
    </row>
    <row r="80" spans="1:12" x14ac:dyDescent="0.3">
      <c r="A80" s="58">
        <v>21</v>
      </c>
      <c r="B80" s="58">
        <v>16108</v>
      </c>
      <c r="C80" s="61">
        <v>12</v>
      </c>
      <c r="D80" s="58">
        <v>16131</v>
      </c>
      <c r="E80" s="61">
        <v>13</v>
      </c>
      <c r="F80" s="58">
        <v>16146</v>
      </c>
      <c r="G80" s="64">
        <v>14</v>
      </c>
      <c r="H80" s="64">
        <v>16163</v>
      </c>
      <c r="I80" s="42"/>
      <c r="J80" s="42"/>
      <c r="K80" s="43">
        <v>0</v>
      </c>
      <c r="L80">
        <v>2111</v>
      </c>
    </row>
    <row r="81" spans="1:12" x14ac:dyDescent="0.3">
      <c r="A81" s="58">
        <v>12</v>
      </c>
      <c r="B81" s="58">
        <v>16355</v>
      </c>
      <c r="C81" s="61">
        <v>23</v>
      </c>
      <c r="D81" s="58">
        <v>16369</v>
      </c>
      <c r="E81" s="61">
        <v>13</v>
      </c>
      <c r="F81" s="58">
        <v>16378</v>
      </c>
      <c r="G81" s="64">
        <v>14</v>
      </c>
      <c r="H81" s="64">
        <v>16398</v>
      </c>
      <c r="I81" s="42"/>
      <c r="J81" s="42"/>
      <c r="K81" s="43">
        <v>0</v>
      </c>
      <c r="L81">
        <v>1211</v>
      </c>
    </row>
    <row r="82" spans="1:12" x14ac:dyDescent="0.3">
      <c r="A82" s="58">
        <v>12</v>
      </c>
      <c r="B82" s="58">
        <v>16696</v>
      </c>
      <c r="C82" s="61">
        <v>23</v>
      </c>
      <c r="D82" s="58">
        <v>16714</v>
      </c>
      <c r="E82" s="61">
        <v>24</v>
      </c>
      <c r="F82" s="58">
        <v>16744</v>
      </c>
      <c r="G82" s="64">
        <v>14</v>
      </c>
      <c r="H82" s="64">
        <v>16758</v>
      </c>
      <c r="I82" s="42"/>
      <c r="J82" s="42"/>
      <c r="K82" s="43">
        <v>0</v>
      </c>
      <c r="L82">
        <v>1221</v>
      </c>
    </row>
    <row r="83" spans="1:12" x14ac:dyDescent="0.3">
      <c r="A83" s="58">
        <v>12</v>
      </c>
      <c r="B83" s="58">
        <v>18400</v>
      </c>
      <c r="C83" s="61">
        <v>23</v>
      </c>
      <c r="D83" s="58">
        <v>18415</v>
      </c>
      <c r="E83" s="61">
        <v>24</v>
      </c>
      <c r="F83" s="58">
        <v>18444</v>
      </c>
      <c r="G83" s="64">
        <v>14</v>
      </c>
      <c r="H83" s="64">
        <v>18460</v>
      </c>
      <c r="I83" s="42"/>
      <c r="J83" s="42"/>
      <c r="K83" s="43">
        <v>0</v>
      </c>
      <c r="L83">
        <v>1221</v>
      </c>
    </row>
    <row r="84" spans="1:12" x14ac:dyDescent="0.3">
      <c r="A84" s="58">
        <v>21</v>
      </c>
      <c r="B84" s="58">
        <v>18670</v>
      </c>
      <c r="C84" s="61">
        <v>21</v>
      </c>
      <c r="D84" s="58">
        <v>18694</v>
      </c>
      <c r="E84" s="61">
        <v>11</v>
      </c>
      <c r="F84" s="58">
        <v>18703</v>
      </c>
      <c r="G84" s="64">
        <v>21</v>
      </c>
      <c r="H84" s="64">
        <v>18720</v>
      </c>
      <c r="I84" s="42"/>
      <c r="J84" s="42"/>
      <c r="K84" s="43">
        <v>0</v>
      </c>
      <c r="L84">
        <v>2212</v>
      </c>
    </row>
    <row r="85" spans="1:12" x14ac:dyDescent="0.3">
      <c r="A85" s="58">
        <v>12</v>
      </c>
      <c r="B85" s="58">
        <v>18926</v>
      </c>
      <c r="C85" s="61">
        <v>23</v>
      </c>
      <c r="D85" s="58">
        <v>18941</v>
      </c>
      <c r="E85" s="61">
        <v>13</v>
      </c>
      <c r="F85" s="58">
        <v>18955</v>
      </c>
      <c r="G85" s="64">
        <v>23</v>
      </c>
      <c r="H85" s="64">
        <v>18968</v>
      </c>
      <c r="I85" s="42"/>
      <c r="J85" s="42"/>
      <c r="K85" s="43">
        <v>0</v>
      </c>
      <c r="L85">
        <v>1212</v>
      </c>
    </row>
    <row r="86" spans="1:12" x14ac:dyDescent="0.3">
      <c r="A86" s="58">
        <v>12</v>
      </c>
      <c r="B86" s="58">
        <v>19093</v>
      </c>
      <c r="C86" s="61">
        <v>23</v>
      </c>
      <c r="D86" s="58">
        <v>19105</v>
      </c>
      <c r="E86" s="61">
        <v>24</v>
      </c>
      <c r="F86" s="58">
        <v>19127</v>
      </c>
      <c r="G86" s="64">
        <v>14</v>
      </c>
      <c r="H86" s="64">
        <v>19140</v>
      </c>
      <c r="I86" s="42"/>
      <c r="J86" s="42"/>
      <c r="K86" s="43">
        <v>0</v>
      </c>
      <c r="L86">
        <v>1221</v>
      </c>
    </row>
    <row r="87" spans="1:12" x14ac:dyDescent="0.3">
      <c r="A87" s="58">
        <v>21</v>
      </c>
      <c r="B87" s="58">
        <v>19263</v>
      </c>
      <c r="C87" s="61">
        <v>12</v>
      </c>
      <c r="D87" s="58">
        <v>19273</v>
      </c>
      <c r="E87" s="61">
        <v>24</v>
      </c>
      <c r="F87" s="58">
        <v>19287</v>
      </c>
      <c r="G87" s="64">
        <v>14</v>
      </c>
      <c r="H87" s="64">
        <v>19296</v>
      </c>
      <c r="I87" s="42"/>
      <c r="J87" s="42"/>
      <c r="K87" s="43">
        <v>0</v>
      </c>
      <c r="L87">
        <v>2121</v>
      </c>
    </row>
    <row r="88" spans="1:12" x14ac:dyDescent="0.3">
      <c r="A88" s="58">
        <v>21</v>
      </c>
      <c r="B88" s="58">
        <v>19419</v>
      </c>
      <c r="C88" s="61">
        <v>12</v>
      </c>
      <c r="D88" s="58">
        <v>19430</v>
      </c>
      <c r="E88" s="61">
        <v>24</v>
      </c>
      <c r="F88" s="58">
        <v>19444</v>
      </c>
      <c r="G88" s="64">
        <v>14</v>
      </c>
      <c r="H88" s="64">
        <v>19457</v>
      </c>
      <c r="I88" s="42"/>
      <c r="J88" s="42"/>
      <c r="K88" s="43">
        <v>0</v>
      </c>
      <c r="L88">
        <v>2121</v>
      </c>
    </row>
    <row r="89" spans="1:12" x14ac:dyDescent="0.3">
      <c r="A89" s="58">
        <v>21</v>
      </c>
      <c r="B89" s="58">
        <v>19578</v>
      </c>
      <c r="C89" s="61">
        <v>21</v>
      </c>
      <c r="D89" s="58">
        <v>19605</v>
      </c>
      <c r="E89" s="61">
        <v>11</v>
      </c>
      <c r="F89" s="58">
        <v>19620</v>
      </c>
      <c r="G89" s="64">
        <v>21</v>
      </c>
      <c r="H89" s="64">
        <v>19633</v>
      </c>
      <c r="I89" s="42"/>
      <c r="J89" s="42"/>
      <c r="K89" s="43">
        <v>0</v>
      </c>
      <c r="L89">
        <v>2212</v>
      </c>
    </row>
    <row r="90" spans="1:12" x14ac:dyDescent="0.3">
      <c r="A90" s="58">
        <v>12</v>
      </c>
      <c r="B90" s="58">
        <v>19797</v>
      </c>
      <c r="C90" s="61">
        <v>23</v>
      </c>
      <c r="D90" s="58">
        <v>19815</v>
      </c>
      <c r="E90" s="61">
        <v>13</v>
      </c>
      <c r="F90" s="58">
        <v>19827</v>
      </c>
      <c r="G90" s="64">
        <v>23</v>
      </c>
      <c r="H90" s="64">
        <v>19845</v>
      </c>
      <c r="I90" s="42"/>
      <c r="J90" s="42"/>
      <c r="K90" s="43">
        <v>0</v>
      </c>
      <c r="L90">
        <v>1212</v>
      </c>
    </row>
    <row r="91" spans="1:12" x14ac:dyDescent="0.3">
      <c r="A91" s="58">
        <v>21</v>
      </c>
      <c r="B91" s="58">
        <v>19962</v>
      </c>
      <c r="C91" s="61">
        <v>21</v>
      </c>
      <c r="D91" s="58">
        <v>19990</v>
      </c>
      <c r="E91" s="61">
        <v>11</v>
      </c>
      <c r="F91" s="58">
        <v>20010</v>
      </c>
      <c r="G91" s="64">
        <v>21</v>
      </c>
      <c r="H91" s="64">
        <v>20022</v>
      </c>
      <c r="I91" s="42"/>
      <c r="J91" s="42"/>
      <c r="K91" s="43">
        <v>0</v>
      </c>
      <c r="L91">
        <v>2212</v>
      </c>
    </row>
    <row r="92" spans="1:12" x14ac:dyDescent="0.3">
      <c r="A92" s="58">
        <v>21</v>
      </c>
      <c r="B92" s="58">
        <v>20166</v>
      </c>
      <c r="C92" s="61">
        <v>21</v>
      </c>
      <c r="D92" s="58">
        <v>20185</v>
      </c>
      <c r="E92" s="61">
        <v>11</v>
      </c>
      <c r="F92" s="58">
        <v>20195</v>
      </c>
      <c r="G92" s="64">
        <v>21</v>
      </c>
      <c r="H92" s="64">
        <v>20207</v>
      </c>
      <c r="I92" s="42"/>
      <c r="J92" s="42"/>
      <c r="K92" s="43">
        <v>0</v>
      </c>
      <c r="L92">
        <v>2212</v>
      </c>
    </row>
    <row r="93" spans="1:12" x14ac:dyDescent="0.3">
      <c r="A93" s="58">
        <v>12</v>
      </c>
      <c r="B93" s="58">
        <v>20340</v>
      </c>
      <c r="C93" s="61">
        <v>23</v>
      </c>
      <c r="D93" s="58">
        <v>20349</v>
      </c>
      <c r="E93" s="61">
        <v>13</v>
      </c>
      <c r="F93" s="58">
        <v>20359</v>
      </c>
      <c r="G93" s="64">
        <v>23</v>
      </c>
      <c r="H93" s="64">
        <v>20371</v>
      </c>
      <c r="I93" s="42"/>
      <c r="J93" s="42"/>
      <c r="K93" s="43">
        <v>0</v>
      </c>
      <c r="L93">
        <v>1212</v>
      </c>
    </row>
    <row r="94" spans="1:12" x14ac:dyDescent="0.3">
      <c r="A94" s="58">
        <v>12</v>
      </c>
      <c r="B94" s="58">
        <v>20490</v>
      </c>
      <c r="C94" s="61">
        <v>23</v>
      </c>
      <c r="D94" s="58">
        <v>20502</v>
      </c>
      <c r="E94" s="61">
        <v>13</v>
      </c>
      <c r="F94" s="58">
        <v>20518</v>
      </c>
      <c r="G94" s="64">
        <v>23</v>
      </c>
      <c r="H94" s="64">
        <v>20527</v>
      </c>
      <c r="I94" s="42"/>
      <c r="J94" s="42"/>
      <c r="K94" s="43">
        <v>0</v>
      </c>
      <c r="L94">
        <v>1212</v>
      </c>
    </row>
    <row r="95" spans="1:12" x14ac:dyDescent="0.3">
      <c r="A95" s="58">
        <v>21</v>
      </c>
      <c r="B95" s="58">
        <v>20631</v>
      </c>
      <c r="C95" s="61">
        <v>12</v>
      </c>
      <c r="D95" s="58">
        <v>20644</v>
      </c>
      <c r="E95" s="61">
        <v>24</v>
      </c>
      <c r="F95" s="58">
        <v>20666</v>
      </c>
      <c r="G95" s="64">
        <v>14</v>
      </c>
      <c r="H95" s="64">
        <v>20690</v>
      </c>
      <c r="I95" s="42"/>
      <c r="J95" s="42"/>
      <c r="K95" s="43">
        <v>0</v>
      </c>
      <c r="L95">
        <v>2121</v>
      </c>
    </row>
    <row r="96" spans="1:12" x14ac:dyDescent="0.3">
      <c r="A96" s="58">
        <v>21</v>
      </c>
      <c r="B96" s="58">
        <v>20812</v>
      </c>
      <c r="C96" s="61">
        <v>12</v>
      </c>
      <c r="D96" s="58">
        <v>20821</v>
      </c>
      <c r="E96" s="61">
        <v>24</v>
      </c>
      <c r="F96" s="58">
        <v>20834</v>
      </c>
      <c r="G96" s="64">
        <v>14</v>
      </c>
      <c r="H96" s="64">
        <v>20849</v>
      </c>
      <c r="I96" s="42"/>
      <c r="J96" s="42"/>
      <c r="K96" s="43">
        <v>0</v>
      </c>
      <c r="L96">
        <v>2121</v>
      </c>
    </row>
    <row r="97" spans="1:12" x14ac:dyDescent="0.3">
      <c r="A97" s="58">
        <v>21</v>
      </c>
      <c r="B97" s="58">
        <v>20984</v>
      </c>
      <c r="C97" s="61">
        <v>12</v>
      </c>
      <c r="D97" s="58">
        <v>20993</v>
      </c>
      <c r="E97" s="61">
        <v>24</v>
      </c>
      <c r="F97" s="58">
        <v>21007</v>
      </c>
      <c r="G97" s="64">
        <v>14</v>
      </c>
      <c r="H97" s="64">
        <v>21021</v>
      </c>
      <c r="I97" s="42"/>
      <c r="J97" s="42"/>
      <c r="K97" s="43">
        <v>0</v>
      </c>
      <c r="L97">
        <v>2121</v>
      </c>
    </row>
    <row r="98" spans="1:12" x14ac:dyDescent="0.3">
      <c r="A98" s="59">
        <v>12</v>
      </c>
      <c r="B98" s="59">
        <v>21139</v>
      </c>
      <c r="C98" s="62">
        <v>23</v>
      </c>
      <c r="D98" s="59">
        <v>21152</v>
      </c>
      <c r="E98" s="62">
        <v>13</v>
      </c>
      <c r="F98" s="59">
        <v>21162</v>
      </c>
      <c r="G98" s="65">
        <v>23</v>
      </c>
      <c r="H98" s="65">
        <v>21175</v>
      </c>
      <c r="I98" s="41"/>
      <c r="J98" s="41"/>
      <c r="K98" s="51">
        <v>0</v>
      </c>
      <c r="L98">
        <v>1212</v>
      </c>
    </row>
    <row r="99" spans="1:12" x14ac:dyDescent="0.3">
      <c r="A99" s="59">
        <v>12</v>
      </c>
      <c r="B99" s="59">
        <v>21291</v>
      </c>
      <c r="C99" s="62">
        <v>14</v>
      </c>
      <c r="D99" s="59">
        <v>21308</v>
      </c>
      <c r="E99" s="62">
        <v>24</v>
      </c>
      <c r="F99" s="59">
        <v>21317</v>
      </c>
      <c r="G99" s="65">
        <v>14</v>
      </c>
      <c r="H99" s="65">
        <v>21327</v>
      </c>
      <c r="I99" s="41"/>
      <c r="J99" s="41"/>
      <c r="K99" s="51">
        <v>0</v>
      </c>
      <c r="L99">
        <v>1121</v>
      </c>
    </row>
    <row r="100" spans="1:12" x14ac:dyDescent="0.3">
      <c r="A100" s="59">
        <v>12</v>
      </c>
      <c r="B100" s="59">
        <v>21448</v>
      </c>
      <c r="C100" s="62">
        <v>14</v>
      </c>
      <c r="D100" s="59">
        <v>21461</v>
      </c>
      <c r="E100" s="62">
        <v>24</v>
      </c>
      <c r="F100" s="59">
        <v>21470</v>
      </c>
      <c r="G100" s="65">
        <v>14</v>
      </c>
      <c r="H100" s="65">
        <v>21483</v>
      </c>
      <c r="I100" s="41"/>
      <c r="J100" s="41"/>
      <c r="K100" s="51">
        <v>0</v>
      </c>
      <c r="L100">
        <v>1121</v>
      </c>
    </row>
    <row r="101" spans="1:12" x14ac:dyDescent="0.3">
      <c r="A101" s="59">
        <v>12</v>
      </c>
      <c r="B101" s="59">
        <v>21596</v>
      </c>
      <c r="C101" s="62">
        <v>23</v>
      </c>
      <c r="D101" s="59">
        <v>21606</v>
      </c>
      <c r="E101" s="62">
        <v>24</v>
      </c>
      <c r="F101" s="59">
        <v>21634</v>
      </c>
      <c r="G101" s="65">
        <v>23</v>
      </c>
      <c r="H101" s="65">
        <v>21649</v>
      </c>
      <c r="I101" s="41"/>
      <c r="J101" s="41"/>
      <c r="K101" s="51">
        <v>0</v>
      </c>
      <c r="L101">
        <v>1222</v>
      </c>
    </row>
    <row r="102" spans="1:12" x14ac:dyDescent="0.3">
      <c r="A102" s="59">
        <v>12</v>
      </c>
      <c r="B102" s="59">
        <v>21773</v>
      </c>
      <c r="C102" s="62">
        <v>14</v>
      </c>
      <c r="D102" s="59">
        <v>21789</v>
      </c>
      <c r="E102" s="62">
        <v>13</v>
      </c>
      <c r="F102" s="59">
        <v>21814</v>
      </c>
      <c r="G102" s="65">
        <v>23</v>
      </c>
      <c r="H102" s="65">
        <v>21828</v>
      </c>
      <c r="I102" s="41"/>
      <c r="J102" s="41"/>
      <c r="K102" s="51">
        <v>0</v>
      </c>
      <c r="L102">
        <v>1112</v>
      </c>
    </row>
    <row r="103" spans="1:12" x14ac:dyDescent="0.3">
      <c r="A103" s="59">
        <v>12</v>
      </c>
      <c r="B103" s="59">
        <v>21939</v>
      </c>
      <c r="C103" s="62">
        <v>14</v>
      </c>
      <c r="D103" s="59">
        <v>21965</v>
      </c>
      <c r="E103" s="62">
        <v>24</v>
      </c>
      <c r="F103" s="59">
        <v>21978</v>
      </c>
      <c r="G103" s="65">
        <v>14</v>
      </c>
      <c r="H103" s="65">
        <v>21991</v>
      </c>
      <c r="I103" s="41"/>
      <c r="J103" s="41"/>
      <c r="K103" s="51">
        <v>0</v>
      </c>
      <c r="L103">
        <v>1121</v>
      </c>
    </row>
    <row r="104" spans="1:12" x14ac:dyDescent="0.3">
      <c r="A104" s="59">
        <v>21</v>
      </c>
      <c r="B104" s="59">
        <v>22094</v>
      </c>
      <c r="C104" s="62">
        <v>12</v>
      </c>
      <c r="D104" s="59">
        <v>22113</v>
      </c>
      <c r="E104" s="62">
        <v>24</v>
      </c>
      <c r="F104" s="59">
        <v>22126</v>
      </c>
      <c r="G104" s="65">
        <v>14</v>
      </c>
      <c r="H104" s="65">
        <v>22138</v>
      </c>
      <c r="I104" s="41"/>
      <c r="J104" s="41"/>
      <c r="K104" s="51">
        <v>0</v>
      </c>
      <c r="L104">
        <v>2121</v>
      </c>
    </row>
    <row r="105" spans="1:12" x14ac:dyDescent="0.3">
      <c r="A105" s="59">
        <v>21</v>
      </c>
      <c r="B105" s="59">
        <v>22242</v>
      </c>
      <c r="C105" s="62">
        <v>12</v>
      </c>
      <c r="D105" s="59">
        <v>22253</v>
      </c>
      <c r="E105" s="62">
        <v>13</v>
      </c>
      <c r="F105" s="59">
        <v>22271</v>
      </c>
      <c r="G105" s="65">
        <v>14</v>
      </c>
      <c r="H105" s="65">
        <v>22291</v>
      </c>
      <c r="I105" s="41"/>
      <c r="J105" s="41"/>
      <c r="K105" s="51">
        <v>0</v>
      </c>
      <c r="L105">
        <v>2111</v>
      </c>
    </row>
    <row r="106" spans="1:12" x14ac:dyDescent="0.3">
      <c r="A106" s="59">
        <v>12</v>
      </c>
      <c r="B106" s="59">
        <v>22412</v>
      </c>
      <c r="C106" s="62">
        <v>23</v>
      </c>
      <c r="D106" s="59">
        <v>22421</v>
      </c>
      <c r="E106" s="62">
        <v>13</v>
      </c>
      <c r="F106" s="59">
        <v>22430</v>
      </c>
      <c r="G106" s="65">
        <v>23</v>
      </c>
      <c r="H106" s="65">
        <v>22468</v>
      </c>
      <c r="I106" s="41"/>
      <c r="J106" s="41"/>
      <c r="K106" s="51">
        <v>0</v>
      </c>
      <c r="L106">
        <v>1212</v>
      </c>
    </row>
    <row r="107" spans="1:12" x14ac:dyDescent="0.3">
      <c r="A107" s="59">
        <v>12</v>
      </c>
      <c r="B107" s="59">
        <v>22598</v>
      </c>
      <c r="C107" s="62">
        <v>14</v>
      </c>
      <c r="D107" s="59">
        <v>22613</v>
      </c>
      <c r="E107" s="62">
        <v>13</v>
      </c>
      <c r="F107" s="59">
        <v>22628</v>
      </c>
      <c r="G107" s="65">
        <v>14</v>
      </c>
      <c r="H107" s="65">
        <v>22643</v>
      </c>
      <c r="I107" s="41"/>
      <c r="J107" s="41"/>
      <c r="K107" s="51">
        <v>0</v>
      </c>
      <c r="L107">
        <v>1111</v>
      </c>
    </row>
    <row r="108" spans="1:12" x14ac:dyDescent="0.3">
      <c r="A108" s="59">
        <v>21</v>
      </c>
      <c r="B108" s="59">
        <v>22750</v>
      </c>
      <c r="C108" s="62">
        <v>12</v>
      </c>
      <c r="D108" s="59">
        <v>22781</v>
      </c>
      <c r="E108" s="62">
        <v>24</v>
      </c>
      <c r="F108" s="59">
        <v>22791</v>
      </c>
      <c r="G108" s="65">
        <v>14</v>
      </c>
      <c r="H108" s="65">
        <v>22815</v>
      </c>
      <c r="I108" s="41"/>
      <c r="J108" s="41"/>
      <c r="K108" s="51">
        <v>0</v>
      </c>
      <c r="L108">
        <v>2121</v>
      </c>
    </row>
    <row r="109" spans="1:12" x14ac:dyDescent="0.3">
      <c r="A109" s="59">
        <v>12</v>
      </c>
      <c r="B109" s="59">
        <v>22940</v>
      </c>
      <c r="C109" s="62">
        <v>14</v>
      </c>
      <c r="D109" s="59">
        <v>22953</v>
      </c>
      <c r="E109" s="62">
        <v>24</v>
      </c>
      <c r="F109" s="59">
        <v>22966</v>
      </c>
      <c r="G109" s="65">
        <v>14</v>
      </c>
      <c r="H109" s="65">
        <v>22988</v>
      </c>
      <c r="I109" s="41"/>
      <c r="J109" s="41"/>
      <c r="K109" s="51">
        <v>0</v>
      </c>
      <c r="L109">
        <v>1121</v>
      </c>
    </row>
    <row r="110" spans="1:12" x14ac:dyDescent="0.3">
      <c r="A110" s="59">
        <v>21</v>
      </c>
      <c r="B110" s="59">
        <v>23091</v>
      </c>
      <c r="C110" s="62">
        <v>12</v>
      </c>
      <c r="D110" s="59">
        <v>23115</v>
      </c>
      <c r="E110" s="62">
        <v>13</v>
      </c>
      <c r="F110" s="59">
        <v>23131</v>
      </c>
      <c r="G110" s="65">
        <v>23</v>
      </c>
      <c r="H110" s="65">
        <v>23144</v>
      </c>
      <c r="I110" s="41"/>
      <c r="J110" s="41"/>
      <c r="K110" s="51">
        <v>0</v>
      </c>
      <c r="L110">
        <v>2112</v>
      </c>
    </row>
    <row r="111" spans="1:12" x14ac:dyDescent="0.3">
      <c r="A111" s="59">
        <v>12</v>
      </c>
      <c r="B111" s="59">
        <v>23269</v>
      </c>
      <c r="C111" s="62">
        <v>14</v>
      </c>
      <c r="D111" s="59">
        <v>23284</v>
      </c>
      <c r="E111" s="62">
        <v>13</v>
      </c>
      <c r="F111" s="59">
        <v>23300</v>
      </c>
      <c r="G111" s="65">
        <v>23</v>
      </c>
      <c r="H111" s="65">
        <v>23313</v>
      </c>
      <c r="I111" s="41"/>
      <c r="J111" s="41"/>
      <c r="K111" s="51">
        <v>0</v>
      </c>
      <c r="L111">
        <v>1112</v>
      </c>
    </row>
    <row r="112" spans="1:12" x14ac:dyDescent="0.3">
      <c r="A112" s="59">
        <v>12</v>
      </c>
      <c r="B112" s="59">
        <v>23436</v>
      </c>
      <c r="C112" s="62">
        <v>14</v>
      </c>
      <c r="D112" s="59">
        <v>23449</v>
      </c>
      <c r="E112" s="62">
        <v>13</v>
      </c>
      <c r="F112" s="59">
        <v>23464</v>
      </c>
      <c r="G112" s="65">
        <v>23</v>
      </c>
      <c r="H112" s="65">
        <v>23475</v>
      </c>
      <c r="I112" s="41"/>
      <c r="J112" s="41"/>
      <c r="K112" s="51">
        <v>0</v>
      </c>
      <c r="L112">
        <v>1112</v>
      </c>
    </row>
    <row r="113" spans="1:12" x14ac:dyDescent="0.3">
      <c r="A113" s="59">
        <v>12</v>
      </c>
      <c r="B113" s="59">
        <v>23603</v>
      </c>
      <c r="C113" s="62">
        <v>14</v>
      </c>
      <c r="D113" s="59">
        <v>23615</v>
      </c>
      <c r="E113" s="62">
        <v>13</v>
      </c>
      <c r="F113" s="59">
        <v>23631</v>
      </c>
      <c r="G113" s="65">
        <v>14</v>
      </c>
      <c r="H113" s="65">
        <v>23644</v>
      </c>
      <c r="I113" s="41"/>
      <c r="J113" s="41"/>
      <c r="K113" s="51">
        <v>0</v>
      </c>
      <c r="L113">
        <v>1111</v>
      </c>
    </row>
    <row r="114" spans="1:12" x14ac:dyDescent="0.3">
      <c r="A114" s="59">
        <v>12</v>
      </c>
      <c r="B114" s="59">
        <v>23777</v>
      </c>
      <c r="C114" s="62">
        <v>23</v>
      </c>
      <c r="D114" s="59">
        <v>23787</v>
      </c>
      <c r="E114" s="62">
        <v>13</v>
      </c>
      <c r="F114" s="59">
        <v>23813</v>
      </c>
      <c r="G114" s="65">
        <v>23</v>
      </c>
      <c r="H114" s="65">
        <v>23825</v>
      </c>
      <c r="I114" s="41"/>
      <c r="J114" s="41"/>
      <c r="K114" s="51">
        <v>0</v>
      </c>
      <c r="L114">
        <v>1212</v>
      </c>
    </row>
    <row r="115" spans="1:12" x14ac:dyDescent="0.3">
      <c r="A115" s="59">
        <v>21</v>
      </c>
      <c r="B115" s="59">
        <v>23936</v>
      </c>
      <c r="C115" s="62">
        <v>12</v>
      </c>
      <c r="D115" s="59">
        <v>23946</v>
      </c>
      <c r="E115" s="62">
        <v>13</v>
      </c>
      <c r="F115" s="59">
        <v>23957</v>
      </c>
      <c r="G115" s="65">
        <v>14</v>
      </c>
      <c r="H115" s="65">
        <v>23969</v>
      </c>
      <c r="I115" s="41"/>
      <c r="J115" s="41"/>
      <c r="K115" s="51"/>
      <c r="L115">
        <v>2111</v>
      </c>
    </row>
    <row r="116" spans="1:12" x14ac:dyDescent="0.3">
      <c r="A116" s="17"/>
      <c r="B116" s="17"/>
      <c r="C116" s="17"/>
      <c r="D116" s="17"/>
      <c r="E116" s="17"/>
      <c r="F116" s="17"/>
      <c r="G116" s="17"/>
      <c r="H11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0</v>
      </c>
      <c r="B2" s="66">
        <v>40748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144</v>
      </c>
      <c r="V3" s="26" t="s">
        <v>118</v>
      </c>
      <c r="W3">
        <f>COUNTA(L7:L30)</f>
        <v>24</v>
      </c>
      <c r="AA3" s="26" t="s">
        <v>118</v>
      </c>
      <c r="AB3">
        <f>COUNTA(L31:L54)</f>
        <v>24</v>
      </c>
      <c r="AF3" s="26" t="s">
        <v>118</v>
      </c>
      <c r="AG3">
        <f>COUNTA(L55:L78)</f>
        <v>24</v>
      </c>
      <c r="AK3" s="26" t="s">
        <v>118</v>
      </c>
      <c r="AL3">
        <f>COUNTA(L79:L102)</f>
        <v>24</v>
      </c>
      <c r="AP3" s="26" t="s">
        <v>118</v>
      </c>
      <c r="AQ3">
        <f>COUNTA(L103:L126)</f>
        <v>24</v>
      </c>
      <c r="AU3" s="26" t="s">
        <v>118</v>
      </c>
      <c r="AV3">
        <f>COUNTA(L127:L150)</f>
        <v>24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144</v>
      </c>
      <c r="V4" s="26" t="s">
        <v>119</v>
      </c>
      <c r="W4">
        <f>SUM(U7:U22)</f>
        <v>24</v>
      </c>
      <c r="AA4" s="26" t="s">
        <v>119</v>
      </c>
      <c r="AB4">
        <f>SUM(Z7:Z22)</f>
        <v>24</v>
      </c>
      <c r="AF4" s="26" t="s">
        <v>119</v>
      </c>
      <c r="AG4">
        <f>SUM(AE7:AE22)</f>
        <v>24</v>
      </c>
      <c r="AK4" s="26" t="s">
        <v>119</v>
      </c>
      <c r="AL4">
        <f>SUM(AJ7:AJ22)</f>
        <v>24</v>
      </c>
      <c r="AP4" s="26" t="s">
        <v>119</v>
      </c>
      <c r="AQ4">
        <f>SUM(AO7:AO22)</f>
        <v>24</v>
      </c>
      <c r="AU4" s="26" t="s">
        <v>119</v>
      </c>
      <c r="AV4">
        <f>SUM(AT7:AT22)</f>
        <v>24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90</v>
      </c>
      <c r="C7" s="60">
        <v>14</v>
      </c>
      <c r="D7" s="57">
        <v>110</v>
      </c>
      <c r="E7" s="60">
        <v>24</v>
      </c>
      <c r="F7" s="57">
        <v>128</v>
      </c>
      <c r="G7" s="63">
        <v>14</v>
      </c>
      <c r="H7" s="63">
        <v>142</v>
      </c>
      <c r="I7" s="42"/>
      <c r="J7" s="42"/>
      <c r="K7" s="43">
        <v>0</v>
      </c>
      <c r="L7">
        <v>1121</v>
      </c>
      <c r="N7" s="36">
        <v>1111</v>
      </c>
      <c r="O7" s="36">
        <f>COUNTIF($L$7:$L$500,N7)</f>
        <v>20</v>
      </c>
      <c r="P7" s="36">
        <f>O7/$Q$4</f>
        <v>0.1388888888888889</v>
      </c>
      <c r="Q7" s="36">
        <f>IF(P7=0,0,(P7*((LOG(P7))/LOG(2))))</f>
        <v>-0.39555512591040976</v>
      </c>
      <c r="T7" s="36">
        <f>N7</f>
        <v>1111</v>
      </c>
      <c r="U7" s="36">
        <f>COUNTIF(L7:L30,T7)</f>
        <v>16</v>
      </c>
      <c r="V7" s="36">
        <f>U7/(W4-U20)</f>
        <v>0.66666666666666663</v>
      </c>
      <c r="W7" s="36">
        <f>IF(V7=0,0,(V7*((LOG(V7))/LOG(2))))</f>
        <v>-0.38997500048077083</v>
      </c>
      <c r="Y7" s="36">
        <f>N7</f>
        <v>1111</v>
      </c>
      <c r="Z7" s="36">
        <f>COUNTIF(L31:L54,Y7)</f>
        <v>3</v>
      </c>
      <c r="AA7" s="36">
        <f>Z7/(AB4-Z20)</f>
        <v>0.13043478260869565</v>
      </c>
      <c r="AB7" s="36">
        <f>IF(AA7=0,0,(AA7*((LOG(AA7))/LOG(2))))</f>
        <v>-0.3832955811307639</v>
      </c>
      <c r="AD7" s="36">
        <f>N7</f>
        <v>1111</v>
      </c>
      <c r="AE7" s="36">
        <f>COUNTIF(L55:L78,AD7)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COUNTIF(L79:L102,AI7)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COUNTIF(L103:L126,AN7)</f>
        <v>1</v>
      </c>
      <c r="AP7" s="36">
        <f>AO7/(AQ4-AO20)</f>
        <v>4.3478260869565216E-2</v>
      </c>
      <c r="AQ7" s="36">
        <f>IF(AP7=0,0,(AP7*((LOG(AP7))/LOG(2))))</f>
        <v>-0.19667660678508753</v>
      </c>
      <c r="AS7" s="36">
        <f>N7</f>
        <v>1111</v>
      </c>
      <c r="AT7" s="36">
        <f>COUNTIF(L127:L150,AS7)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249</v>
      </c>
      <c r="C8" s="61">
        <v>12</v>
      </c>
      <c r="D8" s="58">
        <v>259</v>
      </c>
      <c r="E8" s="61">
        <v>24</v>
      </c>
      <c r="F8" s="58">
        <v>272</v>
      </c>
      <c r="G8" s="64">
        <v>14</v>
      </c>
      <c r="H8" s="64">
        <v>287</v>
      </c>
      <c r="I8" s="42"/>
      <c r="J8" s="42"/>
      <c r="K8" s="43">
        <v>0</v>
      </c>
      <c r="L8">
        <v>2121</v>
      </c>
      <c r="N8" s="36">
        <v>1112</v>
      </c>
      <c r="O8" s="36">
        <f>COUNTIF($L$7:$L$500,N8)</f>
        <v>15</v>
      </c>
      <c r="P8" s="36">
        <f>O8/$Q$4</f>
        <v>0.10416666666666667</v>
      </c>
      <c r="Q8" s="36">
        <f>IF(P8=0,0,(P8*((LOG(P8))/LOG(2))))</f>
        <v>-0.33989941727435352</v>
      </c>
      <c r="T8" s="36">
        <f>N8</f>
        <v>1112</v>
      </c>
      <c r="U8" s="36">
        <f>COUNTIF(L7:L30,T8)</f>
        <v>3</v>
      </c>
      <c r="V8" s="36">
        <f>U8/(W4-U20)</f>
        <v>0.125</v>
      </c>
      <c r="W8" s="36">
        <f>IF(V8=0,0,(V8*((LOG(V8))/LOG(2))))</f>
        <v>-0.375</v>
      </c>
      <c r="Y8" s="36">
        <f>N8</f>
        <v>1112</v>
      </c>
      <c r="Z8" s="36">
        <f>COUNTIF(L31:L54,Y8)</f>
        <v>2</v>
      </c>
      <c r="AA8" s="36">
        <f>Z8/(AB4-Z20)</f>
        <v>8.6956521739130432E-2</v>
      </c>
      <c r="AB8" s="36">
        <f>IF(AA8=0,0,(AA8*((LOG(AA8))/LOG(2))))</f>
        <v>-0.30639669183104457</v>
      </c>
      <c r="AD8" s="36">
        <f>N8</f>
        <v>1112</v>
      </c>
      <c r="AE8" s="36">
        <f>COUNTIF(L55:L78,AD8)</f>
        <v>2</v>
      </c>
      <c r="AF8" s="36">
        <f>AE8/(AG4-AE20)</f>
        <v>9.5238095238095233E-2</v>
      </c>
      <c r="AG8" s="36">
        <f>IF(AF8=0,0,(AF8*((LOG(AF8))/LOG(2))))</f>
        <v>-0.32307784978845333</v>
      </c>
      <c r="AI8" s="36">
        <f>N8</f>
        <v>1112</v>
      </c>
      <c r="AJ8" s="36">
        <f>COUNTIF(L79:L102,AI8)</f>
        <v>2</v>
      </c>
      <c r="AK8" s="36">
        <f>AJ8/(AL4-AJ20)</f>
        <v>9.0909090909090912E-2</v>
      </c>
      <c r="AL8" s="36">
        <f>IF(AK8=0,0,(AK8*((LOG(AK8))/LOG(2))))</f>
        <v>-0.31449378351248153</v>
      </c>
      <c r="AN8" s="36">
        <f>N8</f>
        <v>1112</v>
      </c>
      <c r="AO8" s="36">
        <f>COUNTIF(L103:L126,AN8)</f>
        <v>2</v>
      </c>
      <c r="AP8" s="36">
        <f>AO8/(AQ4-AO20)</f>
        <v>8.6956521739130432E-2</v>
      </c>
      <c r="AQ8" s="36">
        <f>IF(AP8=0,0,(AP8*((LOG(AP8))/LOG(2))))</f>
        <v>-0.30639669183104457</v>
      </c>
      <c r="AS8" s="36">
        <f>N8</f>
        <v>1112</v>
      </c>
      <c r="AT8" s="36">
        <f>COUNTIF(L127:L150,AS8)</f>
        <v>4</v>
      </c>
      <c r="AU8" s="36">
        <f>AT8/(AV4-AT20)</f>
        <v>0.19047619047619047</v>
      </c>
      <c r="AV8" s="36">
        <f>IF(AU8=0,0,(AU8*((LOG(AU8))/LOG(2))))</f>
        <v>-0.4556795091007162</v>
      </c>
    </row>
    <row r="9" spans="1:48" x14ac:dyDescent="0.3">
      <c r="A9" s="58">
        <v>12</v>
      </c>
      <c r="B9" s="58">
        <v>399</v>
      </c>
      <c r="C9" s="61">
        <v>23</v>
      </c>
      <c r="D9" s="58">
        <v>411</v>
      </c>
      <c r="E9" s="61">
        <v>13</v>
      </c>
      <c r="F9" s="58">
        <v>421</v>
      </c>
      <c r="G9" s="64">
        <v>23</v>
      </c>
      <c r="H9" s="64">
        <v>435</v>
      </c>
      <c r="I9" s="42"/>
      <c r="J9" s="42"/>
      <c r="K9" s="43">
        <v>0</v>
      </c>
      <c r="L9">
        <v>1212</v>
      </c>
      <c r="N9" s="36">
        <v>1121</v>
      </c>
      <c r="O9" s="36">
        <f>COUNTIF($L$7:$L$500,N9)</f>
        <v>21</v>
      </c>
      <c r="P9" s="36">
        <f>O9/$Q$4</f>
        <v>0.14583333333333334</v>
      </c>
      <c r="Q9" s="36">
        <f>IF(P9=0,0,(P9*((LOG(P9))/LOG(2))))</f>
        <v>-0.40506777188843468</v>
      </c>
      <c r="T9" s="36">
        <f>N9</f>
        <v>1121</v>
      </c>
      <c r="U9" s="36">
        <f>COUNTIF(L7:L30,T9)</f>
        <v>2</v>
      </c>
      <c r="V9" s="36">
        <f>U9/(W4-U20)</f>
        <v>8.3333333333333329E-2</v>
      </c>
      <c r="W9" s="36">
        <f>IF(V9=0,0,(V9*((LOG(V9))/LOG(2))))</f>
        <v>-0.29874687506009634</v>
      </c>
      <c r="Y9" s="36">
        <f>N9</f>
        <v>1121</v>
      </c>
      <c r="Z9" s="36">
        <f>COUNTIF(L31:L54,Y9)</f>
        <v>5</v>
      </c>
      <c r="AA9" s="36">
        <f>Z9/(AB4-Z20)</f>
        <v>0.21739130434782608</v>
      </c>
      <c r="AB9" s="36">
        <f>IF(AA9=0,0,(AA9*((LOG(AA9))/LOG(2))))</f>
        <v>-0.47861605677601093</v>
      </c>
      <c r="AD9" s="36">
        <f>N9</f>
        <v>1121</v>
      </c>
      <c r="AE9" s="36">
        <f>COUNTIF(L55:L78,AD9)</f>
        <v>2</v>
      </c>
      <c r="AF9" s="36">
        <f>AE9/(AG4-AE20)</f>
        <v>9.5238095238095233E-2</v>
      </c>
      <c r="AG9" s="36">
        <f>IF(AF9=0,0,(AF9*((LOG(AF9))/LOG(2))))</f>
        <v>-0.32307784978845333</v>
      </c>
      <c r="AI9" s="36">
        <f>N9</f>
        <v>1121</v>
      </c>
      <c r="AJ9" s="36">
        <f>COUNTIF(L79:L102,AI9)</f>
        <v>3</v>
      </c>
      <c r="AK9" s="36">
        <f>AJ9/(AL4-AJ20)</f>
        <v>0.13636363636363635</v>
      </c>
      <c r="AL9" s="36">
        <f>IF(AK9=0,0,(AK9*((LOG(AK9))/LOG(2))))</f>
        <v>-0.39197306153401923</v>
      </c>
      <c r="AN9" s="36">
        <f>N9</f>
        <v>1121</v>
      </c>
      <c r="AO9" s="36">
        <f>COUNTIF(L103:L126,AN9)</f>
        <v>4</v>
      </c>
      <c r="AP9" s="36">
        <f>AO9/(AQ4-AO20)</f>
        <v>0.17391304347826086</v>
      </c>
      <c r="AQ9" s="36">
        <f>IF(AP9=0,0,(AP9*((LOG(AP9))/LOG(2))))</f>
        <v>-0.43888034018382832</v>
      </c>
      <c r="AS9" s="36">
        <f>N9</f>
        <v>1121</v>
      </c>
      <c r="AT9" s="36">
        <f>COUNTIF(L127:L150,AS9)</f>
        <v>5</v>
      </c>
      <c r="AU9" s="36">
        <f>AT9/(AV4-AT20)</f>
        <v>0.23809523809523808</v>
      </c>
      <c r="AV9" s="36">
        <f>IF(AU9=0,0,(AU9*((LOG(AU9))/LOG(2))))</f>
        <v>-0.49294983997414238</v>
      </c>
    </row>
    <row r="10" spans="1:48" x14ac:dyDescent="0.3">
      <c r="A10" s="58">
        <v>12</v>
      </c>
      <c r="B10" s="58">
        <v>555</v>
      </c>
      <c r="C10" s="61">
        <v>14</v>
      </c>
      <c r="D10" s="58">
        <v>574</v>
      </c>
      <c r="E10" s="61">
        <v>24</v>
      </c>
      <c r="F10" s="58">
        <v>585</v>
      </c>
      <c r="G10" s="64">
        <v>14</v>
      </c>
      <c r="H10" s="64">
        <v>603</v>
      </c>
      <c r="I10" s="42"/>
      <c r="J10" s="42"/>
      <c r="K10" s="43">
        <v>0</v>
      </c>
      <c r="L10">
        <v>1121</v>
      </c>
      <c r="N10" s="36">
        <v>1122</v>
      </c>
      <c r="O10" s="36">
        <f>COUNTIF($L$7:$L$500,N10)</f>
        <v>2</v>
      </c>
      <c r="P10" s="36">
        <f>O10/$Q$4</f>
        <v>1.3888888888888888E-2</v>
      </c>
      <c r="Q10" s="36">
        <f>IF(P10=0,0,(P10*((LOG(P10))/LOG(2))))</f>
        <v>-8.5693402797809889E-2</v>
      </c>
      <c r="T10" s="36">
        <f>N10</f>
        <v>1122</v>
      </c>
      <c r="U10" s="36">
        <f>COUNTIF(L7:L30,T10)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COUNTIF(L31:L54,Y10)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COUNTIF(L55:L78,AD10)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COUNTIF(L79:L102,AI10)</f>
        <v>2</v>
      </c>
      <c r="AK10" s="36">
        <f>AJ10/(AL4-AJ20)</f>
        <v>9.0909090909090912E-2</v>
      </c>
      <c r="AL10" s="36">
        <f>IF(AK10=0,0,(AK10*((LOG(AK10))/LOG(2))))</f>
        <v>-0.31449378351248153</v>
      </c>
      <c r="AN10" s="36">
        <f>N10</f>
        <v>1122</v>
      </c>
      <c r="AO10" s="36">
        <f>COUNTIF(L103:L126,AN10)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COUNTIF(L127:L150,AS10)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701</v>
      </c>
      <c r="C11" s="61">
        <v>14</v>
      </c>
      <c r="D11" s="58">
        <v>715</v>
      </c>
      <c r="E11" s="61">
        <v>13</v>
      </c>
      <c r="F11" s="58">
        <v>731</v>
      </c>
      <c r="G11" s="64">
        <v>23</v>
      </c>
      <c r="H11" s="64">
        <v>744</v>
      </c>
      <c r="I11" s="42"/>
      <c r="J11" s="42"/>
      <c r="K11" s="43">
        <v>0</v>
      </c>
      <c r="L11">
        <v>1112</v>
      </c>
      <c r="N11" s="36">
        <v>1211</v>
      </c>
      <c r="O11" s="36">
        <f>COUNTIF($L$7:$L$500,N11)</f>
        <v>6</v>
      </c>
      <c r="P11" s="36">
        <f>O11/$Q$4</f>
        <v>4.1666666666666664E-2</v>
      </c>
      <c r="Q11" s="36">
        <f>IF(P11=0,0,(P11*((LOG(P11))/LOG(2))))</f>
        <v>-0.19104010419671485</v>
      </c>
      <c r="T11" s="36">
        <f>N11</f>
        <v>1211</v>
      </c>
      <c r="U11" s="36">
        <f>COUNTIF(L7:L30,T11)</f>
        <v>1</v>
      </c>
      <c r="V11" s="36">
        <f>U11/(W4-U20)</f>
        <v>4.1666666666666664E-2</v>
      </c>
      <c r="W11" s="36">
        <f>IF(V11=0,0,(V11*((LOG(V11))/LOG(2))))</f>
        <v>-0.19104010419671485</v>
      </c>
      <c r="Y11" s="36">
        <f>N11</f>
        <v>1211</v>
      </c>
      <c r="Z11" s="36">
        <f>COUNTIF(L31:L54,Y11)</f>
        <v>3</v>
      </c>
      <c r="AA11" s="36">
        <f>Z11/(AB4-Z20)</f>
        <v>0.13043478260869565</v>
      </c>
      <c r="AB11" s="36">
        <f>IF(AA11=0,0,(AA11*((LOG(AA11))/LOG(2))))</f>
        <v>-0.3832955811307639</v>
      </c>
      <c r="AD11" s="36">
        <f>N11</f>
        <v>1211</v>
      </c>
      <c r="AE11" s="36">
        <f>COUNTIF(L55:L78,AD11)</f>
        <v>1</v>
      </c>
      <c r="AF11" s="36">
        <f>AE11/(AG4-AE20)</f>
        <v>4.7619047619047616E-2</v>
      </c>
      <c r="AG11" s="36">
        <f>IF(AF11=0,0,(AF11*((LOG(AF11))/LOG(2))))</f>
        <v>-0.20915797251327431</v>
      </c>
      <c r="AI11" s="36">
        <f>N11</f>
        <v>1211</v>
      </c>
      <c r="AJ11" s="36">
        <f>COUNTIF(L79:L102,AI11)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COUNTIF(L103:L126,AN11)</f>
        <v>1</v>
      </c>
      <c r="AP11" s="36">
        <f>AO11/(AQ4-AO20)</f>
        <v>4.3478260869565216E-2</v>
      </c>
      <c r="AQ11" s="36">
        <f>IF(AP11=0,0,(AP11*((LOG(AP11))/LOG(2))))</f>
        <v>-0.19667660678508753</v>
      </c>
      <c r="AS11" s="36">
        <f>N11</f>
        <v>1211</v>
      </c>
      <c r="AT11" s="36">
        <f>COUNTIF(L127:L150,AS11)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843</v>
      </c>
      <c r="C12" s="61">
        <v>14</v>
      </c>
      <c r="D12" s="58">
        <v>850</v>
      </c>
      <c r="E12" s="61">
        <v>13</v>
      </c>
      <c r="F12" s="58">
        <v>866</v>
      </c>
      <c r="G12" s="64">
        <v>14</v>
      </c>
      <c r="H12" s="64">
        <v>879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17</v>
      </c>
      <c r="P12" s="36">
        <f>O12/$Q$4</f>
        <v>0.11805555555555555</v>
      </c>
      <c r="Q12" s="36">
        <f>IF(P12=0,0,(P12*((LOG(P12))/LOG(2))))</f>
        <v>-0.36390178280044128</v>
      </c>
      <c r="T12" s="36">
        <f>N12</f>
        <v>1212</v>
      </c>
      <c r="U12" s="36">
        <f>COUNTIF(L7:L30,T12)</f>
        <v>1</v>
      </c>
      <c r="V12" s="36">
        <f>U12/(W4-U20)</f>
        <v>4.1666666666666664E-2</v>
      </c>
      <c r="W12" s="36">
        <f>IF(V12=0,0,(V12*((LOG(V12))/LOG(2))))</f>
        <v>-0.19104010419671485</v>
      </c>
      <c r="Y12" s="36">
        <f>N12</f>
        <v>1212</v>
      </c>
      <c r="Z12" s="36">
        <f>COUNTIF(L31:L54,Y12)</f>
        <v>3</v>
      </c>
      <c r="AA12" s="36">
        <f>Z12/(AB4-Z20)</f>
        <v>0.13043478260869565</v>
      </c>
      <c r="AB12" s="36">
        <f>IF(AA12=0,0,(AA12*((LOG(AA12))/LOG(2))))</f>
        <v>-0.3832955811307639</v>
      </c>
      <c r="AD12" s="36">
        <f>N12</f>
        <v>1212</v>
      </c>
      <c r="AE12" s="36">
        <f>COUNTIF(L55:L78,AD12)</f>
        <v>3</v>
      </c>
      <c r="AF12" s="36">
        <f>AE12/(AG4-AE20)</f>
        <v>0.14285714285714285</v>
      </c>
      <c r="AG12" s="36">
        <f>IF(AF12=0,0,(AF12*((LOG(AF12))/LOG(2))))</f>
        <v>-0.40105070315108626</v>
      </c>
      <c r="AI12" s="36">
        <f>N12</f>
        <v>1212</v>
      </c>
      <c r="AJ12" s="36">
        <f>COUNTIF(L79:L102,AI12)</f>
        <v>3</v>
      </c>
      <c r="AK12" s="36">
        <f>AJ12/(AL4-AJ20)</f>
        <v>0.13636363636363635</v>
      </c>
      <c r="AL12" s="36">
        <f>IF(AK12=0,0,(AK12*((LOG(AK12))/LOG(2))))</f>
        <v>-0.39197306153401923</v>
      </c>
      <c r="AN12" s="36">
        <f>N12</f>
        <v>1212</v>
      </c>
      <c r="AO12" s="36">
        <f>COUNTIF(L103:L126,AN12)</f>
        <v>4</v>
      </c>
      <c r="AP12" s="36">
        <f>AO12/(AQ4-AO20)</f>
        <v>0.17391304347826086</v>
      </c>
      <c r="AQ12" s="36">
        <f>IF(AP12=0,0,(AP12*((LOG(AP12))/LOG(2))))</f>
        <v>-0.43888034018382832</v>
      </c>
      <c r="AS12" s="36">
        <f>N12</f>
        <v>1212</v>
      </c>
      <c r="AT12" s="36">
        <f>COUNTIF(L127:L150,AS12)</f>
        <v>3</v>
      </c>
      <c r="AU12" s="36">
        <f>AT12/(AV4-AT20)</f>
        <v>0.14285714285714285</v>
      </c>
      <c r="AV12" s="36">
        <f>IF(AU12=0,0,(AU12*((LOG(AU12))/LOG(2))))</f>
        <v>-0.40105070315108626</v>
      </c>
    </row>
    <row r="13" spans="1:48" x14ac:dyDescent="0.3">
      <c r="A13" s="58">
        <v>12</v>
      </c>
      <c r="B13" s="58">
        <v>974</v>
      </c>
      <c r="C13" s="61">
        <v>14</v>
      </c>
      <c r="D13" s="58">
        <v>978</v>
      </c>
      <c r="E13" s="61">
        <v>13</v>
      </c>
      <c r="F13" s="58">
        <v>989</v>
      </c>
      <c r="G13" s="64">
        <v>14</v>
      </c>
      <c r="H13" s="64">
        <v>1002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4</v>
      </c>
      <c r="P13" s="36">
        <f>O13/$Q$4</f>
        <v>2.7777777777777776E-2</v>
      </c>
      <c r="Q13" s="36">
        <f>IF(P13=0,0,(P13*((LOG(P13))/LOG(2))))</f>
        <v>-0.14360902781784199</v>
      </c>
      <c r="T13" s="36">
        <f>N13</f>
        <v>1221</v>
      </c>
      <c r="U13" s="36">
        <f>COUNTIF(L7:L30,T13)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COUNTIF(L31:L54,Y13)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COUNTIF(L55:L78,AD13)</f>
        <v>2</v>
      </c>
      <c r="AF13" s="36">
        <f>AE13/(AG4-AE20)</f>
        <v>9.5238095238095233E-2</v>
      </c>
      <c r="AG13" s="36">
        <f>IF(AF13=0,0,(AF13*((LOG(AF13))/LOG(2))))</f>
        <v>-0.32307784978845333</v>
      </c>
      <c r="AI13" s="36">
        <f>N13</f>
        <v>1221</v>
      </c>
      <c r="AJ13" s="36">
        <f>COUNTIF(L79:L102,AI13)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COUNTIF(L103:L126,AN13)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COUNTIF(L127:L150,AS13)</f>
        <v>2</v>
      </c>
      <c r="AU13" s="36">
        <f>AT13/(AV4-AT20)</f>
        <v>9.5238095238095233E-2</v>
      </c>
      <c r="AV13" s="36">
        <f>IF(AU13=0,0,(AU13*((LOG(AU13))/LOG(2))))</f>
        <v>-0.32307784978845333</v>
      </c>
    </row>
    <row r="14" spans="1:48" x14ac:dyDescent="0.3">
      <c r="A14" s="58">
        <v>12</v>
      </c>
      <c r="B14" s="58">
        <v>1116</v>
      </c>
      <c r="C14" s="61">
        <v>14</v>
      </c>
      <c r="D14" s="58">
        <v>1127</v>
      </c>
      <c r="E14" s="61">
        <v>13</v>
      </c>
      <c r="F14" s="58">
        <v>1145</v>
      </c>
      <c r="G14" s="64">
        <v>23</v>
      </c>
      <c r="H14" s="64">
        <v>1156</v>
      </c>
      <c r="I14" s="42"/>
      <c r="J14" s="42"/>
      <c r="K14" s="43">
        <v>0</v>
      </c>
      <c r="L14">
        <v>1112</v>
      </c>
      <c r="N14" s="36">
        <v>1222</v>
      </c>
      <c r="O14" s="36">
        <f>COUNTIF($L$7:$L$500,N14)</f>
        <v>1</v>
      </c>
      <c r="P14" s="36">
        <f>O14/$Q$4</f>
        <v>6.9444444444444441E-3</v>
      </c>
      <c r="Q14" s="36">
        <f>IF(P14=0,0,(P14*((LOG(P14))/LOG(2))))</f>
        <v>-4.9791145843349392E-2</v>
      </c>
      <c r="T14" s="36">
        <f>N14</f>
        <v>1222</v>
      </c>
      <c r="U14" s="36">
        <f>COUNTIF(L7:L30,T14)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COUNTIF(L31:L54,Y14)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COUNTIF(L55:L78,AD14)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COUNTIF(L79:L102,AI14)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COUNTIF(L103:L126,AN14)</f>
        <v>1</v>
      </c>
      <c r="AP14" s="36">
        <f>AO14/(AQ4-AO20)</f>
        <v>4.3478260869565216E-2</v>
      </c>
      <c r="AQ14" s="36">
        <f>IF(AP14=0,0,(AP14*((LOG(AP14))/LOG(2))))</f>
        <v>-0.19667660678508753</v>
      </c>
      <c r="AS14" s="36">
        <f>N14</f>
        <v>1222</v>
      </c>
      <c r="AT14" s="36">
        <f>COUNTIF(L127:L150,AS14)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1255</v>
      </c>
      <c r="C15" s="61">
        <v>14</v>
      </c>
      <c r="D15" s="58">
        <v>1263</v>
      </c>
      <c r="E15" s="61">
        <v>13</v>
      </c>
      <c r="F15" s="58">
        <v>1271</v>
      </c>
      <c r="G15" s="64">
        <v>14</v>
      </c>
      <c r="H15" s="64">
        <v>1289</v>
      </c>
      <c r="I15" s="42"/>
      <c r="J15" s="42"/>
      <c r="K15" s="43">
        <v>0</v>
      </c>
      <c r="L15">
        <v>1111</v>
      </c>
      <c r="N15" s="36">
        <v>2111</v>
      </c>
      <c r="O15" s="36">
        <f>COUNTIF($L$7:$L$500,N15)</f>
        <v>4</v>
      </c>
      <c r="P15" s="36">
        <f>O15/$Q$4</f>
        <v>2.7777777777777776E-2</v>
      </c>
      <c r="Q15" s="36">
        <f>IF(P15=0,0,(P15*((LOG(P15))/LOG(2))))</f>
        <v>-0.14360902781784199</v>
      </c>
      <c r="T15" s="36">
        <f>N15</f>
        <v>2111</v>
      </c>
      <c r="U15" s="36">
        <f>COUNTIF(L7:L30,T15)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COUNTIF(L31:L54,Y15)</f>
        <v>2</v>
      </c>
      <c r="AA15" s="36">
        <f>Z15/(AB4-Z20)</f>
        <v>8.6956521739130432E-2</v>
      </c>
      <c r="AB15" s="36">
        <f>IF(AA15=0,0,(AA15*((LOG(AA15))/LOG(2))))</f>
        <v>-0.30639669183104457</v>
      </c>
      <c r="AD15" s="36">
        <f>N15</f>
        <v>2111</v>
      </c>
      <c r="AE15" s="36">
        <f>COUNTIF(L55:L78,AD15)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COUNTIF(L79:L102,AI15)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COUNTIF(L103:L126,AN15)</f>
        <v>2</v>
      </c>
      <c r="AP15" s="36">
        <f>AO15/(AQ4-AO20)</f>
        <v>8.6956521739130432E-2</v>
      </c>
      <c r="AQ15" s="36">
        <f>IF(AP15=0,0,(AP15*((LOG(AP15))/LOG(2))))</f>
        <v>-0.30639669183104457</v>
      </c>
      <c r="AS15" s="36">
        <f>N15</f>
        <v>2111</v>
      </c>
      <c r="AT15" s="36">
        <f>COUNTIF(L127:L150,AS15)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1386</v>
      </c>
      <c r="C16" s="61">
        <v>14</v>
      </c>
      <c r="D16" s="58">
        <v>1394</v>
      </c>
      <c r="E16" s="61">
        <v>13</v>
      </c>
      <c r="F16" s="58">
        <v>1401</v>
      </c>
      <c r="G16" s="64">
        <v>14</v>
      </c>
      <c r="H16" s="64">
        <v>1416</v>
      </c>
      <c r="I16" s="42"/>
      <c r="J16" s="42"/>
      <c r="K16" s="43">
        <v>0</v>
      </c>
      <c r="L16">
        <v>1111</v>
      </c>
      <c r="N16" s="36">
        <v>2112</v>
      </c>
      <c r="O16" s="36">
        <f>COUNTIF($L$7:$L$500,N16)</f>
        <v>8</v>
      </c>
      <c r="P16" s="36">
        <f>O16/$Q$4</f>
        <v>5.5555555555555552E-2</v>
      </c>
      <c r="Q16" s="36">
        <f>IF(P16=0,0,(P16*((LOG(P16))/LOG(2))))</f>
        <v>-0.23166250008012845</v>
      </c>
      <c r="T16" s="36">
        <f>N16</f>
        <v>2112</v>
      </c>
      <c r="U16" s="36">
        <f>COUNTIF(L7:L30,T16)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COUNTIF(L31:L54,Y16)</f>
        <v>1</v>
      </c>
      <c r="AA16" s="36">
        <f>Z16/(AB4-Z20)</f>
        <v>4.3478260869565216E-2</v>
      </c>
      <c r="AB16" s="36">
        <f>IF(AA16=0,0,(AA16*((LOG(AA16))/LOG(2))))</f>
        <v>-0.19667660678508753</v>
      </c>
      <c r="AD16" s="36">
        <f>N16</f>
        <v>2112</v>
      </c>
      <c r="AE16" s="36">
        <f>COUNTIF(L55:L78,AD16)</f>
        <v>3</v>
      </c>
      <c r="AF16" s="36">
        <f>AE16/(AG4-AE20)</f>
        <v>0.14285714285714285</v>
      </c>
      <c r="AG16" s="36">
        <f>IF(AF16=0,0,(AF16*((LOG(AF16))/LOG(2))))</f>
        <v>-0.40105070315108626</v>
      </c>
      <c r="AI16" s="36">
        <f>N16</f>
        <v>2112</v>
      </c>
      <c r="AJ16" s="36">
        <f>COUNTIF(L79:L102,AI16)</f>
        <v>1</v>
      </c>
      <c r="AK16" s="36">
        <f>AJ16/(AL4-AJ20)</f>
        <v>4.5454545454545456E-2</v>
      </c>
      <c r="AL16" s="36">
        <f>IF(AK16=0,0,(AK16*((LOG(AK16))/LOG(2))))</f>
        <v>-0.20270143721078623</v>
      </c>
      <c r="AN16" s="36">
        <f>N16</f>
        <v>2112</v>
      </c>
      <c r="AO16" s="36">
        <f>COUNTIF(L103:L126,AN16)</f>
        <v>2</v>
      </c>
      <c r="AP16" s="36">
        <f>AO16/(AQ4-AO20)</f>
        <v>8.6956521739130432E-2</v>
      </c>
      <c r="AQ16" s="36">
        <f>IF(AP16=0,0,(AP16*((LOG(AP16))/LOG(2))))</f>
        <v>-0.30639669183104457</v>
      </c>
      <c r="AS16" s="36">
        <f>N16</f>
        <v>2112</v>
      </c>
      <c r="AT16" s="36">
        <f>COUNTIF(L127:L150,AS16)</f>
        <v>1</v>
      </c>
      <c r="AU16" s="36">
        <f>AT16/(AV4-AT20)</f>
        <v>4.7619047619047616E-2</v>
      </c>
      <c r="AV16" s="36">
        <f>IF(AU16=0,0,(AU16*((LOG(AU16))/LOG(2))))</f>
        <v>-0.20915797251327431</v>
      </c>
    </row>
    <row r="17" spans="1:48" x14ac:dyDescent="0.3">
      <c r="A17" s="58">
        <v>12</v>
      </c>
      <c r="B17" s="58">
        <v>1532</v>
      </c>
      <c r="C17" s="61">
        <v>14</v>
      </c>
      <c r="D17" s="58">
        <v>1539</v>
      </c>
      <c r="E17" s="61">
        <v>13</v>
      </c>
      <c r="F17" s="58">
        <v>1551</v>
      </c>
      <c r="G17" s="64">
        <v>23</v>
      </c>
      <c r="H17" s="64">
        <v>1564</v>
      </c>
      <c r="I17" s="42"/>
      <c r="J17" s="42"/>
      <c r="K17" s="43">
        <v>0</v>
      </c>
      <c r="L17">
        <v>1112</v>
      </c>
      <c r="N17" s="36">
        <v>2121</v>
      </c>
      <c r="O17" s="36">
        <f>COUNTIF($L$7:$L$500,N17)</f>
        <v>23</v>
      </c>
      <c r="P17" s="36">
        <f>O17/$Q$4</f>
        <v>0.15972222222222221</v>
      </c>
      <c r="Q17" s="36">
        <f>IF(P17=0,0,(P17*((LOG(P17))/LOG(2))))</f>
        <v>-0.42268298641570751</v>
      </c>
      <c r="T17" s="36">
        <f>N17</f>
        <v>2121</v>
      </c>
      <c r="U17" s="36">
        <f>COUNTIF(L7:L30,T17)</f>
        <v>1</v>
      </c>
      <c r="V17" s="36">
        <f>U17/(W4-U20)</f>
        <v>4.1666666666666664E-2</v>
      </c>
      <c r="W17" s="36">
        <f>IF(V17=0,0,(V17*((LOG(V17))/LOG(2))))</f>
        <v>-0.19104010419671485</v>
      </c>
      <c r="Y17" s="36">
        <f>N17</f>
        <v>2121</v>
      </c>
      <c r="Z17" s="36">
        <f>COUNTIF(L31:L54,Y17)</f>
        <v>3</v>
      </c>
      <c r="AA17" s="36">
        <f>Z17/(AB4-Z20)</f>
        <v>0.13043478260869565</v>
      </c>
      <c r="AB17" s="36">
        <f>IF(AA17=0,0,(AA17*((LOG(AA17))/LOG(2))))</f>
        <v>-0.3832955811307639</v>
      </c>
      <c r="AD17" s="36">
        <f>N17</f>
        <v>2121</v>
      </c>
      <c r="AE17" s="36">
        <f>COUNTIF(L55:L78,AD17)</f>
        <v>6</v>
      </c>
      <c r="AF17" s="36">
        <f>AE17/(AG4-AE20)</f>
        <v>0.2857142857142857</v>
      </c>
      <c r="AG17" s="36">
        <f>IF(AF17=0,0,(AF17*((LOG(AF17))/LOG(2))))</f>
        <v>-0.51638712058788683</v>
      </c>
      <c r="AI17" s="36">
        <f>N17</f>
        <v>2121</v>
      </c>
      <c r="AJ17" s="36">
        <f>COUNTIF(L79:L102,AI17)</f>
        <v>4</v>
      </c>
      <c r="AK17" s="36">
        <f>AJ17/(AL4-AJ20)</f>
        <v>0.18181818181818182</v>
      </c>
      <c r="AL17" s="36">
        <f>IF(AK17=0,0,(AK17*((LOG(AK17))/LOG(2))))</f>
        <v>-0.44716938520678134</v>
      </c>
      <c r="AN17" s="36">
        <f>N17</f>
        <v>2121</v>
      </c>
      <c r="AO17" s="36">
        <f>COUNTIF(L103:L126,AN17)</f>
        <v>5</v>
      </c>
      <c r="AP17" s="36">
        <f>AO17/(AQ4-AO20)</f>
        <v>0.21739130434782608</v>
      </c>
      <c r="AQ17" s="36">
        <f>IF(AP17=0,0,(AP17*((LOG(AP17))/LOG(2))))</f>
        <v>-0.47861605677601093</v>
      </c>
      <c r="AS17" s="36">
        <f>N17</f>
        <v>2121</v>
      </c>
      <c r="AT17" s="36">
        <f>COUNTIF(L127:L150,AS17)</f>
        <v>4</v>
      </c>
      <c r="AU17" s="36">
        <f>AT17/(AV4-AT20)</f>
        <v>0.19047619047619047</v>
      </c>
      <c r="AV17" s="36">
        <f>IF(AU17=0,0,(AU17*((LOG(AU17))/LOG(2))))</f>
        <v>-0.4556795091007162</v>
      </c>
    </row>
    <row r="18" spans="1:48" x14ac:dyDescent="0.3">
      <c r="A18" s="58">
        <v>12</v>
      </c>
      <c r="B18" s="58">
        <v>1670</v>
      </c>
      <c r="C18" s="61">
        <v>14</v>
      </c>
      <c r="D18" s="58">
        <v>1682</v>
      </c>
      <c r="E18" s="61">
        <v>13</v>
      </c>
      <c r="F18" s="58">
        <v>1698</v>
      </c>
      <c r="G18" s="64">
        <v>14</v>
      </c>
      <c r="H18" s="64">
        <v>1710</v>
      </c>
      <c r="I18" s="42"/>
      <c r="J18" s="42"/>
      <c r="K18" s="43">
        <v>0</v>
      </c>
      <c r="L18">
        <v>1111</v>
      </c>
      <c r="N18" s="36">
        <v>2122</v>
      </c>
      <c r="O18" s="36">
        <f>COUNTIF($L$7:$L$500,N18)</f>
        <v>3</v>
      </c>
      <c r="P18" s="36">
        <f>O18/$Q$4</f>
        <v>2.0833333333333332E-2</v>
      </c>
      <c r="Q18" s="36">
        <f>IF(P18=0,0,(P18*((LOG(P18))/LOG(2))))</f>
        <v>-0.11635338543169074</v>
      </c>
      <c r="T18" s="36">
        <f>N18</f>
        <v>2122</v>
      </c>
      <c r="U18" s="36">
        <f>COUNTIF(L7:L30,T18)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COUNTIF(L31:L54,Y18)</f>
        <v>1</v>
      </c>
      <c r="AA18" s="36">
        <f>Z18/(AB4-Z20)</f>
        <v>4.3478260869565216E-2</v>
      </c>
      <c r="AB18" s="36">
        <f>IF(AA18=0,0,(AA18*((LOG(AA18))/LOG(2))))</f>
        <v>-0.19667660678508753</v>
      </c>
      <c r="AD18" s="36">
        <f>N18</f>
        <v>2122</v>
      </c>
      <c r="AE18" s="36">
        <f>COUNTIF(L55:L78,AD18)</f>
        <v>1</v>
      </c>
      <c r="AF18" s="36">
        <f>AE18/(AG4-AE20)</f>
        <v>4.7619047619047616E-2</v>
      </c>
      <c r="AG18" s="36">
        <f>IF(AF18=0,0,(AF18*((LOG(AF18))/LOG(2))))</f>
        <v>-0.20915797251327431</v>
      </c>
      <c r="AI18" s="36">
        <f>N18</f>
        <v>2122</v>
      </c>
      <c r="AJ18" s="36">
        <f>COUNTIF(L79:L102,AI18)</f>
        <v>1</v>
      </c>
      <c r="AK18" s="36">
        <f>AJ18/(AL4-AJ20)</f>
        <v>4.5454545454545456E-2</v>
      </c>
      <c r="AL18" s="36">
        <f>IF(AK18=0,0,(AK18*((LOG(AK18))/LOG(2))))</f>
        <v>-0.20270143721078623</v>
      </c>
      <c r="AN18" s="36">
        <f>N18</f>
        <v>2122</v>
      </c>
      <c r="AO18" s="36">
        <f>COUNTIF(L103:L126,AN18)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COUNTIF(L127:L150,AS18)</f>
        <v>0</v>
      </c>
      <c r="AU18" s="36">
        <f>AT18/(AV4-AT20)</f>
        <v>0</v>
      </c>
      <c r="AV18" s="36">
        <f>IF(AU18=0,0,(AU18*((LOG(AU18))/LOG(2))))</f>
        <v>0</v>
      </c>
    </row>
    <row r="19" spans="1:48" x14ac:dyDescent="0.3">
      <c r="A19" s="58">
        <v>12</v>
      </c>
      <c r="B19" s="58">
        <v>1808</v>
      </c>
      <c r="C19" s="61">
        <v>14</v>
      </c>
      <c r="D19" s="58">
        <v>1818</v>
      </c>
      <c r="E19" s="61">
        <v>13</v>
      </c>
      <c r="F19" s="58">
        <v>1826</v>
      </c>
      <c r="G19" s="64">
        <v>14</v>
      </c>
      <c r="H19" s="64">
        <v>1839</v>
      </c>
      <c r="I19" s="42"/>
      <c r="J19" s="42"/>
      <c r="K19" s="43">
        <v>0</v>
      </c>
      <c r="L19">
        <v>1111</v>
      </c>
      <c r="N19" s="36">
        <v>2211</v>
      </c>
      <c r="O19" s="36">
        <f>COUNTIF($L$7:$L$500,N19)</f>
        <v>2</v>
      </c>
      <c r="P19" s="36">
        <f>O19/$Q$4</f>
        <v>1.3888888888888888E-2</v>
      </c>
      <c r="Q19" s="36">
        <f>IF(P19=0,0,(P19*((LOG(P19))/LOG(2))))</f>
        <v>-8.5693402797809889E-2</v>
      </c>
      <c r="T19" s="36">
        <f>N19</f>
        <v>2211</v>
      </c>
      <c r="U19" s="36">
        <f>COUNTIF(L7:L30,T19)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COUNTIF(L31:L54,Y19)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COUNTIF(L55:L78,AD19)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COUNTIF(L79:L102,AI19)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COUNTIF(L103:L126,AN19)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COUNTIF(L127:L150,AS19)</f>
        <v>2</v>
      </c>
      <c r="AU19" s="36">
        <f>AT19/(AV4-AT20)</f>
        <v>9.5238095238095233E-2</v>
      </c>
      <c r="AV19" s="36">
        <f>IF(AU19=0,0,(AU19*((LOG(AU19))/LOG(2))))</f>
        <v>-0.32307784978845333</v>
      </c>
    </row>
    <row r="20" spans="1:48" x14ac:dyDescent="0.3">
      <c r="A20" s="58">
        <v>12</v>
      </c>
      <c r="B20" s="58">
        <v>1942</v>
      </c>
      <c r="C20" s="61">
        <v>14</v>
      </c>
      <c r="D20" s="58">
        <v>1961</v>
      </c>
      <c r="E20" s="61">
        <v>13</v>
      </c>
      <c r="F20" s="58">
        <v>1969</v>
      </c>
      <c r="G20" s="64">
        <v>14</v>
      </c>
      <c r="H20" s="64">
        <v>1986</v>
      </c>
      <c r="I20" s="42"/>
      <c r="J20" s="42"/>
      <c r="K20" s="43">
        <v>0</v>
      </c>
      <c r="L20">
        <v>1111</v>
      </c>
      <c r="N20" s="36">
        <v>2212</v>
      </c>
      <c r="O20" s="36">
        <f>COUNTIF($L$7:$L$500,N20)</f>
        <v>10</v>
      </c>
      <c r="P20" s="36">
        <f>O20/$Q$4</f>
        <v>6.9444444444444448E-2</v>
      </c>
      <c r="Q20" s="36">
        <f>IF(P20=0,0,(P20*((LOG(P20))/LOG(2))))</f>
        <v>-0.2672220073996493</v>
      </c>
      <c r="T20" s="36">
        <f>N20</f>
        <v>2212</v>
      </c>
      <c r="U20" s="36">
        <f>COUNTIF(L7:L30,T20)</f>
        <v>0</v>
      </c>
      <c r="V20" s="55"/>
      <c r="W20" s="56"/>
      <c r="Y20" s="36">
        <f>N20</f>
        <v>2212</v>
      </c>
      <c r="Z20" s="36">
        <f>COUNTIF(L31:L54,Y20)</f>
        <v>1</v>
      </c>
      <c r="AA20" s="55"/>
      <c r="AB20" s="56"/>
      <c r="AD20" s="36">
        <f>N20</f>
        <v>2212</v>
      </c>
      <c r="AE20" s="36">
        <f>COUNTIF(L55:L78,AD20)</f>
        <v>3</v>
      </c>
      <c r="AF20" s="55"/>
      <c r="AG20" s="56"/>
      <c r="AI20" s="36">
        <f>N20</f>
        <v>2212</v>
      </c>
      <c r="AJ20" s="36">
        <f>COUNTIF(L79:L102,AI20)</f>
        <v>2</v>
      </c>
      <c r="AK20" s="55"/>
      <c r="AL20" s="56"/>
      <c r="AN20" s="36">
        <f>N20</f>
        <v>2212</v>
      </c>
      <c r="AO20" s="36">
        <f>COUNTIF(L103:L126,AN20)</f>
        <v>1</v>
      </c>
      <c r="AP20" s="55"/>
      <c r="AQ20" s="56"/>
      <c r="AS20" s="36">
        <f>N20</f>
        <v>2212</v>
      </c>
      <c r="AT20" s="36">
        <f>COUNTIF(L127:L150,AS20)</f>
        <v>3</v>
      </c>
      <c r="AU20" s="55"/>
      <c r="AV20" s="56"/>
    </row>
    <row r="21" spans="1:48" x14ac:dyDescent="0.3">
      <c r="A21" s="58">
        <v>12</v>
      </c>
      <c r="B21" s="58">
        <v>2090</v>
      </c>
      <c r="C21" s="61">
        <v>14</v>
      </c>
      <c r="D21" s="58">
        <v>2162</v>
      </c>
      <c r="E21" s="61">
        <v>13</v>
      </c>
      <c r="F21" s="58">
        <v>2170</v>
      </c>
      <c r="G21" s="64">
        <v>14</v>
      </c>
      <c r="H21" s="64">
        <v>2194</v>
      </c>
      <c r="I21" s="42"/>
      <c r="J21" s="42"/>
      <c r="K21" s="43">
        <v>0</v>
      </c>
      <c r="L21">
        <v>1111</v>
      </c>
      <c r="N21" s="36">
        <v>2221</v>
      </c>
      <c r="O21" s="36">
        <f>COUNTIF($L$7:$L$500,N21)</f>
        <v>5</v>
      </c>
      <c r="P21" s="36">
        <f>O21/$Q$4</f>
        <v>3.4722222222222224E-2</v>
      </c>
      <c r="Q21" s="36">
        <f>IF(P21=0,0,(P21*((LOG(P21))/LOG(2))))</f>
        <v>-0.16833322592204686</v>
      </c>
      <c r="T21" s="36">
        <f>N21</f>
        <v>2221</v>
      </c>
      <c r="U21" s="36">
        <f>COUNTIF(L7:L30,T21)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COUNTIF(L31:L54,Y21)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COUNTIF(L55:L78,AD21)</f>
        <v>1</v>
      </c>
      <c r="AF21" s="36">
        <f>AE21/(AG4-AE20)</f>
        <v>4.7619047619047616E-2</v>
      </c>
      <c r="AG21" s="36">
        <f>IF(AF21=0,0,(AF21*((LOG(AF21))/LOG(2))))</f>
        <v>-0.20915797251327431</v>
      </c>
      <c r="AI21" s="36">
        <f>N21</f>
        <v>2221</v>
      </c>
      <c r="AJ21" s="36">
        <f>COUNTIF(L79:L102,AI21)</f>
        <v>3</v>
      </c>
      <c r="AK21" s="36">
        <f>AJ21/(AL4-AJ20)</f>
        <v>0.13636363636363635</v>
      </c>
      <c r="AL21" s="36">
        <f>IF(AK21=0,0,(AK21*((LOG(AK21))/LOG(2))))</f>
        <v>-0.39197306153401923</v>
      </c>
      <c r="AN21" s="36">
        <f>N21</f>
        <v>2221</v>
      </c>
      <c r="AO21" s="36">
        <f>COUNTIF(L103:L126,AN21)</f>
        <v>1</v>
      </c>
      <c r="AP21" s="36">
        <f>AO21/(AQ4-AO20)</f>
        <v>4.3478260869565216E-2</v>
      </c>
      <c r="AQ21" s="36">
        <f>IF(AP21=0,0,(AP21*((LOG(AP21))/LOG(2))))</f>
        <v>-0.19667660678508753</v>
      </c>
      <c r="AS21" s="36">
        <f>N21</f>
        <v>2221</v>
      </c>
      <c r="AT21" s="36">
        <f>COUNTIF(L127:L150,AS21)</f>
        <v>0</v>
      </c>
      <c r="AU21" s="36">
        <f>AT21/(AV4-AT20)</f>
        <v>0</v>
      </c>
      <c r="AV21" s="36">
        <f>IF(AU21=0,0,(AU21*((LOG(AU21))/LOG(2))))</f>
        <v>0</v>
      </c>
    </row>
    <row r="22" spans="1:48" x14ac:dyDescent="0.3">
      <c r="A22" s="58">
        <v>12</v>
      </c>
      <c r="B22" s="58">
        <v>2293</v>
      </c>
      <c r="C22" s="61">
        <v>14</v>
      </c>
      <c r="D22" s="58">
        <v>2299</v>
      </c>
      <c r="E22" s="61">
        <v>13</v>
      </c>
      <c r="F22" s="58">
        <v>2319</v>
      </c>
      <c r="G22" s="64">
        <v>14</v>
      </c>
      <c r="H22" s="64">
        <v>2331</v>
      </c>
      <c r="I22" s="42"/>
      <c r="J22" s="42"/>
      <c r="K22" s="43">
        <v>0</v>
      </c>
      <c r="L22">
        <v>1111</v>
      </c>
      <c r="N22" s="36">
        <v>2222</v>
      </c>
      <c r="O22" s="36">
        <f>COUNTIF($L$7:$L$500,N22)</f>
        <v>3</v>
      </c>
      <c r="P22" s="36">
        <f>O22/$Q$4</f>
        <v>2.0833333333333332E-2</v>
      </c>
      <c r="Q22" s="36">
        <f>IF(P22=0,0,(P22*((LOG(P22))/LOG(2))))</f>
        <v>-0.11635338543169074</v>
      </c>
      <c r="T22" s="36">
        <f>N22</f>
        <v>2222</v>
      </c>
      <c r="U22" s="36">
        <f>COUNTIF(L7:L30,T22)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COUNTIF(L31:L54,Y22)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COUNTIF(L55:L78,AD22)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COUNTIF(L79:L102,AI22)</f>
        <v>3</v>
      </c>
      <c r="AK22" s="36">
        <f>AJ22/(AL4-AJ20)</f>
        <v>0.13636363636363635</v>
      </c>
      <c r="AL22" s="36">
        <f>IF(AK22=0,0,(AK22*((LOG(AK22))/LOG(2))))</f>
        <v>-0.39197306153401923</v>
      </c>
      <c r="AN22" s="36">
        <f>N22</f>
        <v>2222</v>
      </c>
      <c r="AO22" s="36">
        <f>COUNTIF(L103:L126,AN22)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COUNTIF(L127:L150,AS22)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12</v>
      </c>
      <c r="B23" s="58">
        <v>2427</v>
      </c>
      <c r="C23" s="61">
        <v>14</v>
      </c>
      <c r="D23" s="58">
        <v>2436</v>
      </c>
      <c r="E23" s="61">
        <v>13</v>
      </c>
      <c r="F23" s="58">
        <v>2443</v>
      </c>
      <c r="G23" s="64">
        <v>14</v>
      </c>
      <c r="H23" s="64">
        <v>2451</v>
      </c>
      <c r="I23" s="42"/>
      <c r="J23" s="42"/>
      <c r="K23" s="43">
        <v>0</v>
      </c>
      <c r="L23">
        <v>1111</v>
      </c>
      <c r="P23" s="28">
        <f>SUM(P7:P22)</f>
        <v>1</v>
      </c>
      <c r="Q23" s="28">
        <f>-SUM(Q7:Q22)</f>
        <v>3.5264676998259201</v>
      </c>
      <c r="V23" s="28">
        <f>SUM(V7:V22)</f>
        <v>0.99999999999999989</v>
      </c>
      <c r="W23" s="28">
        <f>-SUM(W7:W22)</f>
        <v>1.6368421881310118</v>
      </c>
      <c r="AA23" s="28">
        <f>SUM(AA7:AA22)</f>
        <v>0.99999999999999989</v>
      </c>
      <c r="AB23" s="28">
        <f>-SUM(AB7:AB22)</f>
        <v>3.017944978531331</v>
      </c>
      <c r="AF23" s="28">
        <f>SUM(AF7:AF22)</f>
        <v>1</v>
      </c>
      <c r="AG23" s="28">
        <f>-SUM(AG7:AG22)</f>
        <v>2.9151959937952419</v>
      </c>
      <c r="AK23" s="28">
        <f>SUM(AK7:AK22)</f>
        <v>1</v>
      </c>
      <c r="AL23" s="28">
        <f>-SUM(AL7:AL22)</f>
        <v>3.0494520727893941</v>
      </c>
      <c r="AP23" s="28">
        <f>SUM(AP7:AP22)</f>
        <v>0.99999999999999989</v>
      </c>
      <c r="AQ23" s="28">
        <f>-SUM(AQ7:AQ22)</f>
        <v>3.0622732397771517</v>
      </c>
      <c r="AU23" s="28">
        <f>SUM(AU7:AU22)</f>
        <v>0.99999999999999989</v>
      </c>
      <c r="AV23" s="28">
        <f>-SUM(AV7:AV22)</f>
        <v>2.6606732334168424</v>
      </c>
    </row>
    <row r="24" spans="1:48" x14ac:dyDescent="0.3">
      <c r="A24" s="58">
        <v>12</v>
      </c>
      <c r="B24" s="58">
        <v>2572</v>
      </c>
      <c r="C24" s="61">
        <v>14</v>
      </c>
      <c r="D24" s="58">
        <v>2581</v>
      </c>
      <c r="E24" s="61">
        <v>13</v>
      </c>
      <c r="F24" s="58">
        <v>2597</v>
      </c>
      <c r="G24" s="64">
        <v>14</v>
      </c>
      <c r="H24" s="64">
        <v>2612</v>
      </c>
      <c r="I24" s="42"/>
      <c r="J24" s="42"/>
      <c r="K24" s="43">
        <v>0</v>
      </c>
      <c r="L24">
        <v>1111</v>
      </c>
      <c r="P24" s="29" t="s">
        <v>90</v>
      </c>
      <c r="Q24" s="29">
        <f>Q23/(LOG(Q4)/LOG(2))</f>
        <v>0.49184164396650321</v>
      </c>
      <c r="V24" s="29" t="s">
        <v>117</v>
      </c>
      <c r="W24" s="29">
        <f>W23/(LOG(W4)/LOG(2))</f>
        <v>0.3570023065343626</v>
      </c>
      <c r="AA24" s="29" t="s">
        <v>120</v>
      </c>
      <c r="AB24" s="29">
        <f>AB23/(LOG(AB4)/LOG(2))</f>
        <v>0.65822675279386622</v>
      </c>
      <c r="AF24" s="29" t="s">
        <v>121</v>
      </c>
      <c r="AG24" s="29">
        <f>AG23/(LOG(AG4)/LOG(2))</f>
        <v>0.63581675822576933</v>
      </c>
      <c r="AK24" s="29" t="s">
        <v>122</v>
      </c>
      <c r="AL24" s="29">
        <f>AL23/(LOG(AL4)/LOG(2))</f>
        <v>0.66509858527954246</v>
      </c>
      <c r="AP24" s="29" t="s">
        <v>123</v>
      </c>
      <c r="AQ24" s="29">
        <f>AQ23/(LOG(AQ4)/LOG(2))</f>
        <v>0.66789493682783563</v>
      </c>
      <c r="AU24" s="29" t="s">
        <v>124</v>
      </c>
      <c r="AV24" s="29">
        <f>AV23/(LOG(AV4)/LOG(2))</f>
        <v>0.58030425177923539</v>
      </c>
    </row>
    <row r="25" spans="1:48" x14ac:dyDescent="0.3">
      <c r="A25" s="58">
        <v>12</v>
      </c>
      <c r="B25" s="58">
        <v>2710</v>
      </c>
      <c r="C25" s="61">
        <v>14</v>
      </c>
      <c r="D25" s="58">
        <v>2714</v>
      </c>
      <c r="E25" s="61">
        <v>13</v>
      </c>
      <c r="F25" s="58">
        <v>2726</v>
      </c>
      <c r="G25" s="64">
        <v>14</v>
      </c>
      <c r="H25" s="64">
        <v>2738</v>
      </c>
      <c r="I25" s="42"/>
      <c r="J25" s="42"/>
      <c r="K25" s="43">
        <v>0</v>
      </c>
      <c r="L25">
        <v>1111</v>
      </c>
    </row>
    <row r="26" spans="1:48" x14ac:dyDescent="0.3">
      <c r="A26" s="58">
        <v>12</v>
      </c>
      <c r="B26" s="58">
        <v>2848</v>
      </c>
      <c r="C26" s="61">
        <v>14</v>
      </c>
      <c r="D26" s="58">
        <v>2859</v>
      </c>
      <c r="E26" s="61">
        <v>13</v>
      </c>
      <c r="F26" s="58">
        <v>2872</v>
      </c>
      <c r="G26" s="64">
        <v>14</v>
      </c>
      <c r="H26" s="64">
        <v>2885</v>
      </c>
      <c r="I26" s="42"/>
      <c r="J26" s="42"/>
      <c r="K26" s="43">
        <v>0</v>
      </c>
      <c r="L26">
        <v>1111</v>
      </c>
    </row>
    <row r="27" spans="1:48" x14ac:dyDescent="0.3">
      <c r="A27" s="58">
        <v>12</v>
      </c>
      <c r="B27" s="58">
        <v>3006</v>
      </c>
      <c r="C27" s="61">
        <v>23</v>
      </c>
      <c r="D27" s="58">
        <v>3018</v>
      </c>
      <c r="E27" s="61">
        <v>13</v>
      </c>
      <c r="F27" s="58">
        <v>3027</v>
      </c>
      <c r="G27" s="64">
        <v>14</v>
      </c>
      <c r="H27" s="64">
        <v>3046</v>
      </c>
      <c r="I27" s="42"/>
      <c r="J27" s="42"/>
      <c r="K27" s="43">
        <v>0</v>
      </c>
      <c r="L27">
        <v>1211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8">
        <v>12</v>
      </c>
      <c r="B28" s="58">
        <v>3156</v>
      </c>
      <c r="C28" s="61">
        <v>14</v>
      </c>
      <c r="D28" s="58">
        <v>3164</v>
      </c>
      <c r="E28" s="61">
        <v>13</v>
      </c>
      <c r="F28" s="58">
        <v>3181</v>
      </c>
      <c r="G28" s="64">
        <v>14</v>
      </c>
      <c r="H28" s="64">
        <v>3201</v>
      </c>
      <c r="I28" s="42"/>
      <c r="J28" s="42"/>
      <c r="K28" s="43">
        <v>0</v>
      </c>
      <c r="L28">
        <v>1111</v>
      </c>
      <c r="N28" s="40">
        <f>COUNTIF(L7:L150,G3)</f>
        <v>10</v>
      </c>
      <c r="O28" s="40"/>
      <c r="P28" s="47">
        <v>24</v>
      </c>
      <c r="Q28" s="47">
        <v>24</v>
      </c>
      <c r="R28" s="47">
        <v>24</v>
      </c>
      <c r="S28" s="47">
        <v>24</v>
      </c>
      <c r="T28" s="47">
        <v>24</v>
      </c>
      <c r="U28" s="47">
        <v>24</v>
      </c>
      <c r="V28" s="46"/>
    </row>
    <row r="29" spans="1:48" x14ac:dyDescent="0.3">
      <c r="A29" s="58">
        <v>12</v>
      </c>
      <c r="B29" s="58">
        <v>3314</v>
      </c>
      <c r="C29" s="61">
        <v>14</v>
      </c>
      <c r="D29" s="58">
        <v>3331</v>
      </c>
      <c r="E29" s="61">
        <v>13</v>
      </c>
      <c r="F29" s="58">
        <v>3344</v>
      </c>
      <c r="G29" s="64">
        <v>14</v>
      </c>
      <c r="H29" s="64">
        <v>3361</v>
      </c>
      <c r="I29" s="42"/>
      <c r="J29" s="42"/>
      <c r="K29" s="43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8">
        <v>12</v>
      </c>
      <c r="B30" s="58">
        <v>3469</v>
      </c>
      <c r="C30" s="61">
        <v>14</v>
      </c>
      <c r="D30" s="58">
        <v>3485</v>
      </c>
      <c r="E30" s="61">
        <v>13</v>
      </c>
      <c r="F30" s="58">
        <v>3498</v>
      </c>
      <c r="G30" s="64">
        <v>14</v>
      </c>
      <c r="H30" s="64">
        <v>3518</v>
      </c>
      <c r="I30" s="42"/>
      <c r="J30" s="42"/>
      <c r="K30" s="43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3627</v>
      </c>
      <c r="C31" s="62">
        <v>12</v>
      </c>
      <c r="D31" s="59">
        <v>3637</v>
      </c>
      <c r="E31" s="62">
        <v>13</v>
      </c>
      <c r="F31" s="59">
        <v>3657</v>
      </c>
      <c r="G31" s="65">
        <v>23</v>
      </c>
      <c r="H31" s="65">
        <v>3674</v>
      </c>
      <c r="I31" s="41"/>
      <c r="J31" s="41"/>
      <c r="K31" s="51">
        <v>0</v>
      </c>
      <c r="L31">
        <v>2112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3802</v>
      </c>
      <c r="C32" s="62">
        <v>14</v>
      </c>
      <c r="D32" s="59">
        <v>3818</v>
      </c>
      <c r="E32" s="62">
        <v>13</v>
      </c>
      <c r="F32" s="59">
        <v>3835</v>
      </c>
      <c r="G32" s="65">
        <v>14</v>
      </c>
      <c r="H32" s="65">
        <v>3853</v>
      </c>
      <c r="I32" s="41"/>
      <c r="J32" s="41"/>
      <c r="K32" s="51">
        <v>0</v>
      </c>
      <c r="L32">
        <v>1111</v>
      </c>
      <c r="O32" s="45" t="s">
        <v>106</v>
      </c>
      <c r="P32" s="47">
        <f>U20</f>
        <v>0</v>
      </c>
      <c r="Q32" s="47">
        <f>Z20</f>
        <v>1</v>
      </c>
      <c r="R32" s="47">
        <f>AE20</f>
        <v>3</v>
      </c>
      <c r="S32" s="47">
        <f>AJ20</f>
        <v>2</v>
      </c>
      <c r="T32" s="47">
        <f>AO20</f>
        <v>1</v>
      </c>
      <c r="U32" s="47">
        <f>AT20</f>
        <v>3</v>
      </c>
      <c r="V32" s="45"/>
    </row>
    <row r="33" spans="1:22" x14ac:dyDescent="0.3">
      <c r="A33" s="59">
        <v>12</v>
      </c>
      <c r="B33" s="59">
        <v>3967</v>
      </c>
      <c r="C33" s="62">
        <v>14</v>
      </c>
      <c r="D33" s="59">
        <v>3996</v>
      </c>
      <c r="E33" s="62">
        <v>24</v>
      </c>
      <c r="F33" s="59">
        <v>4010</v>
      </c>
      <c r="G33" s="65">
        <v>14</v>
      </c>
      <c r="H33" s="65">
        <v>4024</v>
      </c>
      <c r="I33" s="41"/>
      <c r="J33" s="41"/>
      <c r="K33" s="51">
        <v>0</v>
      </c>
      <c r="L33">
        <v>1121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4139</v>
      </c>
      <c r="C34" s="62">
        <v>14</v>
      </c>
      <c r="D34" s="59">
        <v>4167</v>
      </c>
      <c r="E34" s="62">
        <v>13</v>
      </c>
      <c r="F34" s="59">
        <v>4184</v>
      </c>
      <c r="G34" s="65">
        <v>23</v>
      </c>
      <c r="H34" s="65">
        <v>4202</v>
      </c>
      <c r="I34" s="41"/>
      <c r="J34" s="41"/>
      <c r="K34" s="51">
        <v>0</v>
      </c>
      <c r="L34">
        <v>1112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4361</v>
      </c>
      <c r="C35" s="62">
        <v>14</v>
      </c>
      <c r="D35" s="59">
        <v>4377</v>
      </c>
      <c r="E35" s="62">
        <v>13</v>
      </c>
      <c r="F35" s="59">
        <v>4394</v>
      </c>
      <c r="G35" s="65">
        <v>14</v>
      </c>
      <c r="H35" s="65">
        <v>4420</v>
      </c>
      <c r="I35" s="41"/>
      <c r="J35" s="41"/>
      <c r="K35" s="51">
        <v>0</v>
      </c>
      <c r="L35">
        <v>1111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4546</v>
      </c>
      <c r="C36" s="62">
        <v>23</v>
      </c>
      <c r="D36" s="59">
        <v>4555</v>
      </c>
      <c r="E36" s="62">
        <v>13</v>
      </c>
      <c r="F36" s="59">
        <v>4566</v>
      </c>
      <c r="G36" s="65">
        <v>14</v>
      </c>
      <c r="H36" s="65">
        <v>4585</v>
      </c>
      <c r="I36" s="41"/>
      <c r="J36" s="41"/>
      <c r="K36" s="51">
        <v>0</v>
      </c>
      <c r="L36">
        <v>1211</v>
      </c>
      <c r="N36" s="41"/>
      <c r="O36" s="50" t="s">
        <v>110</v>
      </c>
      <c r="P36">
        <f>H30/P28</f>
        <v>146.58333333333334</v>
      </c>
      <c r="Q36">
        <f>(H54-H30)/Q28</f>
        <v>177.08333333333334</v>
      </c>
      <c r="R36">
        <f>(H78-H54)/R28</f>
        <v>169.875</v>
      </c>
      <c r="S36">
        <f>(H102-H78)/S28</f>
        <v>162.75</v>
      </c>
      <c r="T36">
        <f>(H126-H102)/T28</f>
        <v>176.91666666666666</v>
      </c>
      <c r="U36">
        <f>(H150-H126)/U28</f>
        <v>164.54166666666666</v>
      </c>
    </row>
    <row r="37" spans="1:22" x14ac:dyDescent="0.3">
      <c r="A37" s="59">
        <v>12</v>
      </c>
      <c r="B37" s="59">
        <v>4700</v>
      </c>
      <c r="C37" s="62">
        <v>23</v>
      </c>
      <c r="D37" s="59">
        <v>4713</v>
      </c>
      <c r="E37" s="62">
        <v>13</v>
      </c>
      <c r="F37" s="59">
        <v>4722</v>
      </c>
      <c r="G37" s="65">
        <v>14</v>
      </c>
      <c r="H37" s="65">
        <v>4738</v>
      </c>
      <c r="I37" s="41"/>
      <c r="J37" s="41"/>
      <c r="K37" s="51">
        <v>0</v>
      </c>
      <c r="L37">
        <v>1211</v>
      </c>
    </row>
    <row r="38" spans="1:22" x14ac:dyDescent="0.3">
      <c r="A38" s="59">
        <v>12</v>
      </c>
      <c r="B38" s="59">
        <v>4848</v>
      </c>
      <c r="C38" s="62">
        <v>14</v>
      </c>
      <c r="D38" s="59">
        <v>4861</v>
      </c>
      <c r="E38" s="62">
        <v>13</v>
      </c>
      <c r="F38" s="59">
        <v>4873</v>
      </c>
      <c r="G38" s="65">
        <v>14</v>
      </c>
      <c r="H38" s="65">
        <v>4889</v>
      </c>
      <c r="I38" s="41"/>
      <c r="J38" s="41"/>
      <c r="K38" s="51">
        <v>0</v>
      </c>
      <c r="L38">
        <v>1111</v>
      </c>
    </row>
    <row r="39" spans="1:22" x14ac:dyDescent="0.3">
      <c r="A39" s="59">
        <v>21</v>
      </c>
      <c r="B39" s="59">
        <v>5020</v>
      </c>
      <c r="C39" s="62">
        <v>12</v>
      </c>
      <c r="D39" s="59">
        <v>5030</v>
      </c>
      <c r="E39" s="62">
        <v>24</v>
      </c>
      <c r="F39" s="59">
        <v>5043</v>
      </c>
      <c r="G39" s="65">
        <v>14</v>
      </c>
      <c r="H39" s="65">
        <v>5061</v>
      </c>
      <c r="I39" s="41"/>
      <c r="J39" s="41"/>
      <c r="K39" s="51">
        <v>0</v>
      </c>
      <c r="L39">
        <v>2121</v>
      </c>
    </row>
    <row r="40" spans="1:22" x14ac:dyDescent="0.3">
      <c r="A40" s="59">
        <v>21</v>
      </c>
      <c r="B40" s="59">
        <v>5173</v>
      </c>
      <c r="C40" s="62">
        <v>12</v>
      </c>
      <c r="D40" s="59">
        <v>5202</v>
      </c>
      <c r="E40" s="62">
        <v>13</v>
      </c>
      <c r="F40" s="59">
        <v>5211</v>
      </c>
      <c r="G40" s="65">
        <v>14</v>
      </c>
      <c r="H40" s="65">
        <v>5224</v>
      </c>
      <c r="I40" s="41"/>
      <c r="J40" s="41"/>
      <c r="K40" s="51">
        <v>0</v>
      </c>
      <c r="L40">
        <v>2111</v>
      </c>
    </row>
    <row r="41" spans="1:22" x14ac:dyDescent="0.3">
      <c r="A41" s="59">
        <v>12</v>
      </c>
      <c r="B41" s="59">
        <v>5407</v>
      </c>
      <c r="C41" s="62">
        <v>14</v>
      </c>
      <c r="D41" s="59">
        <v>5435</v>
      </c>
      <c r="E41" s="62">
        <v>13</v>
      </c>
      <c r="F41" s="59">
        <v>5485</v>
      </c>
      <c r="G41" s="65">
        <v>23</v>
      </c>
      <c r="H41" s="65">
        <v>5502</v>
      </c>
      <c r="I41" s="41"/>
      <c r="J41" s="41"/>
      <c r="K41" s="51">
        <v>0</v>
      </c>
      <c r="L41">
        <v>1112</v>
      </c>
    </row>
    <row r="42" spans="1:22" x14ac:dyDescent="0.3">
      <c r="A42" s="59">
        <v>21</v>
      </c>
      <c r="B42" s="59">
        <v>5606</v>
      </c>
      <c r="C42" s="62">
        <v>12</v>
      </c>
      <c r="D42" s="59">
        <v>5638</v>
      </c>
      <c r="E42" s="62">
        <v>13</v>
      </c>
      <c r="F42" s="59">
        <v>5660</v>
      </c>
      <c r="G42" s="65">
        <v>14</v>
      </c>
      <c r="H42" s="65">
        <v>5679</v>
      </c>
      <c r="I42" s="41"/>
      <c r="J42" s="41"/>
      <c r="K42" s="51">
        <v>0</v>
      </c>
      <c r="L42">
        <v>2111</v>
      </c>
    </row>
    <row r="43" spans="1:22" x14ac:dyDescent="0.3">
      <c r="A43" s="59">
        <v>12</v>
      </c>
      <c r="B43" s="59">
        <v>5804</v>
      </c>
      <c r="C43" s="62">
        <v>14</v>
      </c>
      <c r="D43" s="59">
        <v>5826</v>
      </c>
      <c r="E43" s="62">
        <v>24</v>
      </c>
      <c r="F43" s="59">
        <v>5839</v>
      </c>
      <c r="G43" s="65">
        <v>14</v>
      </c>
      <c r="H43" s="65">
        <v>5852</v>
      </c>
      <c r="I43" s="41"/>
      <c r="J43" s="41"/>
      <c r="K43" s="51">
        <v>0</v>
      </c>
      <c r="L43">
        <v>1121</v>
      </c>
    </row>
    <row r="44" spans="1:22" x14ac:dyDescent="0.3">
      <c r="A44" s="59">
        <v>12</v>
      </c>
      <c r="B44" s="59">
        <v>6011</v>
      </c>
      <c r="C44" s="62">
        <v>23</v>
      </c>
      <c r="D44" s="59">
        <v>6025</v>
      </c>
      <c r="E44" s="62">
        <v>13</v>
      </c>
      <c r="F44" s="59">
        <v>6037</v>
      </c>
      <c r="G44" s="65">
        <v>23</v>
      </c>
      <c r="H44" s="65">
        <v>6049</v>
      </c>
      <c r="I44" s="41"/>
      <c r="J44" s="41"/>
      <c r="K44" s="51">
        <v>0</v>
      </c>
      <c r="L44">
        <v>1212</v>
      </c>
    </row>
    <row r="45" spans="1:22" x14ac:dyDescent="0.3">
      <c r="A45" s="59">
        <v>12</v>
      </c>
      <c r="B45" s="59">
        <v>6191</v>
      </c>
      <c r="C45" s="62">
        <v>23</v>
      </c>
      <c r="D45" s="59">
        <v>6203</v>
      </c>
      <c r="E45" s="62">
        <v>13</v>
      </c>
      <c r="F45" s="59">
        <v>6215</v>
      </c>
      <c r="G45" s="65">
        <v>14</v>
      </c>
      <c r="H45" s="65">
        <v>6250</v>
      </c>
      <c r="I45" s="41"/>
      <c r="J45" s="41"/>
      <c r="K45" s="51">
        <v>0</v>
      </c>
      <c r="L45">
        <v>1211</v>
      </c>
    </row>
    <row r="46" spans="1:22" x14ac:dyDescent="0.3">
      <c r="A46" s="59">
        <v>21</v>
      </c>
      <c r="B46" s="59">
        <v>6398</v>
      </c>
      <c r="C46" s="62">
        <v>12</v>
      </c>
      <c r="D46" s="59">
        <v>6406</v>
      </c>
      <c r="E46" s="62">
        <v>24</v>
      </c>
      <c r="F46" s="59">
        <v>6419</v>
      </c>
      <c r="G46" s="65">
        <v>14</v>
      </c>
      <c r="H46" s="65">
        <v>6435</v>
      </c>
      <c r="I46" s="41"/>
      <c r="J46" s="41"/>
      <c r="K46" s="51">
        <v>0</v>
      </c>
      <c r="L46">
        <v>2121</v>
      </c>
    </row>
    <row r="47" spans="1:22" x14ac:dyDescent="0.3">
      <c r="A47" s="59">
        <v>12</v>
      </c>
      <c r="B47" s="59">
        <v>6568</v>
      </c>
      <c r="C47" s="62">
        <v>14</v>
      </c>
      <c r="D47" s="59">
        <v>6584</v>
      </c>
      <c r="E47" s="62">
        <v>24</v>
      </c>
      <c r="F47" s="59">
        <v>6602</v>
      </c>
      <c r="G47" s="65">
        <v>14</v>
      </c>
      <c r="H47" s="65">
        <v>6613</v>
      </c>
      <c r="I47" s="41"/>
      <c r="J47" s="41"/>
      <c r="K47" s="51">
        <v>0</v>
      </c>
      <c r="L47">
        <v>1121</v>
      </c>
    </row>
    <row r="48" spans="1:22" x14ac:dyDescent="0.3">
      <c r="A48" s="59">
        <v>21</v>
      </c>
      <c r="B48" s="59">
        <v>6721</v>
      </c>
      <c r="C48" s="62">
        <v>21</v>
      </c>
      <c r="D48" s="59">
        <v>6744</v>
      </c>
      <c r="E48" s="62">
        <v>11</v>
      </c>
      <c r="F48" s="59">
        <v>6757</v>
      </c>
      <c r="G48" s="65">
        <v>21</v>
      </c>
      <c r="H48" s="65">
        <v>6770</v>
      </c>
      <c r="I48" s="41"/>
      <c r="J48" s="41"/>
      <c r="K48" s="51">
        <v>0</v>
      </c>
      <c r="L48">
        <v>2212</v>
      </c>
    </row>
    <row r="49" spans="1:12" x14ac:dyDescent="0.3">
      <c r="A49" s="59">
        <v>12</v>
      </c>
      <c r="B49" s="59">
        <v>6894</v>
      </c>
      <c r="C49" s="62">
        <v>14</v>
      </c>
      <c r="D49" s="59">
        <v>6906</v>
      </c>
      <c r="E49" s="62">
        <v>24</v>
      </c>
      <c r="F49" s="59">
        <v>6917</v>
      </c>
      <c r="G49" s="65">
        <v>14</v>
      </c>
      <c r="H49" s="65">
        <v>6930</v>
      </c>
      <c r="I49" s="41"/>
      <c r="J49" s="41"/>
      <c r="K49" s="51">
        <v>0</v>
      </c>
      <c r="L49">
        <v>1121</v>
      </c>
    </row>
    <row r="50" spans="1:12" x14ac:dyDescent="0.3">
      <c r="A50" s="59">
        <v>12</v>
      </c>
      <c r="B50" s="59">
        <v>7042</v>
      </c>
      <c r="C50" s="62">
        <v>23</v>
      </c>
      <c r="D50" s="59">
        <v>7080</v>
      </c>
      <c r="E50" s="62">
        <v>13</v>
      </c>
      <c r="F50" s="59">
        <v>7092</v>
      </c>
      <c r="G50" s="65">
        <v>23</v>
      </c>
      <c r="H50" s="65">
        <v>7105</v>
      </c>
      <c r="I50" s="41"/>
      <c r="J50" s="41"/>
      <c r="K50" s="51">
        <v>0</v>
      </c>
      <c r="L50">
        <v>1212</v>
      </c>
    </row>
    <row r="51" spans="1:12" x14ac:dyDescent="0.3">
      <c r="A51" s="59">
        <v>12</v>
      </c>
      <c r="B51" s="59">
        <v>7227</v>
      </c>
      <c r="C51" s="62">
        <v>23</v>
      </c>
      <c r="D51" s="59">
        <v>7236</v>
      </c>
      <c r="E51" s="62">
        <v>13</v>
      </c>
      <c r="F51" s="59">
        <v>7248</v>
      </c>
      <c r="G51" s="65">
        <v>23</v>
      </c>
      <c r="H51" s="65">
        <v>7257</v>
      </c>
      <c r="I51" s="41"/>
      <c r="J51" s="41"/>
      <c r="K51" s="51">
        <v>0</v>
      </c>
      <c r="L51">
        <v>1212</v>
      </c>
    </row>
    <row r="52" spans="1:12" x14ac:dyDescent="0.3">
      <c r="A52" s="59">
        <v>21</v>
      </c>
      <c r="B52" s="59">
        <v>7379</v>
      </c>
      <c r="C52" s="62">
        <v>12</v>
      </c>
      <c r="D52" s="59">
        <v>7404</v>
      </c>
      <c r="E52" s="62">
        <v>24</v>
      </c>
      <c r="F52" s="59">
        <v>7413</v>
      </c>
      <c r="G52" s="65">
        <v>14</v>
      </c>
      <c r="H52" s="65">
        <v>7439</v>
      </c>
      <c r="I52" s="41"/>
      <c r="J52" s="41"/>
      <c r="K52" s="51">
        <v>0</v>
      </c>
      <c r="L52">
        <v>2121</v>
      </c>
    </row>
    <row r="53" spans="1:12" x14ac:dyDescent="0.3">
      <c r="A53" s="59">
        <v>21</v>
      </c>
      <c r="B53" s="59">
        <v>7566</v>
      </c>
      <c r="C53" s="62">
        <v>12</v>
      </c>
      <c r="D53" s="59">
        <v>7577</v>
      </c>
      <c r="E53" s="62">
        <v>24</v>
      </c>
      <c r="F53" s="59">
        <v>7589</v>
      </c>
      <c r="G53" s="65">
        <v>23</v>
      </c>
      <c r="H53" s="65">
        <v>7607</v>
      </c>
      <c r="I53" s="41"/>
      <c r="J53" s="41"/>
      <c r="K53" s="51">
        <v>0</v>
      </c>
      <c r="L53">
        <v>2122</v>
      </c>
    </row>
    <row r="54" spans="1:12" x14ac:dyDescent="0.3">
      <c r="A54" s="59">
        <v>12</v>
      </c>
      <c r="B54" s="59">
        <v>7722</v>
      </c>
      <c r="C54" s="62">
        <v>14</v>
      </c>
      <c r="D54" s="59">
        <v>7744</v>
      </c>
      <c r="E54" s="62">
        <v>24</v>
      </c>
      <c r="F54" s="59">
        <v>7755</v>
      </c>
      <c r="G54" s="65">
        <v>14</v>
      </c>
      <c r="H54" s="65">
        <v>7768</v>
      </c>
      <c r="I54" s="41"/>
      <c r="J54" s="41"/>
      <c r="K54" s="51">
        <v>0</v>
      </c>
      <c r="L54">
        <v>1121</v>
      </c>
    </row>
    <row r="55" spans="1:12" x14ac:dyDescent="0.3">
      <c r="A55" s="58">
        <v>12</v>
      </c>
      <c r="B55" s="58">
        <v>7919</v>
      </c>
      <c r="C55" s="61">
        <v>23</v>
      </c>
      <c r="D55" s="58">
        <v>7931</v>
      </c>
      <c r="E55" s="61">
        <v>24</v>
      </c>
      <c r="F55" s="58">
        <v>7949</v>
      </c>
      <c r="G55" s="64">
        <v>14</v>
      </c>
      <c r="H55" s="64">
        <v>7962</v>
      </c>
      <c r="I55" s="42"/>
      <c r="J55" s="42"/>
      <c r="K55" s="43">
        <v>0</v>
      </c>
      <c r="L55">
        <v>1221</v>
      </c>
    </row>
    <row r="56" spans="1:12" x14ac:dyDescent="0.3">
      <c r="A56" s="58">
        <v>21</v>
      </c>
      <c r="B56" s="58">
        <v>8073</v>
      </c>
      <c r="C56" s="61">
        <v>21</v>
      </c>
      <c r="D56" s="58">
        <v>8098</v>
      </c>
      <c r="E56" s="61">
        <v>11</v>
      </c>
      <c r="F56" s="58">
        <v>8110</v>
      </c>
      <c r="G56" s="64">
        <v>21</v>
      </c>
      <c r="H56" s="64">
        <v>8123</v>
      </c>
      <c r="I56" s="42"/>
      <c r="J56" s="42"/>
      <c r="K56" s="43">
        <v>0</v>
      </c>
      <c r="L56">
        <v>2212</v>
      </c>
    </row>
    <row r="57" spans="1:12" x14ac:dyDescent="0.3">
      <c r="A57" s="58">
        <v>21</v>
      </c>
      <c r="B57" s="58">
        <v>8227</v>
      </c>
      <c r="C57" s="61">
        <v>12</v>
      </c>
      <c r="D57" s="58">
        <v>8252</v>
      </c>
      <c r="E57" s="61">
        <v>24</v>
      </c>
      <c r="F57" s="58">
        <v>8264</v>
      </c>
      <c r="G57" s="64">
        <v>14</v>
      </c>
      <c r="H57" s="64">
        <v>8281</v>
      </c>
      <c r="I57" s="42"/>
      <c r="J57" s="42"/>
      <c r="K57" s="43">
        <v>0</v>
      </c>
      <c r="L57">
        <v>2121</v>
      </c>
    </row>
    <row r="58" spans="1:12" x14ac:dyDescent="0.3">
      <c r="A58" s="58">
        <v>12</v>
      </c>
      <c r="B58" s="58">
        <v>8403</v>
      </c>
      <c r="C58" s="61">
        <v>23</v>
      </c>
      <c r="D58" s="58">
        <v>8412</v>
      </c>
      <c r="E58" s="61">
        <v>13</v>
      </c>
      <c r="F58" s="58">
        <v>8423</v>
      </c>
      <c r="G58" s="64">
        <v>23</v>
      </c>
      <c r="H58" s="64">
        <v>8435</v>
      </c>
      <c r="I58" s="42"/>
      <c r="J58" s="42"/>
      <c r="K58" s="43">
        <v>0</v>
      </c>
      <c r="L58">
        <v>1212</v>
      </c>
    </row>
    <row r="59" spans="1:12" x14ac:dyDescent="0.3">
      <c r="A59" s="58">
        <v>12</v>
      </c>
      <c r="B59" s="58">
        <v>8544</v>
      </c>
      <c r="C59" s="61">
        <v>14</v>
      </c>
      <c r="D59" s="58">
        <v>8557</v>
      </c>
      <c r="E59" s="61">
        <v>13</v>
      </c>
      <c r="F59" s="58">
        <v>8569</v>
      </c>
      <c r="G59" s="64">
        <v>23</v>
      </c>
      <c r="H59" s="64">
        <v>8582</v>
      </c>
      <c r="I59" s="42"/>
      <c r="J59" s="42"/>
      <c r="K59" s="43">
        <v>0</v>
      </c>
      <c r="L59">
        <v>1112</v>
      </c>
    </row>
    <row r="60" spans="1:12" x14ac:dyDescent="0.3">
      <c r="A60" s="58">
        <v>12</v>
      </c>
      <c r="B60" s="58">
        <v>8699</v>
      </c>
      <c r="C60" s="61">
        <v>23</v>
      </c>
      <c r="D60" s="58">
        <v>8709</v>
      </c>
      <c r="E60" s="61">
        <v>13</v>
      </c>
      <c r="F60" s="58">
        <v>8719</v>
      </c>
      <c r="G60" s="64">
        <v>23</v>
      </c>
      <c r="H60" s="64">
        <v>8732</v>
      </c>
      <c r="I60" s="42"/>
      <c r="J60" s="42"/>
      <c r="K60" s="43">
        <v>0</v>
      </c>
      <c r="L60">
        <v>1212</v>
      </c>
    </row>
    <row r="61" spans="1:12" x14ac:dyDescent="0.3">
      <c r="A61" s="58">
        <v>21</v>
      </c>
      <c r="B61" s="58">
        <v>8846</v>
      </c>
      <c r="C61" s="61">
        <v>12</v>
      </c>
      <c r="D61" s="58">
        <v>8865</v>
      </c>
      <c r="E61" s="61">
        <v>13</v>
      </c>
      <c r="F61" s="58">
        <v>8896</v>
      </c>
      <c r="G61" s="64">
        <v>23</v>
      </c>
      <c r="H61" s="64">
        <v>8907</v>
      </c>
      <c r="I61" s="42"/>
      <c r="J61" s="42"/>
      <c r="K61" s="43">
        <v>0</v>
      </c>
      <c r="L61">
        <v>2112</v>
      </c>
    </row>
    <row r="62" spans="1:12" x14ac:dyDescent="0.3">
      <c r="A62" s="58">
        <v>21</v>
      </c>
      <c r="B62" s="58">
        <v>9015</v>
      </c>
      <c r="C62" s="61">
        <v>12</v>
      </c>
      <c r="D62" s="58">
        <v>9037</v>
      </c>
      <c r="E62" s="61">
        <v>24</v>
      </c>
      <c r="F62" s="58">
        <v>9048</v>
      </c>
      <c r="G62" s="64">
        <v>14</v>
      </c>
      <c r="H62" s="64">
        <v>9063</v>
      </c>
      <c r="I62" s="42"/>
      <c r="J62" s="42"/>
      <c r="K62" s="43">
        <v>0</v>
      </c>
      <c r="L62">
        <v>2121</v>
      </c>
    </row>
    <row r="63" spans="1:12" x14ac:dyDescent="0.3">
      <c r="A63" s="58">
        <v>12</v>
      </c>
      <c r="B63" s="58">
        <v>9198</v>
      </c>
      <c r="C63" s="61">
        <v>14</v>
      </c>
      <c r="D63" s="58">
        <v>9206</v>
      </c>
      <c r="E63" s="61">
        <v>13</v>
      </c>
      <c r="F63" s="58">
        <v>9222</v>
      </c>
      <c r="G63" s="64">
        <v>23</v>
      </c>
      <c r="H63" s="64">
        <v>9234</v>
      </c>
      <c r="I63" s="42"/>
      <c r="J63" s="42"/>
      <c r="K63" s="43">
        <v>0</v>
      </c>
      <c r="L63">
        <v>1112</v>
      </c>
    </row>
    <row r="64" spans="1:12" x14ac:dyDescent="0.3">
      <c r="A64" s="58">
        <v>12</v>
      </c>
      <c r="B64" s="58">
        <v>9364</v>
      </c>
      <c r="C64" s="61">
        <v>23</v>
      </c>
      <c r="D64" s="58">
        <v>9376</v>
      </c>
      <c r="E64" s="61">
        <v>24</v>
      </c>
      <c r="F64" s="58">
        <v>9402</v>
      </c>
      <c r="G64" s="64">
        <v>14</v>
      </c>
      <c r="H64" s="64">
        <v>9415</v>
      </c>
      <c r="I64" s="42"/>
      <c r="J64" s="42"/>
      <c r="K64" s="43">
        <v>0</v>
      </c>
      <c r="L64">
        <v>1221</v>
      </c>
    </row>
    <row r="65" spans="1:12" x14ac:dyDescent="0.3">
      <c r="A65" s="58">
        <v>12</v>
      </c>
      <c r="B65" s="58">
        <v>9548</v>
      </c>
      <c r="C65" s="61">
        <v>14</v>
      </c>
      <c r="D65" s="58">
        <v>9565</v>
      </c>
      <c r="E65" s="61">
        <v>24</v>
      </c>
      <c r="F65" s="58">
        <v>9578</v>
      </c>
      <c r="G65" s="64">
        <v>14</v>
      </c>
      <c r="H65" s="64">
        <v>9602</v>
      </c>
      <c r="I65" s="42"/>
      <c r="J65" s="42"/>
      <c r="K65" s="43">
        <v>0</v>
      </c>
      <c r="L65">
        <v>1121</v>
      </c>
    </row>
    <row r="66" spans="1:12" x14ac:dyDescent="0.3">
      <c r="A66" s="58">
        <v>21</v>
      </c>
      <c r="B66" s="58">
        <v>9723</v>
      </c>
      <c r="C66" s="61">
        <v>12</v>
      </c>
      <c r="D66" s="58">
        <v>9759</v>
      </c>
      <c r="E66" s="61">
        <v>24</v>
      </c>
      <c r="F66" s="58">
        <v>9772</v>
      </c>
      <c r="G66" s="64">
        <v>14</v>
      </c>
      <c r="H66" s="64">
        <v>9794</v>
      </c>
      <c r="I66" s="42"/>
      <c r="J66" s="42"/>
      <c r="K66" s="43">
        <v>0</v>
      </c>
      <c r="L66">
        <v>2121</v>
      </c>
    </row>
    <row r="67" spans="1:12" x14ac:dyDescent="0.3">
      <c r="A67" s="58">
        <v>21</v>
      </c>
      <c r="B67" s="58">
        <v>9903</v>
      </c>
      <c r="C67" s="61">
        <v>12</v>
      </c>
      <c r="D67" s="58">
        <v>9916</v>
      </c>
      <c r="E67" s="61">
        <v>24</v>
      </c>
      <c r="F67" s="58">
        <v>9938</v>
      </c>
      <c r="G67" s="64">
        <v>14</v>
      </c>
      <c r="H67" s="64">
        <v>9948</v>
      </c>
      <c r="I67" s="42"/>
      <c r="J67" s="42"/>
      <c r="K67" s="43">
        <v>0</v>
      </c>
      <c r="L67">
        <v>2121</v>
      </c>
    </row>
    <row r="68" spans="1:12" x14ac:dyDescent="0.3">
      <c r="A68" s="58">
        <v>12</v>
      </c>
      <c r="B68" s="58">
        <v>10103</v>
      </c>
      <c r="C68" s="61">
        <v>14</v>
      </c>
      <c r="D68" s="58">
        <v>10145</v>
      </c>
      <c r="E68" s="61">
        <v>24</v>
      </c>
      <c r="F68" s="58">
        <v>10159</v>
      </c>
      <c r="G68" s="64">
        <v>14</v>
      </c>
      <c r="H68" s="64">
        <v>10171</v>
      </c>
      <c r="I68" s="42"/>
      <c r="J68" s="42"/>
      <c r="K68" s="43">
        <v>0</v>
      </c>
      <c r="L68">
        <v>1121</v>
      </c>
    </row>
    <row r="69" spans="1:12" x14ac:dyDescent="0.3">
      <c r="A69" s="58">
        <v>12</v>
      </c>
      <c r="B69" s="58">
        <v>10286</v>
      </c>
      <c r="C69" s="61">
        <v>23</v>
      </c>
      <c r="D69" s="58">
        <v>10299</v>
      </c>
      <c r="E69" s="61">
        <v>13</v>
      </c>
      <c r="F69" s="58">
        <v>10318</v>
      </c>
      <c r="G69" s="64">
        <v>14</v>
      </c>
      <c r="H69" s="64">
        <v>10350</v>
      </c>
      <c r="I69" s="42"/>
      <c r="J69" s="42"/>
      <c r="K69" s="43">
        <v>0</v>
      </c>
      <c r="L69">
        <v>1211</v>
      </c>
    </row>
    <row r="70" spans="1:12" x14ac:dyDescent="0.3">
      <c r="A70" s="58">
        <v>12</v>
      </c>
      <c r="B70" s="58">
        <v>10508</v>
      </c>
      <c r="C70" s="61">
        <v>23</v>
      </c>
      <c r="D70" s="58">
        <v>10519</v>
      </c>
      <c r="E70" s="61">
        <v>13</v>
      </c>
      <c r="F70" s="58">
        <v>10531</v>
      </c>
      <c r="G70" s="64">
        <v>23</v>
      </c>
      <c r="H70" s="64">
        <v>10542</v>
      </c>
      <c r="I70" s="42"/>
      <c r="J70" s="42"/>
      <c r="K70" s="43">
        <v>0</v>
      </c>
      <c r="L70">
        <v>1212</v>
      </c>
    </row>
    <row r="71" spans="1:12" x14ac:dyDescent="0.3">
      <c r="A71" s="58">
        <v>21</v>
      </c>
      <c r="B71" s="58">
        <v>10650</v>
      </c>
      <c r="C71" s="61">
        <v>12</v>
      </c>
      <c r="D71" s="58">
        <v>10661</v>
      </c>
      <c r="E71" s="61">
        <v>13</v>
      </c>
      <c r="F71" s="58">
        <v>10687</v>
      </c>
      <c r="G71" s="64">
        <v>23</v>
      </c>
      <c r="H71" s="64">
        <v>10698</v>
      </c>
      <c r="I71" s="42"/>
      <c r="J71" s="42"/>
      <c r="K71" s="43">
        <v>0</v>
      </c>
      <c r="L71">
        <v>2112</v>
      </c>
    </row>
    <row r="72" spans="1:12" x14ac:dyDescent="0.3">
      <c r="A72" s="58">
        <v>21</v>
      </c>
      <c r="B72" s="58">
        <v>10824</v>
      </c>
      <c r="C72" s="61">
        <v>12</v>
      </c>
      <c r="D72" s="58">
        <v>10833</v>
      </c>
      <c r="E72" s="61">
        <v>24</v>
      </c>
      <c r="F72" s="58">
        <v>10844</v>
      </c>
      <c r="G72" s="64">
        <v>14</v>
      </c>
      <c r="H72" s="64">
        <v>10854</v>
      </c>
      <c r="I72" s="42"/>
      <c r="J72" s="42"/>
      <c r="K72" s="43">
        <v>0</v>
      </c>
      <c r="L72">
        <v>2121</v>
      </c>
    </row>
    <row r="73" spans="1:12" x14ac:dyDescent="0.3">
      <c r="A73" s="58">
        <v>21</v>
      </c>
      <c r="B73" s="58">
        <v>10961</v>
      </c>
      <c r="C73" s="61">
        <v>21</v>
      </c>
      <c r="D73" s="58">
        <v>11003</v>
      </c>
      <c r="E73" s="61">
        <v>11</v>
      </c>
      <c r="F73" s="58">
        <v>11014</v>
      </c>
      <c r="G73" s="64">
        <v>21</v>
      </c>
      <c r="H73" s="64">
        <v>11022</v>
      </c>
      <c r="I73" s="42"/>
      <c r="J73" s="42"/>
      <c r="K73" s="43">
        <v>0</v>
      </c>
      <c r="L73">
        <v>2212</v>
      </c>
    </row>
    <row r="74" spans="1:12" x14ac:dyDescent="0.3">
      <c r="A74" s="58">
        <v>21</v>
      </c>
      <c r="B74" s="58">
        <v>11165</v>
      </c>
      <c r="C74" s="61">
        <v>12</v>
      </c>
      <c r="D74" s="58">
        <v>11177</v>
      </c>
      <c r="E74" s="61">
        <v>24</v>
      </c>
      <c r="F74" s="58">
        <v>11189</v>
      </c>
      <c r="G74" s="64">
        <v>14</v>
      </c>
      <c r="H74" s="64">
        <v>11204</v>
      </c>
      <c r="I74" s="42"/>
      <c r="J74" s="42"/>
      <c r="K74" s="43">
        <v>0</v>
      </c>
      <c r="L74">
        <v>2121</v>
      </c>
    </row>
    <row r="75" spans="1:12" x14ac:dyDescent="0.3">
      <c r="A75" s="58">
        <v>21</v>
      </c>
      <c r="B75" s="58">
        <v>11320</v>
      </c>
      <c r="C75" s="61">
        <v>12</v>
      </c>
      <c r="D75" s="58">
        <v>11341</v>
      </c>
      <c r="E75" s="61">
        <v>24</v>
      </c>
      <c r="F75" s="58">
        <v>11350</v>
      </c>
      <c r="G75" s="64">
        <v>23</v>
      </c>
      <c r="H75" s="64">
        <v>11364</v>
      </c>
      <c r="I75" s="42"/>
      <c r="J75" s="42"/>
      <c r="K75" s="43">
        <v>0</v>
      </c>
      <c r="L75">
        <v>2122</v>
      </c>
    </row>
    <row r="76" spans="1:12" x14ac:dyDescent="0.3">
      <c r="A76" s="58">
        <v>21</v>
      </c>
      <c r="B76" s="58">
        <v>11472</v>
      </c>
      <c r="C76" s="61">
        <v>12</v>
      </c>
      <c r="D76" s="58">
        <v>11486</v>
      </c>
      <c r="E76" s="61">
        <v>13</v>
      </c>
      <c r="F76" s="58">
        <v>11513</v>
      </c>
      <c r="G76" s="64">
        <v>23</v>
      </c>
      <c r="H76" s="64">
        <v>11522</v>
      </c>
      <c r="I76" s="42"/>
      <c r="J76" s="42"/>
      <c r="K76" s="43">
        <v>0</v>
      </c>
      <c r="L76">
        <v>2112</v>
      </c>
    </row>
    <row r="77" spans="1:12" x14ac:dyDescent="0.3">
      <c r="A77" s="58">
        <v>21</v>
      </c>
      <c r="B77" s="58">
        <v>11629</v>
      </c>
      <c r="C77" s="61">
        <v>21</v>
      </c>
      <c r="D77" s="58">
        <v>11641</v>
      </c>
      <c r="E77" s="61">
        <v>22</v>
      </c>
      <c r="F77" s="58">
        <v>11651</v>
      </c>
      <c r="G77" s="64">
        <v>14</v>
      </c>
      <c r="H77" s="64">
        <v>11676</v>
      </c>
      <c r="I77" s="42"/>
      <c r="J77" s="42"/>
      <c r="K77" s="43">
        <v>0</v>
      </c>
      <c r="L77">
        <v>2221</v>
      </c>
    </row>
    <row r="78" spans="1:12" x14ac:dyDescent="0.3">
      <c r="A78" s="58">
        <v>21</v>
      </c>
      <c r="B78" s="58">
        <v>11809</v>
      </c>
      <c r="C78" s="61">
        <v>21</v>
      </c>
      <c r="D78" s="58">
        <v>11820</v>
      </c>
      <c r="E78" s="61">
        <v>11</v>
      </c>
      <c r="F78" s="58">
        <v>11833</v>
      </c>
      <c r="G78" s="64">
        <v>21</v>
      </c>
      <c r="H78" s="64">
        <v>11845</v>
      </c>
      <c r="I78" s="42"/>
      <c r="J78" s="42"/>
      <c r="K78" s="43">
        <v>0</v>
      </c>
      <c r="L78">
        <v>2212</v>
      </c>
    </row>
    <row r="79" spans="1:12" x14ac:dyDescent="0.3">
      <c r="A79" s="59">
        <v>21</v>
      </c>
      <c r="B79" s="59">
        <v>11964</v>
      </c>
      <c r="C79" s="62">
        <v>12</v>
      </c>
      <c r="D79" s="59">
        <v>11974</v>
      </c>
      <c r="E79" s="62">
        <v>24</v>
      </c>
      <c r="F79" s="59">
        <v>11982</v>
      </c>
      <c r="G79" s="65">
        <v>14</v>
      </c>
      <c r="H79" s="65">
        <v>11996</v>
      </c>
      <c r="I79" s="41"/>
      <c r="J79" s="41"/>
      <c r="K79" s="51">
        <v>0</v>
      </c>
      <c r="L79">
        <v>2121</v>
      </c>
    </row>
    <row r="80" spans="1:12" x14ac:dyDescent="0.3">
      <c r="A80" s="59">
        <v>21</v>
      </c>
      <c r="B80" s="59">
        <v>12106</v>
      </c>
      <c r="C80" s="62">
        <v>21</v>
      </c>
      <c r="D80" s="59">
        <v>12121</v>
      </c>
      <c r="E80" s="62">
        <v>22</v>
      </c>
      <c r="F80" s="59">
        <v>12139</v>
      </c>
      <c r="G80" s="65">
        <v>14</v>
      </c>
      <c r="H80" s="65">
        <v>12149</v>
      </c>
      <c r="I80" s="41"/>
      <c r="J80" s="41"/>
      <c r="K80" s="51">
        <v>0</v>
      </c>
      <c r="L80">
        <v>2221</v>
      </c>
    </row>
    <row r="81" spans="1:12" x14ac:dyDescent="0.3">
      <c r="A81" s="59">
        <v>21</v>
      </c>
      <c r="B81" s="59">
        <v>12248</v>
      </c>
      <c r="C81" s="62">
        <v>21</v>
      </c>
      <c r="D81" s="59">
        <v>12259</v>
      </c>
      <c r="E81" s="62">
        <v>22</v>
      </c>
      <c r="F81" s="59">
        <v>12268</v>
      </c>
      <c r="G81" s="65">
        <v>23</v>
      </c>
      <c r="H81" s="65">
        <v>12304</v>
      </c>
      <c r="I81" s="41"/>
      <c r="J81" s="41"/>
      <c r="K81" s="51">
        <v>0</v>
      </c>
      <c r="L81">
        <v>2222</v>
      </c>
    </row>
    <row r="82" spans="1:12" x14ac:dyDescent="0.3">
      <c r="A82" s="59">
        <v>21</v>
      </c>
      <c r="B82" s="59">
        <v>12415</v>
      </c>
      <c r="C82" s="62">
        <v>21</v>
      </c>
      <c r="D82" s="59">
        <v>12434</v>
      </c>
      <c r="E82" s="62">
        <v>22</v>
      </c>
      <c r="F82" s="59">
        <v>12444</v>
      </c>
      <c r="G82" s="65">
        <v>23</v>
      </c>
      <c r="H82" s="65">
        <v>12462</v>
      </c>
      <c r="I82" s="41"/>
      <c r="J82" s="41"/>
      <c r="K82" s="51">
        <v>0</v>
      </c>
      <c r="L82">
        <v>2222</v>
      </c>
    </row>
    <row r="83" spans="1:12" x14ac:dyDescent="0.3">
      <c r="A83" s="59">
        <v>21</v>
      </c>
      <c r="B83" s="59">
        <v>12586</v>
      </c>
      <c r="C83" s="62">
        <v>12</v>
      </c>
      <c r="D83" s="59">
        <v>12597</v>
      </c>
      <c r="E83" s="62">
        <v>24</v>
      </c>
      <c r="F83" s="59">
        <v>12606</v>
      </c>
      <c r="G83" s="65">
        <v>23</v>
      </c>
      <c r="H83" s="65">
        <v>12628</v>
      </c>
      <c r="I83" s="41"/>
      <c r="J83" s="41"/>
      <c r="K83" s="51">
        <v>0</v>
      </c>
      <c r="L83">
        <v>2122</v>
      </c>
    </row>
    <row r="84" spans="1:12" x14ac:dyDescent="0.3">
      <c r="A84" s="59">
        <v>12</v>
      </c>
      <c r="B84" s="59">
        <v>12755</v>
      </c>
      <c r="C84" s="62">
        <v>23</v>
      </c>
      <c r="D84" s="59">
        <v>12766</v>
      </c>
      <c r="E84" s="62">
        <v>13</v>
      </c>
      <c r="F84" s="59">
        <v>12775</v>
      </c>
      <c r="G84" s="65">
        <v>23</v>
      </c>
      <c r="H84" s="65">
        <v>12788</v>
      </c>
      <c r="I84" s="41"/>
      <c r="J84" s="41"/>
      <c r="K84" s="51">
        <v>0</v>
      </c>
      <c r="L84">
        <v>1212</v>
      </c>
    </row>
    <row r="85" spans="1:12" x14ac:dyDescent="0.3">
      <c r="A85" s="59">
        <v>12</v>
      </c>
      <c r="B85" s="59">
        <v>12902</v>
      </c>
      <c r="C85" s="62">
        <v>23</v>
      </c>
      <c r="D85" s="59">
        <v>12924</v>
      </c>
      <c r="E85" s="62">
        <v>13</v>
      </c>
      <c r="F85" s="59">
        <v>12935</v>
      </c>
      <c r="G85" s="65">
        <v>23</v>
      </c>
      <c r="H85" s="65">
        <v>12944</v>
      </c>
      <c r="I85" s="41"/>
      <c r="J85" s="41"/>
      <c r="K85" s="51">
        <v>0</v>
      </c>
      <c r="L85">
        <v>1212</v>
      </c>
    </row>
    <row r="86" spans="1:12" x14ac:dyDescent="0.3">
      <c r="A86" s="59">
        <v>21</v>
      </c>
      <c r="B86" s="59">
        <v>13058</v>
      </c>
      <c r="C86" s="62">
        <v>12</v>
      </c>
      <c r="D86" s="59">
        <v>13075</v>
      </c>
      <c r="E86" s="62">
        <v>24</v>
      </c>
      <c r="F86" s="59">
        <v>13084</v>
      </c>
      <c r="G86" s="65">
        <v>14</v>
      </c>
      <c r="H86" s="65">
        <v>13093</v>
      </c>
      <c r="I86" s="41"/>
      <c r="J86" s="41"/>
      <c r="K86" s="51">
        <v>0</v>
      </c>
      <c r="L86">
        <v>2121</v>
      </c>
    </row>
    <row r="87" spans="1:12" x14ac:dyDescent="0.3">
      <c r="A87" s="59">
        <v>12</v>
      </c>
      <c r="B87" s="59">
        <v>13229</v>
      </c>
      <c r="C87" s="62">
        <v>23</v>
      </c>
      <c r="D87" s="59">
        <v>13238</v>
      </c>
      <c r="E87" s="62">
        <v>13</v>
      </c>
      <c r="F87" s="59">
        <v>13248</v>
      </c>
      <c r="G87" s="65">
        <v>23</v>
      </c>
      <c r="H87" s="65">
        <v>13259</v>
      </c>
      <c r="I87" s="41"/>
      <c r="J87" s="41"/>
      <c r="K87" s="51">
        <v>0</v>
      </c>
      <c r="L87">
        <v>1212</v>
      </c>
    </row>
    <row r="88" spans="1:12" x14ac:dyDescent="0.3">
      <c r="A88" s="59">
        <v>21</v>
      </c>
      <c r="B88" s="59">
        <v>13375</v>
      </c>
      <c r="C88" s="62">
        <v>21</v>
      </c>
      <c r="D88" s="59">
        <v>13390</v>
      </c>
      <c r="E88" s="62">
        <v>11</v>
      </c>
      <c r="F88" s="59">
        <v>13402</v>
      </c>
      <c r="G88" s="65">
        <v>21</v>
      </c>
      <c r="H88" s="65">
        <v>13416</v>
      </c>
      <c r="I88" s="41"/>
      <c r="J88" s="41"/>
      <c r="K88" s="51">
        <v>0</v>
      </c>
      <c r="L88">
        <v>2212</v>
      </c>
    </row>
    <row r="89" spans="1:12" x14ac:dyDescent="0.3">
      <c r="A89" s="59">
        <v>12</v>
      </c>
      <c r="B89" s="59">
        <v>13523</v>
      </c>
      <c r="C89" s="62">
        <v>14</v>
      </c>
      <c r="D89" s="59">
        <v>13536</v>
      </c>
      <c r="E89" s="62">
        <v>24</v>
      </c>
      <c r="F89" s="59">
        <v>13548</v>
      </c>
      <c r="G89" s="65">
        <v>23</v>
      </c>
      <c r="H89" s="65">
        <v>13565</v>
      </c>
      <c r="I89" s="41"/>
      <c r="J89" s="41"/>
      <c r="K89" s="51">
        <v>0</v>
      </c>
      <c r="L89">
        <v>1122</v>
      </c>
    </row>
    <row r="90" spans="1:12" x14ac:dyDescent="0.3">
      <c r="A90" s="59">
        <v>12</v>
      </c>
      <c r="B90" s="59">
        <v>13668</v>
      </c>
      <c r="C90" s="62">
        <v>14</v>
      </c>
      <c r="D90" s="59">
        <v>13681</v>
      </c>
      <c r="E90" s="62">
        <v>13</v>
      </c>
      <c r="F90" s="59">
        <v>13695</v>
      </c>
      <c r="G90" s="65">
        <v>23</v>
      </c>
      <c r="H90" s="65">
        <v>13707</v>
      </c>
      <c r="I90" s="41"/>
      <c r="J90" s="41"/>
      <c r="K90" s="51">
        <v>0</v>
      </c>
      <c r="L90">
        <v>1112</v>
      </c>
    </row>
    <row r="91" spans="1:12" x14ac:dyDescent="0.3">
      <c r="A91" s="59">
        <v>12</v>
      </c>
      <c r="B91" s="59">
        <v>13817</v>
      </c>
      <c r="C91" s="62">
        <v>14</v>
      </c>
      <c r="D91" s="59">
        <v>13827</v>
      </c>
      <c r="E91" s="62">
        <v>24</v>
      </c>
      <c r="F91" s="59">
        <v>13836</v>
      </c>
      <c r="G91" s="65">
        <v>14</v>
      </c>
      <c r="H91" s="65">
        <v>13844</v>
      </c>
      <c r="I91" s="41"/>
      <c r="J91" s="41"/>
      <c r="K91" s="51">
        <v>0</v>
      </c>
      <c r="L91">
        <v>1121</v>
      </c>
    </row>
    <row r="92" spans="1:12" x14ac:dyDescent="0.3">
      <c r="A92" s="59">
        <v>12</v>
      </c>
      <c r="B92" s="59">
        <v>13959</v>
      </c>
      <c r="C92" s="62">
        <v>14</v>
      </c>
      <c r="D92" s="59">
        <v>13971</v>
      </c>
      <c r="E92" s="62">
        <v>24</v>
      </c>
      <c r="F92" s="59">
        <v>13983</v>
      </c>
      <c r="G92" s="65">
        <v>14</v>
      </c>
      <c r="H92" s="65">
        <v>14005</v>
      </c>
      <c r="I92" s="41"/>
      <c r="J92" s="41"/>
      <c r="K92" s="51">
        <v>0</v>
      </c>
      <c r="L92">
        <v>1121</v>
      </c>
    </row>
    <row r="93" spans="1:12" x14ac:dyDescent="0.3">
      <c r="A93" s="59">
        <v>21</v>
      </c>
      <c r="B93" s="59">
        <v>14108</v>
      </c>
      <c r="C93" s="62">
        <v>12</v>
      </c>
      <c r="D93" s="59">
        <v>14132</v>
      </c>
      <c r="E93" s="62">
        <v>13</v>
      </c>
      <c r="F93" s="59">
        <v>14151</v>
      </c>
      <c r="G93" s="65">
        <v>23</v>
      </c>
      <c r="H93" s="65">
        <v>14163</v>
      </c>
      <c r="I93" s="41"/>
      <c r="J93" s="41"/>
      <c r="K93" s="51">
        <v>0</v>
      </c>
      <c r="L93">
        <v>2112</v>
      </c>
    </row>
    <row r="94" spans="1:12" x14ac:dyDescent="0.3">
      <c r="A94" s="59">
        <v>21</v>
      </c>
      <c r="B94" s="59">
        <v>14280</v>
      </c>
      <c r="C94" s="62">
        <v>21</v>
      </c>
      <c r="D94" s="59">
        <v>14321</v>
      </c>
      <c r="E94" s="62">
        <v>22</v>
      </c>
      <c r="F94" s="59">
        <v>14343</v>
      </c>
      <c r="G94" s="65">
        <v>14</v>
      </c>
      <c r="H94" s="65">
        <v>14355</v>
      </c>
      <c r="I94" s="41"/>
      <c r="J94" s="41"/>
      <c r="K94" s="51">
        <v>0</v>
      </c>
      <c r="L94">
        <v>2221</v>
      </c>
    </row>
    <row r="95" spans="1:12" x14ac:dyDescent="0.3">
      <c r="A95" s="59">
        <v>12</v>
      </c>
      <c r="B95" s="59">
        <v>14478</v>
      </c>
      <c r="C95" s="62">
        <v>14</v>
      </c>
      <c r="D95" s="59">
        <v>14494</v>
      </c>
      <c r="E95" s="62">
        <v>13</v>
      </c>
      <c r="F95" s="59">
        <v>14528</v>
      </c>
      <c r="G95" s="65">
        <v>23</v>
      </c>
      <c r="H95" s="65">
        <v>14537</v>
      </c>
      <c r="I95" s="41"/>
      <c r="J95" s="41"/>
      <c r="K95" s="51">
        <v>0</v>
      </c>
      <c r="L95">
        <v>1112</v>
      </c>
    </row>
    <row r="96" spans="1:12" x14ac:dyDescent="0.3">
      <c r="A96" s="59">
        <v>12</v>
      </c>
      <c r="B96" s="59">
        <v>14664</v>
      </c>
      <c r="C96" s="62">
        <v>14</v>
      </c>
      <c r="D96" s="59">
        <v>14686</v>
      </c>
      <c r="E96" s="62">
        <v>24</v>
      </c>
      <c r="F96" s="59">
        <v>14700</v>
      </c>
      <c r="G96" s="65">
        <v>14</v>
      </c>
      <c r="H96" s="65">
        <v>14709</v>
      </c>
      <c r="I96" s="41"/>
      <c r="J96" s="41"/>
      <c r="K96" s="51">
        <v>0</v>
      </c>
      <c r="L96">
        <v>1121</v>
      </c>
    </row>
    <row r="97" spans="1:12" x14ac:dyDescent="0.3">
      <c r="A97" s="59">
        <v>12</v>
      </c>
      <c r="B97" s="59">
        <v>14829</v>
      </c>
      <c r="C97" s="62">
        <v>14</v>
      </c>
      <c r="D97" s="59">
        <v>14853</v>
      </c>
      <c r="E97" s="62">
        <v>24</v>
      </c>
      <c r="F97" s="59">
        <v>14866</v>
      </c>
      <c r="G97" s="65">
        <v>23</v>
      </c>
      <c r="H97" s="65">
        <v>14885</v>
      </c>
      <c r="I97" s="41"/>
      <c r="J97" s="41"/>
      <c r="K97" s="51">
        <v>0</v>
      </c>
      <c r="L97">
        <v>1122</v>
      </c>
    </row>
    <row r="98" spans="1:12" x14ac:dyDescent="0.3">
      <c r="A98" s="59">
        <v>21</v>
      </c>
      <c r="B98" s="59">
        <v>14995</v>
      </c>
      <c r="C98" s="62">
        <v>21</v>
      </c>
      <c r="D98" s="59">
        <v>15015</v>
      </c>
      <c r="E98" s="62">
        <v>22</v>
      </c>
      <c r="F98" s="59">
        <v>15026</v>
      </c>
      <c r="G98" s="65">
        <v>14</v>
      </c>
      <c r="H98" s="65">
        <v>15034</v>
      </c>
      <c r="I98" s="41"/>
      <c r="J98" s="41"/>
      <c r="K98" s="51">
        <v>0</v>
      </c>
      <c r="L98">
        <v>2221</v>
      </c>
    </row>
    <row r="99" spans="1:12" x14ac:dyDescent="0.3">
      <c r="A99" s="59">
        <v>21</v>
      </c>
      <c r="B99" s="59">
        <v>15163</v>
      </c>
      <c r="C99" s="62">
        <v>12</v>
      </c>
      <c r="D99" s="59">
        <v>15172</v>
      </c>
      <c r="E99" s="62">
        <v>24</v>
      </c>
      <c r="F99" s="59">
        <v>15195</v>
      </c>
      <c r="G99" s="65">
        <v>14</v>
      </c>
      <c r="H99" s="65">
        <v>15204</v>
      </c>
      <c r="I99" s="41"/>
      <c r="J99" s="41"/>
      <c r="K99" s="51">
        <v>0</v>
      </c>
      <c r="L99">
        <v>2121</v>
      </c>
    </row>
    <row r="100" spans="1:12" x14ac:dyDescent="0.3">
      <c r="A100" s="59">
        <v>21</v>
      </c>
      <c r="B100" s="59">
        <v>15328</v>
      </c>
      <c r="C100" s="62">
        <v>12</v>
      </c>
      <c r="D100" s="59">
        <v>15352</v>
      </c>
      <c r="E100" s="62">
        <v>24</v>
      </c>
      <c r="F100" s="59">
        <v>15361</v>
      </c>
      <c r="G100" s="65">
        <v>14</v>
      </c>
      <c r="H100" s="65">
        <v>15391</v>
      </c>
      <c r="I100" s="41"/>
      <c r="J100" s="41"/>
      <c r="K100" s="51">
        <v>0</v>
      </c>
      <c r="L100">
        <v>2121</v>
      </c>
    </row>
    <row r="101" spans="1:12" x14ac:dyDescent="0.3">
      <c r="A101" s="59">
        <v>21</v>
      </c>
      <c r="B101" s="59">
        <v>15564</v>
      </c>
      <c r="C101" s="62">
        <v>21</v>
      </c>
      <c r="D101" s="59">
        <v>15579</v>
      </c>
      <c r="E101" s="62">
        <v>11</v>
      </c>
      <c r="F101" s="59">
        <v>15587</v>
      </c>
      <c r="G101" s="65">
        <v>21</v>
      </c>
      <c r="H101" s="65">
        <v>15600</v>
      </c>
      <c r="I101" s="41"/>
      <c r="J101" s="41"/>
      <c r="K101" s="51">
        <v>0</v>
      </c>
      <c r="L101">
        <v>2212</v>
      </c>
    </row>
    <row r="102" spans="1:12" x14ac:dyDescent="0.3">
      <c r="A102" s="59">
        <v>21</v>
      </c>
      <c r="B102" s="59">
        <v>15708</v>
      </c>
      <c r="C102" s="62">
        <v>21</v>
      </c>
      <c r="D102" s="59">
        <v>15723</v>
      </c>
      <c r="E102" s="62">
        <v>22</v>
      </c>
      <c r="F102" s="59">
        <v>15740</v>
      </c>
      <c r="G102" s="65">
        <v>23</v>
      </c>
      <c r="H102" s="65">
        <v>15751</v>
      </c>
      <c r="I102" s="41"/>
      <c r="J102" s="41"/>
      <c r="K102" s="51">
        <v>0</v>
      </c>
      <c r="L102">
        <v>2222</v>
      </c>
    </row>
    <row r="103" spans="1:12" x14ac:dyDescent="0.3">
      <c r="A103" s="58">
        <v>12</v>
      </c>
      <c r="B103" s="58">
        <v>15894</v>
      </c>
      <c r="C103" s="61">
        <v>23</v>
      </c>
      <c r="D103" s="58">
        <v>15905</v>
      </c>
      <c r="E103" s="61">
        <v>13</v>
      </c>
      <c r="F103" s="58">
        <v>15925</v>
      </c>
      <c r="G103" s="64">
        <v>23</v>
      </c>
      <c r="H103" s="64">
        <v>15936</v>
      </c>
      <c r="I103" s="42"/>
      <c r="J103" s="42"/>
      <c r="K103" s="43">
        <v>0</v>
      </c>
      <c r="L103">
        <v>1212</v>
      </c>
    </row>
    <row r="104" spans="1:12" x14ac:dyDescent="0.3">
      <c r="A104" s="58">
        <v>21</v>
      </c>
      <c r="B104" s="58">
        <v>16060</v>
      </c>
      <c r="C104" s="61">
        <v>12</v>
      </c>
      <c r="D104" s="58">
        <v>16104</v>
      </c>
      <c r="E104" s="61">
        <v>24</v>
      </c>
      <c r="F104" s="58">
        <v>16116</v>
      </c>
      <c r="G104" s="64">
        <v>14</v>
      </c>
      <c r="H104" s="64">
        <v>16135</v>
      </c>
      <c r="I104" s="42"/>
      <c r="J104" s="42"/>
      <c r="K104" s="43">
        <v>0</v>
      </c>
      <c r="L104">
        <v>2121</v>
      </c>
    </row>
    <row r="105" spans="1:12" x14ac:dyDescent="0.3">
      <c r="A105" s="58">
        <v>12</v>
      </c>
      <c r="B105" s="58">
        <v>16242</v>
      </c>
      <c r="C105" s="61">
        <v>14</v>
      </c>
      <c r="D105" s="58">
        <v>16268</v>
      </c>
      <c r="E105" s="61">
        <v>24</v>
      </c>
      <c r="F105" s="58">
        <v>16277</v>
      </c>
      <c r="G105" s="64">
        <v>14</v>
      </c>
      <c r="H105" s="64">
        <v>16285</v>
      </c>
      <c r="I105" s="42"/>
      <c r="J105" s="42"/>
      <c r="K105" s="43">
        <v>0</v>
      </c>
      <c r="L105">
        <v>1121</v>
      </c>
    </row>
    <row r="106" spans="1:12" x14ac:dyDescent="0.3">
      <c r="A106" s="58">
        <v>21</v>
      </c>
      <c r="B106" s="58">
        <v>16440</v>
      </c>
      <c r="C106" s="61">
        <v>12</v>
      </c>
      <c r="D106" s="58">
        <v>16456</v>
      </c>
      <c r="E106" s="61">
        <v>24</v>
      </c>
      <c r="F106" s="58">
        <v>16467</v>
      </c>
      <c r="G106" s="64">
        <v>14</v>
      </c>
      <c r="H106" s="64">
        <v>16479</v>
      </c>
      <c r="I106" s="42"/>
      <c r="J106" s="42"/>
      <c r="K106" s="43">
        <v>0</v>
      </c>
      <c r="L106">
        <v>2121</v>
      </c>
    </row>
    <row r="107" spans="1:12" x14ac:dyDescent="0.3">
      <c r="A107" s="58">
        <v>21</v>
      </c>
      <c r="B107" s="58">
        <v>16601</v>
      </c>
      <c r="C107" s="61">
        <v>12</v>
      </c>
      <c r="D107" s="58">
        <v>16611</v>
      </c>
      <c r="E107" s="61">
        <v>13</v>
      </c>
      <c r="F107" s="58">
        <v>16624</v>
      </c>
      <c r="G107" s="64">
        <v>14</v>
      </c>
      <c r="H107" s="64">
        <v>16636</v>
      </c>
      <c r="I107" s="42"/>
      <c r="J107" s="42"/>
      <c r="K107" s="43">
        <v>0</v>
      </c>
      <c r="L107">
        <v>2111</v>
      </c>
    </row>
    <row r="108" spans="1:12" x14ac:dyDescent="0.3">
      <c r="A108" s="58">
        <v>21</v>
      </c>
      <c r="B108" s="58">
        <v>16750</v>
      </c>
      <c r="C108" s="61">
        <v>21</v>
      </c>
      <c r="D108" s="58">
        <v>16770</v>
      </c>
      <c r="E108" s="61">
        <v>22</v>
      </c>
      <c r="F108" s="58">
        <v>16780</v>
      </c>
      <c r="G108" s="64">
        <v>14</v>
      </c>
      <c r="H108" s="64">
        <v>16808</v>
      </c>
      <c r="I108" s="42"/>
      <c r="J108" s="42"/>
      <c r="K108" s="43">
        <v>0</v>
      </c>
      <c r="L108">
        <v>2221</v>
      </c>
    </row>
    <row r="109" spans="1:12" x14ac:dyDescent="0.3">
      <c r="A109" s="58">
        <v>12</v>
      </c>
      <c r="B109" s="58">
        <v>16949</v>
      </c>
      <c r="C109" s="61">
        <v>14</v>
      </c>
      <c r="D109" s="58">
        <v>16984</v>
      </c>
      <c r="E109" s="61">
        <v>24</v>
      </c>
      <c r="F109" s="58">
        <v>16992</v>
      </c>
      <c r="G109" s="64">
        <v>14</v>
      </c>
      <c r="H109" s="64">
        <v>17013</v>
      </c>
      <c r="I109" s="42"/>
      <c r="J109" s="42"/>
      <c r="K109" s="43">
        <v>0</v>
      </c>
      <c r="L109">
        <v>1121</v>
      </c>
    </row>
    <row r="110" spans="1:12" x14ac:dyDescent="0.3">
      <c r="A110" s="58">
        <v>12</v>
      </c>
      <c r="B110" s="58">
        <v>17129</v>
      </c>
      <c r="C110" s="61">
        <v>14</v>
      </c>
      <c r="D110" s="58">
        <v>17142</v>
      </c>
      <c r="E110" s="61">
        <v>24</v>
      </c>
      <c r="F110" s="58">
        <v>17152</v>
      </c>
      <c r="G110" s="64">
        <v>14</v>
      </c>
      <c r="H110" s="64">
        <v>17180</v>
      </c>
      <c r="I110" s="42"/>
      <c r="J110" s="42"/>
      <c r="K110" s="43">
        <v>0</v>
      </c>
      <c r="L110">
        <v>1121</v>
      </c>
    </row>
    <row r="111" spans="1:12" x14ac:dyDescent="0.3">
      <c r="A111" s="58">
        <v>21</v>
      </c>
      <c r="B111" s="58">
        <v>17307</v>
      </c>
      <c r="C111" s="61">
        <v>12</v>
      </c>
      <c r="D111" s="58">
        <v>17335</v>
      </c>
      <c r="E111" s="61">
        <v>24</v>
      </c>
      <c r="F111" s="58">
        <v>17345</v>
      </c>
      <c r="G111" s="64">
        <v>14</v>
      </c>
      <c r="H111" s="64">
        <v>17356</v>
      </c>
      <c r="I111" s="42"/>
      <c r="J111" s="42"/>
      <c r="K111" s="43">
        <v>0</v>
      </c>
      <c r="L111">
        <v>2121</v>
      </c>
    </row>
    <row r="112" spans="1:12" x14ac:dyDescent="0.3">
      <c r="A112" s="58">
        <v>12</v>
      </c>
      <c r="B112" s="58">
        <v>17516</v>
      </c>
      <c r="C112" s="61">
        <v>23</v>
      </c>
      <c r="D112" s="58">
        <v>17528</v>
      </c>
      <c r="E112" s="61">
        <v>13</v>
      </c>
      <c r="F112" s="58">
        <v>17540</v>
      </c>
      <c r="G112" s="64">
        <v>23</v>
      </c>
      <c r="H112" s="64">
        <v>17551</v>
      </c>
      <c r="I112" s="42"/>
      <c r="J112" s="42"/>
      <c r="K112" s="43">
        <v>0</v>
      </c>
      <c r="L112">
        <v>1212</v>
      </c>
    </row>
    <row r="113" spans="1:12" x14ac:dyDescent="0.3">
      <c r="A113" s="58">
        <v>21</v>
      </c>
      <c r="B113" s="58">
        <v>17670</v>
      </c>
      <c r="C113" s="61">
        <v>12</v>
      </c>
      <c r="D113" s="58">
        <v>17684</v>
      </c>
      <c r="E113" s="61">
        <v>24</v>
      </c>
      <c r="F113" s="58">
        <v>17693</v>
      </c>
      <c r="G113" s="64">
        <v>14</v>
      </c>
      <c r="H113" s="64">
        <v>17707</v>
      </c>
      <c r="I113" s="42"/>
      <c r="J113" s="42"/>
      <c r="K113" s="43">
        <v>0</v>
      </c>
      <c r="L113">
        <v>2121</v>
      </c>
    </row>
    <row r="114" spans="1:12" x14ac:dyDescent="0.3">
      <c r="A114" s="58">
        <v>21</v>
      </c>
      <c r="B114" s="58">
        <v>17809</v>
      </c>
      <c r="C114" s="61">
        <v>12</v>
      </c>
      <c r="D114" s="58">
        <v>17824</v>
      </c>
      <c r="E114" s="61">
        <v>13</v>
      </c>
      <c r="F114" s="58">
        <v>17851</v>
      </c>
      <c r="G114" s="64">
        <v>23</v>
      </c>
      <c r="H114" s="64">
        <v>17860</v>
      </c>
      <c r="I114" s="42"/>
      <c r="J114" s="42"/>
      <c r="K114" s="43">
        <v>0</v>
      </c>
      <c r="L114">
        <v>2112</v>
      </c>
    </row>
    <row r="115" spans="1:12" x14ac:dyDescent="0.3">
      <c r="A115" s="58">
        <v>12</v>
      </c>
      <c r="B115" s="58">
        <v>18027</v>
      </c>
      <c r="C115" s="61">
        <v>23</v>
      </c>
      <c r="D115" s="58">
        <v>18038</v>
      </c>
      <c r="E115" s="61">
        <v>13</v>
      </c>
      <c r="F115" s="58">
        <v>18070</v>
      </c>
      <c r="G115" s="64">
        <v>23</v>
      </c>
      <c r="H115" s="64">
        <v>18082</v>
      </c>
      <c r="I115" s="42"/>
      <c r="J115" s="42"/>
      <c r="K115" s="43">
        <v>0</v>
      </c>
      <c r="L115">
        <v>1212</v>
      </c>
    </row>
    <row r="116" spans="1:12" x14ac:dyDescent="0.3">
      <c r="A116" s="58">
        <v>12</v>
      </c>
      <c r="B116" s="58">
        <v>18192</v>
      </c>
      <c r="C116" s="61">
        <v>14</v>
      </c>
      <c r="D116" s="58">
        <v>18205</v>
      </c>
      <c r="E116" s="61">
        <v>13</v>
      </c>
      <c r="F116" s="58">
        <v>18219</v>
      </c>
      <c r="G116" s="64">
        <v>23</v>
      </c>
      <c r="H116" s="64">
        <v>18231</v>
      </c>
      <c r="I116" s="42"/>
      <c r="J116" s="42"/>
      <c r="K116" s="43">
        <v>0</v>
      </c>
      <c r="L116">
        <v>1112</v>
      </c>
    </row>
    <row r="117" spans="1:12" x14ac:dyDescent="0.3">
      <c r="A117" s="58">
        <v>12</v>
      </c>
      <c r="B117" s="58">
        <v>18473</v>
      </c>
      <c r="C117" s="61">
        <v>23</v>
      </c>
      <c r="D117" s="58">
        <v>18496</v>
      </c>
      <c r="E117" s="61">
        <v>24</v>
      </c>
      <c r="F117" s="58">
        <v>18520</v>
      </c>
      <c r="G117" s="64">
        <v>23</v>
      </c>
      <c r="H117" s="64">
        <v>18540</v>
      </c>
      <c r="I117" s="42"/>
      <c r="J117" s="42"/>
      <c r="K117" s="43">
        <v>0</v>
      </c>
      <c r="L117">
        <v>1222</v>
      </c>
    </row>
    <row r="118" spans="1:12" x14ac:dyDescent="0.3">
      <c r="A118" s="58">
        <v>21</v>
      </c>
      <c r="B118" s="58">
        <v>18655</v>
      </c>
      <c r="C118" s="61">
        <v>12</v>
      </c>
      <c r="D118" s="58">
        <v>18684</v>
      </c>
      <c r="E118" s="61">
        <v>13</v>
      </c>
      <c r="F118" s="58">
        <v>18699</v>
      </c>
      <c r="G118" s="64">
        <v>23</v>
      </c>
      <c r="H118" s="64">
        <v>18708</v>
      </c>
      <c r="I118" s="42"/>
      <c r="J118" s="42"/>
      <c r="K118" s="43">
        <v>0</v>
      </c>
      <c r="L118">
        <v>2112</v>
      </c>
    </row>
    <row r="119" spans="1:12" x14ac:dyDescent="0.3">
      <c r="A119" s="58">
        <v>12</v>
      </c>
      <c r="B119" s="58">
        <v>18828</v>
      </c>
      <c r="C119" s="61">
        <v>23</v>
      </c>
      <c r="D119" s="58">
        <v>18837</v>
      </c>
      <c r="E119" s="61">
        <v>13</v>
      </c>
      <c r="F119" s="58">
        <v>18850</v>
      </c>
      <c r="G119" s="64">
        <v>14</v>
      </c>
      <c r="H119" s="64">
        <v>18862</v>
      </c>
      <c r="I119" s="42"/>
      <c r="J119" s="42"/>
      <c r="K119" s="43">
        <v>0</v>
      </c>
      <c r="L119">
        <v>1211</v>
      </c>
    </row>
    <row r="120" spans="1:12" x14ac:dyDescent="0.3">
      <c r="A120" s="58">
        <v>12</v>
      </c>
      <c r="B120" s="58">
        <v>18972</v>
      </c>
      <c r="C120" s="61">
        <v>23</v>
      </c>
      <c r="D120" s="58">
        <v>18983</v>
      </c>
      <c r="E120" s="61">
        <v>13</v>
      </c>
      <c r="F120" s="58">
        <v>18992</v>
      </c>
      <c r="G120" s="64">
        <v>23</v>
      </c>
      <c r="H120" s="64">
        <v>19001</v>
      </c>
      <c r="I120" s="42"/>
      <c r="J120" s="42"/>
      <c r="K120" s="43">
        <v>0</v>
      </c>
      <c r="L120">
        <v>1212</v>
      </c>
    </row>
    <row r="121" spans="1:12" x14ac:dyDescent="0.3">
      <c r="A121" s="58">
        <v>12</v>
      </c>
      <c r="B121" s="58">
        <v>19128</v>
      </c>
      <c r="C121" s="61">
        <v>14</v>
      </c>
      <c r="D121" s="58">
        <v>19137</v>
      </c>
      <c r="E121" s="61">
        <v>13</v>
      </c>
      <c r="F121" s="58">
        <v>19151</v>
      </c>
      <c r="G121" s="64">
        <v>23</v>
      </c>
      <c r="H121" s="64">
        <v>19160</v>
      </c>
      <c r="I121" s="42"/>
      <c r="J121" s="42"/>
      <c r="K121" s="43">
        <v>0</v>
      </c>
      <c r="L121">
        <v>1112</v>
      </c>
    </row>
    <row r="122" spans="1:12" x14ac:dyDescent="0.3">
      <c r="A122" s="58">
        <v>12</v>
      </c>
      <c r="B122" s="58">
        <v>19272</v>
      </c>
      <c r="C122" s="61">
        <v>14</v>
      </c>
      <c r="D122" s="58">
        <v>19281</v>
      </c>
      <c r="E122" s="61">
        <v>13</v>
      </c>
      <c r="F122" s="58">
        <v>19293</v>
      </c>
      <c r="G122" s="64">
        <v>14</v>
      </c>
      <c r="H122" s="64">
        <v>19305</v>
      </c>
      <c r="I122" s="42"/>
      <c r="J122" s="42"/>
      <c r="K122" s="43">
        <v>0</v>
      </c>
      <c r="L122">
        <v>1111</v>
      </c>
    </row>
    <row r="123" spans="1:12" x14ac:dyDescent="0.3">
      <c r="A123" s="58">
        <v>21</v>
      </c>
      <c r="B123" s="58">
        <v>19417</v>
      </c>
      <c r="C123" s="61">
        <v>12</v>
      </c>
      <c r="D123" s="58">
        <v>19429</v>
      </c>
      <c r="E123" s="61">
        <v>13</v>
      </c>
      <c r="F123" s="58">
        <v>19452</v>
      </c>
      <c r="G123" s="64">
        <v>14</v>
      </c>
      <c r="H123" s="64">
        <v>19465</v>
      </c>
      <c r="I123" s="42"/>
      <c r="J123" s="42"/>
      <c r="K123" s="43">
        <v>0</v>
      </c>
      <c r="L123">
        <v>2111</v>
      </c>
    </row>
    <row r="124" spans="1:12" x14ac:dyDescent="0.3">
      <c r="A124" s="58">
        <v>21</v>
      </c>
      <c r="B124" s="58">
        <v>19588</v>
      </c>
      <c r="C124" s="61">
        <v>12</v>
      </c>
      <c r="D124" s="58">
        <v>19601</v>
      </c>
      <c r="E124" s="61">
        <v>24</v>
      </c>
      <c r="F124" s="58">
        <v>19612</v>
      </c>
      <c r="G124" s="64">
        <v>14</v>
      </c>
      <c r="H124" s="64">
        <v>19622</v>
      </c>
      <c r="I124" s="42"/>
      <c r="J124" s="42"/>
      <c r="K124" s="43">
        <v>0</v>
      </c>
      <c r="L124">
        <v>2121</v>
      </c>
    </row>
    <row r="125" spans="1:12" x14ac:dyDescent="0.3">
      <c r="A125" s="58">
        <v>12</v>
      </c>
      <c r="B125" s="58">
        <v>19734</v>
      </c>
      <c r="C125" s="61">
        <v>14</v>
      </c>
      <c r="D125" s="58">
        <v>19760</v>
      </c>
      <c r="E125" s="61">
        <v>24</v>
      </c>
      <c r="F125" s="58">
        <v>19773</v>
      </c>
      <c r="G125" s="64">
        <v>14</v>
      </c>
      <c r="H125" s="64">
        <v>19782</v>
      </c>
      <c r="I125" s="42"/>
      <c r="J125" s="42"/>
      <c r="K125" s="43">
        <v>0</v>
      </c>
      <c r="L125">
        <v>1121</v>
      </c>
    </row>
    <row r="126" spans="1:12" x14ac:dyDescent="0.3">
      <c r="A126" s="58">
        <v>21</v>
      </c>
      <c r="B126" s="58">
        <v>19948</v>
      </c>
      <c r="C126" s="61">
        <v>21</v>
      </c>
      <c r="D126" s="58">
        <v>19970</v>
      </c>
      <c r="E126" s="61">
        <v>11</v>
      </c>
      <c r="F126" s="58">
        <v>19983</v>
      </c>
      <c r="G126" s="64">
        <v>21</v>
      </c>
      <c r="H126" s="64">
        <v>19997</v>
      </c>
      <c r="I126" s="42"/>
      <c r="J126" s="42"/>
      <c r="K126" s="43">
        <v>0</v>
      </c>
      <c r="L126">
        <v>2212</v>
      </c>
    </row>
    <row r="127" spans="1:12" x14ac:dyDescent="0.3">
      <c r="A127" s="59">
        <v>12</v>
      </c>
      <c r="B127" s="59">
        <v>20098</v>
      </c>
      <c r="C127" s="62">
        <v>14</v>
      </c>
      <c r="D127" s="59">
        <v>20110</v>
      </c>
      <c r="E127" s="62">
        <v>13</v>
      </c>
      <c r="F127" s="59">
        <v>20122</v>
      </c>
      <c r="G127" s="65">
        <v>23</v>
      </c>
      <c r="H127" s="65">
        <v>20148</v>
      </c>
      <c r="I127" s="41"/>
      <c r="J127" s="41"/>
      <c r="K127" s="51">
        <v>0</v>
      </c>
      <c r="L127">
        <v>1112</v>
      </c>
    </row>
    <row r="128" spans="1:12" x14ac:dyDescent="0.3">
      <c r="A128" s="59">
        <v>12</v>
      </c>
      <c r="B128" s="59">
        <v>20257</v>
      </c>
      <c r="C128" s="62">
        <v>14</v>
      </c>
      <c r="D128" s="59">
        <v>20271</v>
      </c>
      <c r="E128" s="62">
        <v>13</v>
      </c>
      <c r="F128" s="59">
        <v>20288</v>
      </c>
      <c r="G128" s="65">
        <v>23</v>
      </c>
      <c r="H128" s="65">
        <v>20298</v>
      </c>
      <c r="I128" s="41"/>
      <c r="J128" s="41"/>
      <c r="K128" s="51">
        <v>0</v>
      </c>
      <c r="L128">
        <v>1112</v>
      </c>
    </row>
    <row r="129" spans="1:12" x14ac:dyDescent="0.3">
      <c r="A129" s="59">
        <v>21</v>
      </c>
      <c r="B129" s="59">
        <v>20404</v>
      </c>
      <c r="C129" s="62">
        <v>12</v>
      </c>
      <c r="D129" s="59">
        <v>20412</v>
      </c>
      <c r="E129" s="62">
        <v>24</v>
      </c>
      <c r="F129" s="59">
        <v>20422</v>
      </c>
      <c r="G129" s="65">
        <v>14</v>
      </c>
      <c r="H129" s="65">
        <v>20461</v>
      </c>
      <c r="I129" s="41"/>
      <c r="J129" s="41"/>
      <c r="K129" s="51">
        <v>0</v>
      </c>
      <c r="L129">
        <v>2121</v>
      </c>
    </row>
    <row r="130" spans="1:12" x14ac:dyDescent="0.3">
      <c r="A130" s="59">
        <v>21</v>
      </c>
      <c r="B130" s="59">
        <v>20570</v>
      </c>
      <c r="C130" s="62">
        <v>12</v>
      </c>
      <c r="D130" s="59">
        <v>20600</v>
      </c>
      <c r="E130" s="62">
        <v>24</v>
      </c>
      <c r="F130" s="59">
        <v>20611</v>
      </c>
      <c r="G130" s="65">
        <v>14</v>
      </c>
      <c r="H130" s="65">
        <v>20635</v>
      </c>
      <c r="I130" s="41"/>
      <c r="J130" s="41"/>
      <c r="K130" s="51">
        <v>0</v>
      </c>
      <c r="L130">
        <v>2121</v>
      </c>
    </row>
    <row r="131" spans="1:12" x14ac:dyDescent="0.3">
      <c r="A131" s="59">
        <v>12</v>
      </c>
      <c r="B131" s="59">
        <v>20779</v>
      </c>
      <c r="C131" s="62">
        <v>23</v>
      </c>
      <c r="D131" s="59">
        <v>20792</v>
      </c>
      <c r="E131" s="62">
        <v>24</v>
      </c>
      <c r="F131" s="59">
        <v>20807</v>
      </c>
      <c r="G131" s="65">
        <v>14</v>
      </c>
      <c r="H131" s="65">
        <v>20820</v>
      </c>
      <c r="I131" s="41"/>
      <c r="J131" s="41"/>
      <c r="K131" s="51">
        <v>0</v>
      </c>
      <c r="L131">
        <v>1221</v>
      </c>
    </row>
    <row r="132" spans="1:12" x14ac:dyDescent="0.3">
      <c r="A132" s="59">
        <v>12</v>
      </c>
      <c r="B132" s="59">
        <v>20949</v>
      </c>
      <c r="C132" s="62">
        <v>14</v>
      </c>
      <c r="D132" s="59">
        <v>20963</v>
      </c>
      <c r="E132" s="62">
        <v>13</v>
      </c>
      <c r="F132" s="59">
        <v>20973</v>
      </c>
      <c r="G132" s="65">
        <v>23</v>
      </c>
      <c r="H132" s="65">
        <v>20982</v>
      </c>
      <c r="I132" s="41"/>
      <c r="J132" s="41"/>
      <c r="K132" s="51">
        <v>0</v>
      </c>
      <c r="L132">
        <v>1112</v>
      </c>
    </row>
    <row r="133" spans="1:12" x14ac:dyDescent="0.3">
      <c r="A133" s="59">
        <v>12</v>
      </c>
      <c r="B133" s="59">
        <v>21099</v>
      </c>
      <c r="C133" s="62">
        <v>14</v>
      </c>
      <c r="D133" s="59">
        <v>21111</v>
      </c>
      <c r="E133" s="62">
        <v>13</v>
      </c>
      <c r="F133" s="59">
        <v>21124</v>
      </c>
      <c r="G133" s="65">
        <v>23</v>
      </c>
      <c r="H133" s="65">
        <v>21136</v>
      </c>
      <c r="I133" s="41"/>
      <c r="J133" s="41"/>
      <c r="K133" s="51">
        <v>0</v>
      </c>
      <c r="L133">
        <v>1112</v>
      </c>
    </row>
    <row r="134" spans="1:12" x14ac:dyDescent="0.3">
      <c r="A134" s="59">
        <v>12</v>
      </c>
      <c r="B134" s="59">
        <v>21272</v>
      </c>
      <c r="C134" s="62">
        <v>14</v>
      </c>
      <c r="D134" s="59">
        <v>21293</v>
      </c>
      <c r="E134" s="62">
        <v>24</v>
      </c>
      <c r="F134" s="59">
        <v>21305</v>
      </c>
      <c r="G134" s="65">
        <v>14</v>
      </c>
      <c r="H134" s="65">
        <v>21320</v>
      </c>
      <c r="I134" s="41"/>
      <c r="J134" s="41"/>
      <c r="K134" s="51">
        <v>0</v>
      </c>
      <c r="L134">
        <v>1121</v>
      </c>
    </row>
    <row r="135" spans="1:12" x14ac:dyDescent="0.3">
      <c r="A135" s="59">
        <v>21</v>
      </c>
      <c r="B135" s="59">
        <v>21460</v>
      </c>
      <c r="C135" s="62">
        <v>21</v>
      </c>
      <c r="D135" s="59">
        <v>21471</v>
      </c>
      <c r="E135" s="62">
        <v>11</v>
      </c>
      <c r="F135" s="59">
        <v>21481</v>
      </c>
      <c r="G135" s="65">
        <v>21</v>
      </c>
      <c r="H135" s="65">
        <v>21493</v>
      </c>
      <c r="I135" s="41"/>
      <c r="J135" s="41"/>
      <c r="K135" s="51">
        <v>0</v>
      </c>
      <c r="L135">
        <v>2212</v>
      </c>
    </row>
    <row r="136" spans="1:12" x14ac:dyDescent="0.3">
      <c r="A136" s="59">
        <v>12</v>
      </c>
      <c r="B136" s="59">
        <v>21622</v>
      </c>
      <c r="C136" s="62">
        <v>23</v>
      </c>
      <c r="D136" s="59">
        <v>21634</v>
      </c>
      <c r="E136" s="62">
        <v>13</v>
      </c>
      <c r="F136" s="59">
        <v>21659</v>
      </c>
      <c r="G136" s="65">
        <v>23</v>
      </c>
      <c r="H136" s="65">
        <v>21671</v>
      </c>
      <c r="I136" s="41"/>
      <c r="J136" s="41"/>
      <c r="K136" s="51">
        <v>0</v>
      </c>
      <c r="L136">
        <v>1212</v>
      </c>
    </row>
    <row r="137" spans="1:12" x14ac:dyDescent="0.3">
      <c r="A137" s="59">
        <v>21</v>
      </c>
      <c r="B137" s="59">
        <v>21779</v>
      </c>
      <c r="C137" s="62">
        <v>21</v>
      </c>
      <c r="D137" s="59">
        <v>21799</v>
      </c>
      <c r="E137" s="62">
        <v>11</v>
      </c>
      <c r="F137" s="59">
        <v>21808</v>
      </c>
      <c r="G137" s="65">
        <v>12</v>
      </c>
      <c r="H137" s="65">
        <v>21837</v>
      </c>
      <c r="I137" s="41"/>
      <c r="J137" s="41"/>
      <c r="K137" s="51">
        <v>0</v>
      </c>
      <c r="L137">
        <v>2211</v>
      </c>
    </row>
    <row r="138" spans="1:12" x14ac:dyDescent="0.3">
      <c r="A138" s="59">
        <v>12</v>
      </c>
      <c r="B138" s="59">
        <v>21984</v>
      </c>
      <c r="C138" s="62">
        <v>14</v>
      </c>
      <c r="D138" s="59">
        <v>21997</v>
      </c>
      <c r="E138" s="62">
        <v>24</v>
      </c>
      <c r="F138" s="59">
        <v>22011</v>
      </c>
      <c r="G138" s="65">
        <v>14</v>
      </c>
      <c r="H138" s="65">
        <v>22039</v>
      </c>
      <c r="I138" s="41"/>
      <c r="J138" s="41"/>
      <c r="K138" s="51">
        <v>0</v>
      </c>
      <c r="L138">
        <v>1121</v>
      </c>
    </row>
    <row r="139" spans="1:12" x14ac:dyDescent="0.3">
      <c r="A139" s="59">
        <v>21</v>
      </c>
      <c r="B139" s="59">
        <v>22175</v>
      </c>
      <c r="C139" s="62">
        <v>12</v>
      </c>
      <c r="D139" s="59">
        <v>22186</v>
      </c>
      <c r="E139" s="62">
        <v>24</v>
      </c>
      <c r="F139" s="59">
        <v>22195</v>
      </c>
      <c r="G139" s="65">
        <v>14</v>
      </c>
      <c r="H139" s="65">
        <v>22203</v>
      </c>
      <c r="I139" s="41"/>
      <c r="J139" s="41"/>
      <c r="K139" s="51">
        <v>0</v>
      </c>
      <c r="L139">
        <v>2121</v>
      </c>
    </row>
    <row r="140" spans="1:12" x14ac:dyDescent="0.3">
      <c r="A140" s="59">
        <v>12</v>
      </c>
      <c r="B140" s="59">
        <v>22335</v>
      </c>
      <c r="C140" s="62">
        <v>23</v>
      </c>
      <c r="D140" s="59">
        <v>22345</v>
      </c>
      <c r="E140" s="62">
        <v>13</v>
      </c>
      <c r="F140" s="59">
        <v>22357</v>
      </c>
      <c r="G140" s="65">
        <v>23</v>
      </c>
      <c r="H140" s="65">
        <v>22369</v>
      </c>
      <c r="I140" s="41"/>
      <c r="J140" s="41"/>
      <c r="K140" s="51">
        <v>0</v>
      </c>
      <c r="L140">
        <v>1212</v>
      </c>
    </row>
    <row r="141" spans="1:12" x14ac:dyDescent="0.3">
      <c r="A141" s="59">
        <v>12</v>
      </c>
      <c r="B141" s="59">
        <v>22489</v>
      </c>
      <c r="C141" s="62">
        <v>14</v>
      </c>
      <c r="D141" s="59">
        <v>22506</v>
      </c>
      <c r="E141" s="62">
        <v>24</v>
      </c>
      <c r="F141" s="59">
        <v>22518</v>
      </c>
      <c r="G141" s="65">
        <v>14</v>
      </c>
      <c r="H141" s="65">
        <v>22530</v>
      </c>
      <c r="I141" s="41"/>
      <c r="J141" s="41"/>
      <c r="K141" s="51">
        <v>0</v>
      </c>
      <c r="L141">
        <v>1121</v>
      </c>
    </row>
    <row r="142" spans="1:12" x14ac:dyDescent="0.3">
      <c r="A142" s="59">
        <v>12</v>
      </c>
      <c r="B142" s="59">
        <v>22683</v>
      </c>
      <c r="C142" s="62">
        <v>23</v>
      </c>
      <c r="D142" s="59">
        <v>22692</v>
      </c>
      <c r="E142" s="62">
        <v>24</v>
      </c>
      <c r="F142" s="59">
        <v>22712</v>
      </c>
      <c r="G142" s="65">
        <v>14</v>
      </c>
      <c r="H142" s="65">
        <v>22724</v>
      </c>
      <c r="I142" s="41"/>
      <c r="J142" s="41"/>
      <c r="K142" s="51">
        <v>0</v>
      </c>
      <c r="L142">
        <v>1221</v>
      </c>
    </row>
    <row r="143" spans="1:12" x14ac:dyDescent="0.3">
      <c r="A143" s="59">
        <v>21</v>
      </c>
      <c r="B143" s="59">
        <v>22845</v>
      </c>
      <c r="C143" s="62">
        <v>12</v>
      </c>
      <c r="D143" s="59">
        <v>22864</v>
      </c>
      <c r="E143" s="62">
        <v>24</v>
      </c>
      <c r="F143" s="59">
        <v>22876</v>
      </c>
      <c r="G143" s="65">
        <v>14</v>
      </c>
      <c r="H143" s="65">
        <v>22889</v>
      </c>
      <c r="I143" s="41"/>
      <c r="J143" s="41"/>
      <c r="K143" s="51">
        <v>0</v>
      </c>
      <c r="L143">
        <v>2121</v>
      </c>
    </row>
    <row r="144" spans="1:12" x14ac:dyDescent="0.3">
      <c r="A144" s="59">
        <v>12</v>
      </c>
      <c r="B144" s="59">
        <v>22990</v>
      </c>
      <c r="C144" s="62">
        <v>14</v>
      </c>
      <c r="D144" s="59">
        <v>23016</v>
      </c>
      <c r="E144" s="62">
        <v>24</v>
      </c>
      <c r="F144" s="59">
        <v>23025</v>
      </c>
      <c r="G144" s="65">
        <v>14</v>
      </c>
      <c r="H144" s="65">
        <v>23033</v>
      </c>
      <c r="I144" s="41"/>
      <c r="J144" s="41"/>
      <c r="K144" s="51">
        <v>0</v>
      </c>
      <c r="L144">
        <v>1121</v>
      </c>
    </row>
    <row r="145" spans="1:12" x14ac:dyDescent="0.3">
      <c r="A145" s="59">
        <v>21</v>
      </c>
      <c r="B145" s="59">
        <v>23141</v>
      </c>
      <c r="C145" s="62">
        <v>21</v>
      </c>
      <c r="D145" s="59">
        <v>23170</v>
      </c>
      <c r="E145" s="62">
        <v>11</v>
      </c>
      <c r="F145" s="59">
        <v>23193</v>
      </c>
      <c r="G145" s="65">
        <v>21</v>
      </c>
      <c r="H145" s="65">
        <v>23205</v>
      </c>
      <c r="I145" s="41"/>
      <c r="J145" s="41"/>
      <c r="K145" s="51">
        <v>0</v>
      </c>
      <c r="L145">
        <v>2212</v>
      </c>
    </row>
    <row r="146" spans="1:12" x14ac:dyDescent="0.3">
      <c r="A146" s="59">
        <v>21</v>
      </c>
      <c r="B146" s="59">
        <v>23312</v>
      </c>
      <c r="C146" s="62">
        <v>21</v>
      </c>
      <c r="D146" s="59">
        <v>23334</v>
      </c>
      <c r="E146" s="62">
        <v>11</v>
      </c>
      <c r="F146" s="59">
        <v>23342</v>
      </c>
      <c r="G146" s="65">
        <v>21</v>
      </c>
      <c r="H146" s="65">
        <v>23352</v>
      </c>
      <c r="I146" s="41"/>
      <c r="J146" s="41"/>
      <c r="K146" s="51">
        <v>0</v>
      </c>
      <c r="L146">
        <v>2212</v>
      </c>
    </row>
    <row r="147" spans="1:12" x14ac:dyDescent="0.3">
      <c r="A147" s="59">
        <v>12</v>
      </c>
      <c r="B147" s="59">
        <v>23458</v>
      </c>
      <c r="C147" s="62">
        <v>23</v>
      </c>
      <c r="D147" s="59">
        <v>23468</v>
      </c>
      <c r="E147" s="62">
        <v>13</v>
      </c>
      <c r="F147" s="59">
        <v>23480</v>
      </c>
      <c r="G147" s="65">
        <v>23</v>
      </c>
      <c r="H147" s="65">
        <v>23492</v>
      </c>
      <c r="I147" s="41"/>
      <c r="J147" s="41"/>
      <c r="K147" s="51">
        <v>0</v>
      </c>
      <c r="L147">
        <v>1212</v>
      </c>
    </row>
    <row r="148" spans="1:12" x14ac:dyDescent="0.3">
      <c r="A148" s="59">
        <v>21</v>
      </c>
      <c r="B148" s="59">
        <v>23592</v>
      </c>
      <c r="C148" s="62">
        <v>21</v>
      </c>
      <c r="D148" s="59">
        <v>23601</v>
      </c>
      <c r="E148" s="62">
        <v>11</v>
      </c>
      <c r="F148" s="59">
        <v>23614</v>
      </c>
      <c r="G148" s="65">
        <v>12</v>
      </c>
      <c r="H148" s="65">
        <v>23631</v>
      </c>
      <c r="I148" s="41"/>
      <c r="J148" s="41"/>
      <c r="K148" s="51">
        <v>0</v>
      </c>
      <c r="L148">
        <v>2211</v>
      </c>
    </row>
    <row r="149" spans="1:12" x14ac:dyDescent="0.3">
      <c r="A149" s="59">
        <v>21</v>
      </c>
      <c r="B149" s="59">
        <v>23752</v>
      </c>
      <c r="C149" s="62">
        <v>12</v>
      </c>
      <c r="D149" s="59">
        <v>23761</v>
      </c>
      <c r="E149" s="62">
        <v>13</v>
      </c>
      <c r="F149" s="59">
        <v>23776</v>
      </c>
      <c r="G149" s="65">
        <v>23</v>
      </c>
      <c r="H149" s="65">
        <v>23787</v>
      </c>
      <c r="I149" s="41"/>
      <c r="J149" s="41"/>
      <c r="K149" s="51">
        <v>0</v>
      </c>
      <c r="L149">
        <v>2112</v>
      </c>
    </row>
    <row r="150" spans="1:12" x14ac:dyDescent="0.3">
      <c r="A150" s="59">
        <v>12</v>
      </c>
      <c r="B150" s="59">
        <v>23908</v>
      </c>
      <c r="C150" s="62">
        <v>14</v>
      </c>
      <c r="D150" s="59">
        <v>23925</v>
      </c>
      <c r="E150" s="62">
        <v>24</v>
      </c>
      <c r="F150" s="59">
        <v>23937</v>
      </c>
      <c r="G150" s="65">
        <v>14</v>
      </c>
      <c r="H150" s="65">
        <v>23946</v>
      </c>
      <c r="I150" s="41"/>
      <c r="J150" s="41"/>
      <c r="K150" s="51"/>
      <c r="L150">
        <v>1121</v>
      </c>
    </row>
    <row r="151" spans="1:12" x14ac:dyDescent="0.3">
      <c r="A151" s="17"/>
      <c r="B151" s="17"/>
      <c r="C151" s="17"/>
      <c r="D151" s="17"/>
      <c r="E151" s="17"/>
      <c r="F151" s="17"/>
      <c r="G151" s="17"/>
      <c r="H1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0</v>
      </c>
      <c r="B2" s="66">
        <v>40749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164</v>
      </c>
      <c r="V3" s="26" t="s">
        <v>118</v>
      </c>
      <c r="W3">
        <f>COUNTA(L7:L33)</f>
        <v>27</v>
      </c>
      <c r="AA3" s="26" t="s">
        <v>118</v>
      </c>
      <c r="AB3">
        <f>COUNTA(L34:L61)</f>
        <v>28</v>
      </c>
      <c r="AF3" s="26" t="s">
        <v>118</v>
      </c>
      <c r="AG3">
        <f>COUNTA(L62:L88)</f>
        <v>27</v>
      </c>
      <c r="AK3" s="26" t="s">
        <v>118</v>
      </c>
      <c r="AL3">
        <f>COUNTA(L89:L115)</f>
        <v>27</v>
      </c>
      <c r="AP3" s="26" t="s">
        <v>118</v>
      </c>
      <c r="AQ3">
        <f>COUNTA(L116:L143)</f>
        <v>28</v>
      </c>
      <c r="AU3" s="26" t="s">
        <v>118</v>
      </c>
      <c r="AV3">
        <f>COUNTA(L144:L170)</f>
        <v>27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164</v>
      </c>
      <c r="V4" s="26" t="s">
        <v>119</v>
      </c>
      <c r="W4">
        <f>SUM(U7:U22)</f>
        <v>27</v>
      </c>
      <c r="AA4" s="26" t="s">
        <v>119</v>
      </c>
      <c r="AB4">
        <f>SUM(Z7:Z22)</f>
        <v>28</v>
      </c>
      <c r="AF4" s="26" t="s">
        <v>119</v>
      </c>
      <c r="AG4">
        <f>SUM(AE7:AE22)</f>
        <v>27</v>
      </c>
      <c r="AK4" s="26" t="s">
        <v>119</v>
      </c>
      <c r="AL4">
        <f>SUM(AJ7:AJ22)</f>
        <v>27</v>
      </c>
      <c r="AP4" s="26" t="s">
        <v>119</v>
      </c>
      <c r="AQ4">
        <f>SUM(AO7:AO22)</f>
        <v>28</v>
      </c>
      <c r="AU4" s="26" t="s">
        <v>119</v>
      </c>
      <c r="AV4">
        <f>SUM(AT7:AT22)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12</v>
      </c>
      <c r="C7" s="60">
        <v>23</v>
      </c>
      <c r="D7" s="57">
        <v>20</v>
      </c>
      <c r="E7" s="60">
        <v>13</v>
      </c>
      <c r="F7" s="57">
        <v>33</v>
      </c>
      <c r="G7" s="63">
        <v>23</v>
      </c>
      <c r="H7" s="63">
        <v>45</v>
      </c>
      <c r="I7" s="42"/>
      <c r="J7" s="42"/>
      <c r="K7" s="43">
        <v>0</v>
      </c>
      <c r="L7">
        <v>1212</v>
      </c>
      <c r="N7" s="36">
        <v>1111</v>
      </c>
      <c r="O7" s="36">
        <f>COUNTIF($L$7:$L$500,N7)</f>
        <v>16</v>
      </c>
      <c r="P7" s="36">
        <f>O7/$Q$4</f>
        <v>9.7560975609756101E-2</v>
      </c>
      <c r="Q7" s="36">
        <f>IF(P7=0,0,(P7*((LOG(P7))/LOG(2))))</f>
        <v>-0.32756604923103255</v>
      </c>
      <c r="T7" s="36">
        <f>N7</f>
        <v>1111</v>
      </c>
      <c r="U7" s="36">
        <f>COUNTIF(L7:L33,T7)</f>
        <v>8</v>
      </c>
      <c r="V7" s="36">
        <f>U7/(W4-U20)</f>
        <v>0.29629629629629628</v>
      </c>
      <c r="W7" s="36">
        <f>IF(V7=0,0,(V7*((LOG(V7))/LOG(2))))</f>
        <v>-0.51996666730769436</v>
      </c>
      <c r="Y7" s="36">
        <f>N7</f>
        <v>1111</v>
      </c>
      <c r="Z7" s="36">
        <f>COUNTIF(L34:L61,Y7)</f>
        <v>5</v>
      </c>
      <c r="AA7" s="36">
        <f>Z7/(AB4-Z20)</f>
        <v>0.18518518518518517</v>
      </c>
      <c r="AB7" s="36">
        <f>IF(AA7=0,0,(AA7*((LOG(AA7))/LOG(2))))</f>
        <v>-0.45054803838446406</v>
      </c>
      <c r="AD7" s="36">
        <f>N7</f>
        <v>1111</v>
      </c>
      <c r="AE7" s="36">
        <f>COUNTIF(L62:L88,AD7)</f>
        <v>3</v>
      </c>
      <c r="AF7" s="36">
        <f>AE7/(AG4-AE20)</f>
        <v>0.13043478260869565</v>
      </c>
      <c r="AG7" s="36">
        <f>IF(AF7=0,0,(AF7*((LOG(AF7))/LOG(2))))</f>
        <v>-0.3832955811307639</v>
      </c>
      <c r="AI7" s="36">
        <f>N7</f>
        <v>1111</v>
      </c>
      <c r="AJ7" s="36">
        <f>COUNTIF(L89:L115,AI7)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COUNTIF(L116:L143,AN7)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COUNTIF(L144:L170,AS7)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12</v>
      </c>
      <c r="B8" s="58">
        <v>144</v>
      </c>
      <c r="C8" s="61">
        <v>23</v>
      </c>
      <c r="D8" s="58">
        <v>152</v>
      </c>
      <c r="E8" s="61">
        <v>13</v>
      </c>
      <c r="F8" s="58">
        <v>164</v>
      </c>
      <c r="G8" s="64">
        <v>23</v>
      </c>
      <c r="H8" s="64">
        <v>174</v>
      </c>
      <c r="I8" s="42"/>
      <c r="J8" s="42"/>
      <c r="K8" s="43">
        <v>0</v>
      </c>
      <c r="L8">
        <v>1212</v>
      </c>
      <c r="N8" s="36">
        <v>1112</v>
      </c>
      <c r="O8" s="36">
        <f>COUNTIF($L$7:$L$500,N8)</f>
        <v>17</v>
      </c>
      <c r="P8" s="36">
        <f>O8/$Q$4</f>
        <v>0.10365853658536585</v>
      </c>
      <c r="Q8" s="36">
        <f>IF(P8=0,0,(P8*((LOG(P8))/LOG(2))))</f>
        <v>-0.33897265717836372</v>
      </c>
      <c r="T8" s="36">
        <f>N8</f>
        <v>1112</v>
      </c>
      <c r="U8" s="36">
        <f>COUNTIF(L7:L33,T8)</f>
        <v>6</v>
      </c>
      <c r="V8" s="36">
        <f>U8/(W4-U20)</f>
        <v>0.22222222222222221</v>
      </c>
      <c r="W8" s="36">
        <f>IF(V8=0,0,(V8*((LOG(V8))/LOG(2))))</f>
        <v>-0.48220555587606945</v>
      </c>
      <c r="Y8" s="36">
        <f>N8</f>
        <v>1112</v>
      </c>
      <c r="Z8" s="36">
        <f>COUNTIF(L34:L61,Y8)</f>
        <v>6</v>
      </c>
      <c r="AA8" s="36">
        <f>Z8/(AB4-Z20)</f>
        <v>0.22222222222222221</v>
      </c>
      <c r="AB8" s="36">
        <f>IF(AA8=0,0,(AA8*((LOG(AA8))/LOG(2))))</f>
        <v>-0.48220555587606945</v>
      </c>
      <c r="AD8" s="36">
        <f>N8</f>
        <v>1112</v>
      </c>
      <c r="AE8" s="36">
        <f>COUNTIF(L62:L88,AD8)</f>
        <v>3</v>
      </c>
      <c r="AF8" s="36">
        <f>AE8/(AG4-AE20)</f>
        <v>0.13043478260869565</v>
      </c>
      <c r="AG8" s="36">
        <f>IF(AF8=0,0,(AF8*((LOG(AF8))/LOG(2))))</f>
        <v>-0.3832955811307639</v>
      </c>
      <c r="AI8" s="36">
        <f>N8</f>
        <v>1112</v>
      </c>
      <c r="AJ8" s="36">
        <f>COUNTIF(L89:L115,AI8)</f>
        <v>1</v>
      </c>
      <c r="AK8" s="36">
        <f>AJ8/(AL4-AJ20)</f>
        <v>4.1666666666666664E-2</v>
      </c>
      <c r="AL8" s="36">
        <f>IF(AK8=0,0,(AK8*((LOG(AK8))/LOG(2))))</f>
        <v>-0.19104010419671485</v>
      </c>
      <c r="AN8" s="36">
        <f>N8</f>
        <v>1112</v>
      </c>
      <c r="AO8" s="36">
        <f>COUNTIF(L116:L143,AN8)</f>
        <v>1</v>
      </c>
      <c r="AP8" s="36">
        <f>AO8/(AQ4-AO20)</f>
        <v>5.2631578947368418E-2</v>
      </c>
      <c r="AQ8" s="36">
        <f>IF(AP8=0,0,(AP8*((LOG(AP8))/LOG(2))))</f>
        <v>-0.22357513228650452</v>
      </c>
      <c r="AS8" s="36">
        <f>N8</f>
        <v>1112</v>
      </c>
      <c r="AT8" s="36">
        <f>COUNTIF(L144:L170,AS8)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12</v>
      </c>
      <c r="B9" s="58">
        <v>273</v>
      </c>
      <c r="C9" s="61">
        <v>14</v>
      </c>
      <c r="D9" s="58">
        <v>284</v>
      </c>
      <c r="E9" s="61">
        <v>24</v>
      </c>
      <c r="F9" s="58">
        <v>292</v>
      </c>
      <c r="G9" s="64">
        <v>14</v>
      </c>
      <c r="H9" s="64">
        <v>305</v>
      </c>
      <c r="I9" s="42"/>
      <c r="J9" s="42"/>
      <c r="K9" s="43">
        <v>0</v>
      </c>
      <c r="L9">
        <v>1121</v>
      </c>
      <c r="N9" s="36">
        <v>1121</v>
      </c>
      <c r="O9" s="36">
        <f>COUNTIF($L$7:$L$500,N9)</f>
        <v>24</v>
      </c>
      <c r="P9" s="36">
        <f>O9/$Q$4</f>
        <v>0.14634146341463414</v>
      </c>
      <c r="Q9" s="36">
        <f>IF(P9=0,0,(P9*((LOG(P9))/LOG(2))))</f>
        <v>-0.40574480544833086</v>
      </c>
      <c r="T9" s="36">
        <f>N9</f>
        <v>1121</v>
      </c>
      <c r="U9" s="36">
        <f>COUNTIF(L7:L33,T9)</f>
        <v>8</v>
      </c>
      <c r="V9" s="36">
        <f>U9/(W4-U20)</f>
        <v>0.29629629629629628</v>
      </c>
      <c r="W9" s="36">
        <f>IF(V9=0,0,(V9*((LOG(V9))/LOG(2))))</f>
        <v>-0.51996666730769436</v>
      </c>
      <c r="Y9" s="36">
        <f>N9</f>
        <v>1121</v>
      </c>
      <c r="Z9" s="36">
        <f>COUNTIF(L34:L61,Y9)</f>
        <v>3</v>
      </c>
      <c r="AA9" s="36">
        <f>Z9/(AB4-Z20)</f>
        <v>0.1111111111111111</v>
      </c>
      <c r="AB9" s="36">
        <f>IF(AA9=0,0,(AA9*((LOG(AA9))/LOG(2))))</f>
        <v>-0.3522138890491458</v>
      </c>
      <c r="AD9" s="36">
        <f>N9</f>
        <v>1121</v>
      </c>
      <c r="AE9" s="36">
        <f>COUNTIF(L62:L88,AD9)</f>
        <v>6</v>
      </c>
      <c r="AF9" s="36">
        <f>AE9/(AG4-AE20)</f>
        <v>0.2608695652173913</v>
      </c>
      <c r="AG9" s="36">
        <f>IF(AF9=0,0,(AF9*((LOG(AF9))/LOG(2))))</f>
        <v>-0.50572159704413644</v>
      </c>
      <c r="AI9" s="36">
        <f>N9</f>
        <v>1121</v>
      </c>
      <c r="AJ9" s="36">
        <f>COUNTIF(L89:L115,AI9)</f>
        <v>3</v>
      </c>
      <c r="AK9" s="36">
        <f>AJ9/(AL4-AJ20)</f>
        <v>0.125</v>
      </c>
      <c r="AL9" s="36">
        <f>IF(AK9=0,0,(AK9*((LOG(AK9))/LOG(2))))</f>
        <v>-0.375</v>
      </c>
      <c r="AN9" s="36">
        <f>N9</f>
        <v>1121</v>
      </c>
      <c r="AO9" s="36">
        <f>COUNTIF(L116:L143,AN9)</f>
        <v>2</v>
      </c>
      <c r="AP9" s="36">
        <f>AO9/(AQ4-AO20)</f>
        <v>0.10526315789473684</v>
      </c>
      <c r="AQ9" s="36">
        <f>IF(AP9=0,0,(AP9*((LOG(AP9))/LOG(2))))</f>
        <v>-0.34188710667827216</v>
      </c>
      <c r="AS9" s="36">
        <f>N9</f>
        <v>1121</v>
      </c>
      <c r="AT9" s="36">
        <f>COUNTIF(L144:L170,AS9)</f>
        <v>2</v>
      </c>
      <c r="AU9" s="36">
        <f>AT9/(AV4-AT20)</f>
        <v>9.5238095238095233E-2</v>
      </c>
      <c r="AV9" s="36">
        <f>IF(AU9=0,0,(AU9*((LOG(AU9))/LOG(2))))</f>
        <v>-0.32307784978845333</v>
      </c>
    </row>
    <row r="10" spans="1:48" x14ac:dyDescent="0.3">
      <c r="A10" s="58">
        <v>12</v>
      </c>
      <c r="B10" s="58">
        <v>410</v>
      </c>
      <c r="C10" s="61">
        <v>14</v>
      </c>
      <c r="D10" s="58">
        <v>425</v>
      </c>
      <c r="E10" s="61">
        <v>24</v>
      </c>
      <c r="F10" s="58">
        <v>435</v>
      </c>
      <c r="G10" s="64">
        <v>14</v>
      </c>
      <c r="H10" s="64">
        <v>446</v>
      </c>
      <c r="I10" s="42"/>
      <c r="J10" s="42"/>
      <c r="K10" s="43">
        <v>0</v>
      </c>
      <c r="L10">
        <v>1121</v>
      </c>
      <c r="N10" s="36">
        <v>1122</v>
      </c>
      <c r="O10" s="36">
        <f>COUNTIF($L$7:$L$500,N10)</f>
        <v>7</v>
      </c>
      <c r="P10" s="36">
        <f>O10/$Q$4</f>
        <v>4.2682926829268296E-2</v>
      </c>
      <c r="Q10" s="36">
        <f>IF(P10=0,0,(P10*((LOG(P10))/LOG(2))))</f>
        <v>-0.19421572913367902</v>
      </c>
      <c r="T10" s="36">
        <f>N10</f>
        <v>1122</v>
      </c>
      <c r="U10" s="36">
        <f>COUNTIF(L7:L33,T10)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COUNTIF(L34:L61,Y10)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COUNTIF(L62:L88,AD10)</f>
        <v>2</v>
      </c>
      <c r="AF10" s="36">
        <f>AE10/(AG4-AE20)</f>
        <v>8.6956521739130432E-2</v>
      </c>
      <c r="AG10" s="36">
        <f>IF(AF10=0,0,(AF10*((LOG(AF10))/LOG(2))))</f>
        <v>-0.30639669183104457</v>
      </c>
      <c r="AI10" s="36">
        <f>N10</f>
        <v>1122</v>
      </c>
      <c r="AJ10" s="36">
        <f>COUNTIF(L89:L115,AI10)</f>
        <v>1</v>
      </c>
      <c r="AK10" s="36">
        <f>AJ10/(AL4-AJ20)</f>
        <v>4.1666666666666664E-2</v>
      </c>
      <c r="AL10" s="36">
        <f>IF(AK10=0,0,(AK10*((LOG(AK10))/LOG(2))))</f>
        <v>-0.19104010419671485</v>
      </c>
      <c r="AN10" s="36">
        <f>N10</f>
        <v>1122</v>
      </c>
      <c r="AO10" s="36">
        <f>COUNTIF(L116:L143,AN10)</f>
        <v>2</v>
      </c>
      <c r="AP10" s="36">
        <f>AO10/(AQ4-AO20)</f>
        <v>0.10526315789473684</v>
      </c>
      <c r="AQ10" s="36">
        <f>IF(AP10=0,0,(AP10*((LOG(AP10))/LOG(2))))</f>
        <v>-0.34188710667827216</v>
      </c>
      <c r="AS10" s="36">
        <f>N10</f>
        <v>1122</v>
      </c>
      <c r="AT10" s="36">
        <f>COUNTIF(L144:L170,AS10)</f>
        <v>2</v>
      </c>
      <c r="AU10" s="36">
        <f>AT10/(AV4-AT20)</f>
        <v>9.5238095238095233E-2</v>
      </c>
      <c r="AV10" s="36">
        <f>IF(AU10=0,0,(AU10*((LOG(AU10))/LOG(2))))</f>
        <v>-0.32307784978845333</v>
      </c>
    </row>
    <row r="11" spans="1:48" x14ac:dyDescent="0.3">
      <c r="A11" s="58">
        <v>12</v>
      </c>
      <c r="B11" s="58">
        <v>581</v>
      </c>
      <c r="C11" s="61">
        <v>23</v>
      </c>
      <c r="D11" s="58">
        <v>590</v>
      </c>
      <c r="E11" s="61">
        <v>13</v>
      </c>
      <c r="F11" s="58">
        <v>598</v>
      </c>
      <c r="G11" s="64">
        <v>23</v>
      </c>
      <c r="H11" s="64">
        <v>609</v>
      </c>
      <c r="I11" s="42"/>
      <c r="J11" s="42"/>
      <c r="K11" s="43">
        <v>0</v>
      </c>
      <c r="L11">
        <v>1212</v>
      </c>
      <c r="N11" s="36">
        <v>1211</v>
      </c>
      <c r="O11" s="36">
        <f>COUNTIF($L$7:$L$500,N11)</f>
        <v>2</v>
      </c>
      <c r="P11" s="36">
        <f>O11/$Q$4</f>
        <v>1.2195121951219513E-2</v>
      </c>
      <c r="Q11" s="36">
        <f>IF(P11=0,0,(P11*((LOG(P11))/LOG(2))))</f>
        <v>-7.7531122007537603E-2</v>
      </c>
      <c r="T11" s="36">
        <f>N11</f>
        <v>1211</v>
      </c>
      <c r="U11" s="36">
        <f>COUNTIF(L7:L33,T11)</f>
        <v>1</v>
      </c>
      <c r="V11" s="36">
        <f>U11/(W4-U20)</f>
        <v>3.7037037037037035E-2</v>
      </c>
      <c r="W11" s="36">
        <f>IF(V11=0,0,(V11*((LOG(V11))/LOG(2))))</f>
        <v>-0.1761069445245729</v>
      </c>
      <c r="Y11" s="36">
        <f>N11</f>
        <v>1211</v>
      </c>
      <c r="Z11" s="36">
        <f>COUNTIF(L34:L61,Y11)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COUNTIF(L62:L88,AD11)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COUNTIF(L89:L115,AI11)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COUNTIF(L116:L143,AN11)</f>
        <v>1</v>
      </c>
      <c r="AP11" s="36">
        <f>AO11/(AQ4-AO20)</f>
        <v>5.2631578947368418E-2</v>
      </c>
      <c r="AQ11" s="36">
        <f>IF(AP11=0,0,(AP11*((LOG(AP11))/LOG(2))))</f>
        <v>-0.22357513228650452</v>
      </c>
      <c r="AS11" s="36">
        <f>N11</f>
        <v>1211</v>
      </c>
      <c r="AT11" s="36">
        <f>COUNTIF(L144:L170,AS11)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719</v>
      </c>
      <c r="C12" s="61">
        <v>14</v>
      </c>
      <c r="D12" s="58">
        <v>728</v>
      </c>
      <c r="E12" s="61">
        <v>13</v>
      </c>
      <c r="F12" s="58">
        <v>744</v>
      </c>
      <c r="G12" s="64">
        <v>14</v>
      </c>
      <c r="H12" s="64">
        <v>756</v>
      </c>
      <c r="I12" s="42"/>
      <c r="J12" s="42"/>
      <c r="K12" s="43">
        <v>0</v>
      </c>
      <c r="L12">
        <v>1111</v>
      </c>
      <c r="N12" s="36">
        <v>1212</v>
      </c>
      <c r="O12" s="36">
        <f>COUNTIF($L$7:$L$500,N12)</f>
        <v>18</v>
      </c>
      <c r="P12" s="36">
        <f>O12/$Q$4</f>
        <v>0.10975609756097561</v>
      </c>
      <c r="Q12" s="36">
        <f>IF(P12=0,0,(P12*((LOG(P12))/LOG(2))))</f>
        <v>-0.34986150034856023</v>
      </c>
      <c r="T12" s="36">
        <f>N12</f>
        <v>1212</v>
      </c>
      <c r="U12" s="36">
        <f>COUNTIF(L7:L33,T12)</f>
        <v>3</v>
      </c>
      <c r="V12" s="36">
        <f>U12/(W4-U20)</f>
        <v>0.1111111111111111</v>
      </c>
      <c r="W12" s="36">
        <f>IF(V12=0,0,(V12*((LOG(V12))/LOG(2))))</f>
        <v>-0.3522138890491458</v>
      </c>
      <c r="Y12" s="36">
        <f>N12</f>
        <v>1212</v>
      </c>
      <c r="Z12" s="36">
        <f>COUNTIF(L34:L61,Y12)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COUNTIF(L62:L88,AD12)</f>
        <v>4</v>
      </c>
      <c r="AF12" s="36">
        <f>AE12/(AG4-AE20)</f>
        <v>0.17391304347826086</v>
      </c>
      <c r="AG12" s="36">
        <f>IF(AF12=0,0,(AF12*((LOG(AF12))/LOG(2))))</f>
        <v>-0.43888034018382832</v>
      </c>
      <c r="AI12" s="36">
        <f>N12</f>
        <v>1212</v>
      </c>
      <c r="AJ12" s="36">
        <f>COUNTIF(L89:L115,AI12)</f>
        <v>3</v>
      </c>
      <c r="AK12" s="36">
        <f>AJ12/(AL4-AJ20)</f>
        <v>0.125</v>
      </c>
      <c r="AL12" s="36">
        <f>IF(AK12=0,0,(AK12*((LOG(AK12))/LOG(2))))</f>
        <v>-0.375</v>
      </c>
      <c r="AN12" s="36">
        <f>N12</f>
        <v>1212</v>
      </c>
      <c r="AO12" s="36">
        <f>COUNTIF(L116:L143,AN12)</f>
        <v>5</v>
      </c>
      <c r="AP12" s="36">
        <f>AO12/(AQ4-AO20)</f>
        <v>0.26315789473684209</v>
      </c>
      <c r="AQ12" s="36">
        <f>IF(AP12=0,0,(AP12*((LOG(AP12))/LOG(2))))</f>
        <v>-0.50684195225163764</v>
      </c>
      <c r="AS12" s="36">
        <f>N12</f>
        <v>1212</v>
      </c>
      <c r="AT12" s="36">
        <f>COUNTIF(L144:L170,AS12)</f>
        <v>3</v>
      </c>
      <c r="AU12" s="36">
        <f>AT12/(AV4-AT20)</f>
        <v>0.14285714285714285</v>
      </c>
      <c r="AV12" s="36">
        <f>IF(AU12=0,0,(AU12*((LOG(AU12))/LOG(2))))</f>
        <v>-0.40105070315108626</v>
      </c>
    </row>
    <row r="13" spans="1:48" x14ac:dyDescent="0.3">
      <c r="A13" s="58">
        <v>12</v>
      </c>
      <c r="B13" s="58">
        <v>876</v>
      </c>
      <c r="C13" s="61">
        <v>14</v>
      </c>
      <c r="D13" s="58">
        <v>885</v>
      </c>
      <c r="E13" s="61">
        <v>13</v>
      </c>
      <c r="F13" s="58">
        <v>897</v>
      </c>
      <c r="G13" s="64">
        <v>14</v>
      </c>
      <c r="H13" s="64">
        <v>908</v>
      </c>
      <c r="I13" s="42"/>
      <c r="J13" s="42"/>
      <c r="K13" s="43">
        <v>0</v>
      </c>
      <c r="L13">
        <v>1111</v>
      </c>
      <c r="N13" s="36">
        <v>1221</v>
      </c>
      <c r="O13" s="36">
        <f>COUNTIF($L$7:$L$500,N13)</f>
        <v>1</v>
      </c>
      <c r="P13" s="36">
        <f>O13/$Q$4</f>
        <v>6.0975609756097563E-3</v>
      </c>
      <c r="Q13" s="36">
        <f>IF(P13=0,0,(P13*((LOG(P13))/LOG(2))))</f>
        <v>-4.4863121979378563E-2</v>
      </c>
      <c r="T13" s="36">
        <f>N13</f>
        <v>1221</v>
      </c>
      <c r="U13" s="36">
        <f>COUNTIF(L7:L33,T13)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COUNTIF(L34:L61,Y13)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COUNTIF(L62:L88,AD13)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COUNTIF(L89:L115,AI13)</f>
        <v>1</v>
      </c>
      <c r="AK13" s="36">
        <f>AJ13/(AL4-AJ20)</f>
        <v>4.1666666666666664E-2</v>
      </c>
      <c r="AL13" s="36">
        <f>IF(AK13=0,0,(AK13*((LOG(AK13))/LOG(2))))</f>
        <v>-0.19104010419671485</v>
      </c>
      <c r="AN13" s="36">
        <f>N13</f>
        <v>1221</v>
      </c>
      <c r="AO13" s="36">
        <f>COUNTIF(L116:L143,AN13)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COUNTIF(L144:L170,AS13)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1019</v>
      </c>
      <c r="C14" s="61">
        <v>14</v>
      </c>
      <c r="D14" s="58">
        <v>1036</v>
      </c>
      <c r="E14" s="61">
        <v>24</v>
      </c>
      <c r="F14" s="58">
        <v>1046</v>
      </c>
      <c r="G14" s="64">
        <v>14</v>
      </c>
      <c r="H14" s="64">
        <v>1055</v>
      </c>
      <c r="I14" s="42"/>
      <c r="J14" s="42"/>
      <c r="K14" s="43">
        <v>0</v>
      </c>
      <c r="L14">
        <v>1121</v>
      </c>
      <c r="N14" s="36">
        <v>1222</v>
      </c>
      <c r="O14" s="36">
        <f>COUNTIF($L$7:$L$500,N14)</f>
        <v>2</v>
      </c>
      <c r="P14" s="36">
        <f>O14/$Q$4</f>
        <v>1.2195121951219513E-2</v>
      </c>
      <c r="Q14" s="36">
        <f>IF(P14=0,0,(P14*((LOG(P14))/LOG(2))))</f>
        <v>-7.7531122007537603E-2</v>
      </c>
      <c r="T14" s="36">
        <f>N14</f>
        <v>1222</v>
      </c>
      <c r="U14" s="36">
        <f>COUNTIF(L7:L33,T14)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COUNTIF(L34:L61,Y14)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COUNTIF(L62:L88,AD14)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COUNTIF(L89:L115,AI14)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COUNTIF(L116:L143,AN14)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COUNTIF(L144:L170,AS14)</f>
        <v>2</v>
      </c>
      <c r="AU14" s="36">
        <f>AT14/(AV4-AT20)</f>
        <v>9.5238095238095233E-2</v>
      </c>
      <c r="AV14" s="36">
        <f>IF(AU14=0,0,(AU14*((LOG(AU14))/LOG(2))))</f>
        <v>-0.32307784978845333</v>
      </c>
    </row>
    <row r="15" spans="1:48" x14ac:dyDescent="0.3">
      <c r="A15" s="58">
        <v>12</v>
      </c>
      <c r="B15" s="58">
        <v>1165</v>
      </c>
      <c r="C15" s="61">
        <v>14</v>
      </c>
      <c r="D15" s="58">
        <v>1173</v>
      </c>
      <c r="E15" s="61">
        <v>24</v>
      </c>
      <c r="F15" s="58">
        <v>1182</v>
      </c>
      <c r="G15" s="64">
        <v>14</v>
      </c>
      <c r="H15" s="64">
        <v>1190</v>
      </c>
      <c r="I15" s="42"/>
      <c r="J15" s="42"/>
      <c r="K15" s="43">
        <v>0</v>
      </c>
      <c r="L15">
        <v>1121</v>
      </c>
      <c r="N15" s="36">
        <v>2111</v>
      </c>
      <c r="O15" s="36">
        <f>COUNTIF($L$7:$L$500,N15)</f>
        <v>8</v>
      </c>
      <c r="P15" s="36">
        <f>O15/$Q$4</f>
        <v>4.878048780487805E-2</v>
      </c>
      <c r="Q15" s="36">
        <f>IF(P15=0,0,(P15*((LOG(P15))/LOG(2))))</f>
        <v>-0.21256351242039428</v>
      </c>
      <c r="T15" s="36">
        <f>N15</f>
        <v>2111</v>
      </c>
      <c r="U15" s="36">
        <f>COUNTIF(L7:L33,T15)</f>
        <v>1</v>
      </c>
      <c r="V15" s="36">
        <f>U15/(W4-U20)</f>
        <v>3.7037037037037035E-2</v>
      </c>
      <c r="W15" s="36">
        <f>IF(V15=0,0,(V15*((LOG(V15))/LOG(2))))</f>
        <v>-0.1761069445245729</v>
      </c>
      <c r="Y15" s="36">
        <f>N15</f>
        <v>2111</v>
      </c>
      <c r="Z15" s="36">
        <f>COUNTIF(L34:L61,Y15)</f>
        <v>7</v>
      </c>
      <c r="AA15" s="36">
        <f>Z15/(AB4-Z20)</f>
        <v>0.25925925925925924</v>
      </c>
      <c r="AB15" s="36">
        <f>IF(AA15=0,0,(AA15*((LOG(AA15))/LOG(2))))</f>
        <v>-0.5049158541015204</v>
      </c>
      <c r="AD15" s="36">
        <f>N15</f>
        <v>2111</v>
      </c>
      <c r="AE15" s="36">
        <f>COUNTIF(L62:L88,AD15)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COUNTIF(L89:L115,AI15)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COUNTIF(L116:L143,AN15)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COUNTIF(L144:L170,AS15)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1301</v>
      </c>
      <c r="C16" s="61">
        <v>14</v>
      </c>
      <c r="D16" s="58">
        <v>1309</v>
      </c>
      <c r="E16" s="61">
        <v>13</v>
      </c>
      <c r="F16" s="58">
        <v>1325</v>
      </c>
      <c r="G16" s="64">
        <v>23</v>
      </c>
      <c r="H16" s="64">
        <v>1338</v>
      </c>
      <c r="I16" s="42"/>
      <c r="J16" s="42"/>
      <c r="K16" s="43">
        <v>0</v>
      </c>
      <c r="L16">
        <v>1112</v>
      </c>
      <c r="N16" s="36">
        <v>2112</v>
      </c>
      <c r="O16" s="36">
        <f>COUNTIF($L$7:$L$500,N16)</f>
        <v>4</v>
      </c>
      <c r="P16" s="36">
        <f>O16/$Q$4</f>
        <v>2.4390243902439025E-2</v>
      </c>
      <c r="Q16" s="36">
        <f>IF(P16=0,0,(P16*((LOG(P16))/LOG(2))))</f>
        <v>-0.13067200011263619</v>
      </c>
      <c r="T16" s="36">
        <f>N16</f>
        <v>2112</v>
      </c>
      <c r="U16" s="36">
        <f>COUNTIF(L7:L33,T16)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COUNTIF(L34:L61,Y16)</f>
        <v>2</v>
      </c>
      <c r="AA16" s="36">
        <f>Z16/(AB4-Z20)</f>
        <v>7.407407407407407E-2</v>
      </c>
      <c r="AB16" s="36">
        <f>IF(AA16=0,0,(AA16*((LOG(AA16))/LOG(2))))</f>
        <v>-0.27813981497507173</v>
      </c>
      <c r="AD16" s="36">
        <f>N16</f>
        <v>2112</v>
      </c>
      <c r="AE16" s="36">
        <f>COUNTIF(L62:L88,AD16)</f>
        <v>1</v>
      </c>
      <c r="AF16" s="36">
        <f>AE16/(AG4-AE20)</f>
        <v>4.3478260869565216E-2</v>
      </c>
      <c r="AG16" s="36">
        <f>IF(AF16=0,0,(AF16*((LOG(AF16))/LOG(2))))</f>
        <v>-0.19667660678508753</v>
      </c>
      <c r="AI16" s="36">
        <f>N16</f>
        <v>2112</v>
      </c>
      <c r="AJ16" s="36">
        <f>COUNTIF(L89:L115,AI16)</f>
        <v>1</v>
      </c>
      <c r="AK16" s="36">
        <f>AJ16/(AL4-AJ20)</f>
        <v>4.1666666666666664E-2</v>
      </c>
      <c r="AL16" s="36">
        <f>IF(AK16=0,0,(AK16*((LOG(AK16))/LOG(2))))</f>
        <v>-0.19104010419671485</v>
      </c>
      <c r="AN16" s="36">
        <f>N16</f>
        <v>2112</v>
      </c>
      <c r="AO16" s="36">
        <f>COUNTIF(L116:L143,AN16)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COUNTIF(L144:L170,AS16)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12</v>
      </c>
      <c r="B17" s="58">
        <v>1448</v>
      </c>
      <c r="C17" s="61">
        <v>14</v>
      </c>
      <c r="D17" s="58">
        <v>1460</v>
      </c>
      <c r="E17" s="61">
        <v>24</v>
      </c>
      <c r="F17" s="58">
        <v>1472</v>
      </c>
      <c r="G17" s="64">
        <v>14</v>
      </c>
      <c r="H17" s="64">
        <v>1483</v>
      </c>
      <c r="I17" s="42"/>
      <c r="J17" s="42"/>
      <c r="K17" s="43">
        <v>0</v>
      </c>
      <c r="L17">
        <v>1121</v>
      </c>
      <c r="N17" s="36">
        <v>2121</v>
      </c>
      <c r="O17" s="36">
        <f>COUNTIF($L$7:$L$500,N17)</f>
        <v>20</v>
      </c>
      <c r="P17" s="36">
        <f>O17/$Q$4</f>
        <v>0.12195121951219512</v>
      </c>
      <c r="Q17" s="36">
        <f>IF(P17=0,0,(P17*((LOG(P17))/LOG(2))))</f>
        <v>-0.37019803777203913</v>
      </c>
      <c r="T17" s="36">
        <f>N17</f>
        <v>2121</v>
      </c>
      <c r="U17" s="36">
        <f>COUNTIF(L7:L33,T17)</f>
        <v>0</v>
      </c>
      <c r="V17" s="36">
        <f>U17/(W4-U20)</f>
        <v>0</v>
      </c>
      <c r="W17" s="36">
        <f>IF(V17=0,0,(V17*((LOG(V17))/LOG(2))))</f>
        <v>0</v>
      </c>
      <c r="Y17" s="36">
        <f>N17</f>
        <v>2121</v>
      </c>
      <c r="Z17" s="36">
        <f>COUNTIF(L34:L61,Y17)</f>
        <v>2</v>
      </c>
      <c r="AA17" s="36">
        <f>Z17/(AB4-Z20)</f>
        <v>7.407407407407407E-2</v>
      </c>
      <c r="AB17" s="36">
        <f>IF(AA17=0,0,(AA17*((LOG(AA17))/LOG(2))))</f>
        <v>-0.27813981497507173</v>
      </c>
      <c r="AD17" s="36">
        <f>N17</f>
        <v>2121</v>
      </c>
      <c r="AE17" s="36">
        <f>COUNTIF(L62:L88,AD17)</f>
        <v>4</v>
      </c>
      <c r="AF17" s="36">
        <f>AE17/(AG4-AE20)</f>
        <v>0.17391304347826086</v>
      </c>
      <c r="AG17" s="36">
        <f>IF(AF17=0,0,(AF17*((LOG(AF17))/LOG(2))))</f>
        <v>-0.43888034018382832</v>
      </c>
      <c r="AI17" s="36">
        <f>N17</f>
        <v>2121</v>
      </c>
      <c r="AJ17" s="36">
        <f>COUNTIF(L89:L115,AI17)</f>
        <v>9</v>
      </c>
      <c r="AK17" s="36">
        <f>AJ17/(AL4-AJ20)</f>
        <v>0.375</v>
      </c>
      <c r="AL17" s="36">
        <f>IF(AK17=0,0,(AK17*((LOG(AK17))/LOG(2))))</f>
        <v>-0.53063906222956647</v>
      </c>
      <c r="AN17" s="36">
        <f>N17</f>
        <v>2121</v>
      </c>
      <c r="AO17" s="36">
        <f>COUNTIF(L116:L143,AN17)</f>
        <v>3</v>
      </c>
      <c r="AP17" s="36">
        <f>AO17/(AQ4-AO20)</f>
        <v>0.15789473684210525</v>
      </c>
      <c r="AQ17" s="36">
        <f>IF(AP17=0,0,(AP17*((LOG(AP17))/LOG(2))))</f>
        <v>-0.42046815990354147</v>
      </c>
      <c r="AS17" s="36">
        <f>N17</f>
        <v>2121</v>
      </c>
      <c r="AT17" s="36">
        <f>COUNTIF(L144:L170,AS17)</f>
        <v>2</v>
      </c>
      <c r="AU17" s="36">
        <f>AT17/(AV4-AT20)</f>
        <v>9.5238095238095233E-2</v>
      </c>
      <c r="AV17" s="36">
        <f>IF(AU17=0,0,(AU17*((LOG(AU17))/LOG(2))))</f>
        <v>-0.32307784978845333</v>
      </c>
    </row>
    <row r="18" spans="1:48" x14ac:dyDescent="0.3">
      <c r="A18" s="58">
        <v>12</v>
      </c>
      <c r="B18" s="58">
        <v>1611</v>
      </c>
      <c r="C18" s="61">
        <v>14</v>
      </c>
      <c r="D18" s="58">
        <v>1619</v>
      </c>
      <c r="E18" s="61">
        <v>24</v>
      </c>
      <c r="F18" s="58">
        <v>1631</v>
      </c>
      <c r="G18" s="64">
        <v>14</v>
      </c>
      <c r="H18" s="64">
        <v>1643</v>
      </c>
      <c r="I18" s="42"/>
      <c r="J18" s="42"/>
      <c r="K18" s="43">
        <v>0</v>
      </c>
      <c r="L18">
        <v>1121</v>
      </c>
      <c r="N18" s="36">
        <v>2122</v>
      </c>
      <c r="O18" s="36">
        <f>COUNTIF($L$7:$L$500,N18)</f>
        <v>9</v>
      </c>
      <c r="P18" s="36">
        <f>O18/$Q$4</f>
        <v>5.4878048780487805E-2</v>
      </c>
      <c r="Q18" s="36">
        <f>IF(P18=0,0,(P18*((LOG(P18))/LOG(2))))</f>
        <v>-0.22980879895476791</v>
      </c>
      <c r="T18" s="36">
        <f>N18</f>
        <v>2122</v>
      </c>
      <c r="U18" s="36">
        <f>COUNTIF(L7:L33,T18)</f>
        <v>0</v>
      </c>
      <c r="V18" s="36">
        <f>U18/(W4-U20)</f>
        <v>0</v>
      </c>
      <c r="W18" s="36">
        <f>IF(V18=0,0,(V18*((LOG(V18))/LOG(2))))</f>
        <v>0</v>
      </c>
      <c r="Y18" s="36">
        <f>N18</f>
        <v>2122</v>
      </c>
      <c r="Z18" s="36">
        <f>COUNTIF(L34:L61,Y18)</f>
        <v>0</v>
      </c>
      <c r="AA18" s="36">
        <f>Z18/(AB4-Z20)</f>
        <v>0</v>
      </c>
      <c r="AB18" s="36">
        <f>IF(AA18=0,0,(AA18*((LOG(AA18))/LOG(2))))</f>
        <v>0</v>
      </c>
      <c r="AD18" s="36">
        <f>N18</f>
        <v>2122</v>
      </c>
      <c r="AE18" s="36">
        <f>COUNTIF(L62:L88,AD18)</f>
        <v>0</v>
      </c>
      <c r="AF18" s="36">
        <f>AE18/(AG4-AE20)</f>
        <v>0</v>
      </c>
      <c r="AG18" s="36">
        <f>IF(AF18=0,0,(AF18*((LOG(AF18))/LOG(2))))</f>
        <v>0</v>
      </c>
      <c r="AI18" s="36">
        <f>N18</f>
        <v>2122</v>
      </c>
      <c r="AJ18" s="36">
        <f>COUNTIF(L89:L115,AI18)</f>
        <v>0</v>
      </c>
      <c r="AK18" s="36">
        <f>AJ18/(AL4-AJ20)</f>
        <v>0</v>
      </c>
      <c r="AL18" s="36">
        <f>IF(AK18=0,0,(AK18*((LOG(AK18))/LOG(2))))</f>
        <v>0</v>
      </c>
      <c r="AN18" s="36">
        <f>N18</f>
        <v>2122</v>
      </c>
      <c r="AO18" s="36">
        <f>COUNTIF(L116:L143,AN18)</f>
        <v>3</v>
      </c>
      <c r="AP18" s="36">
        <f>AO18/(AQ4-AO20)</f>
        <v>0.15789473684210525</v>
      </c>
      <c r="AQ18" s="36">
        <f>IF(AP18=0,0,(AP18*((LOG(AP18))/LOG(2))))</f>
        <v>-0.42046815990354147</v>
      </c>
      <c r="AS18" s="36">
        <f>N18</f>
        <v>2122</v>
      </c>
      <c r="AT18" s="36">
        <f>COUNTIF(L144:L170,AS18)</f>
        <v>6</v>
      </c>
      <c r="AU18" s="36">
        <f>AT18/(AV4-AT20)</f>
        <v>0.2857142857142857</v>
      </c>
      <c r="AV18" s="36">
        <f>IF(AU18=0,0,(AU18*((LOG(AU18))/LOG(2))))</f>
        <v>-0.51638712058788683</v>
      </c>
    </row>
    <row r="19" spans="1:48" x14ac:dyDescent="0.3">
      <c r="A19" s="58">
        <v>12</v>
      </c>
      <c r="B19" s="58">
        <v>1760</v>
      </c>
      <c r="C19" s="61">
        <v>23</v>
      </c>
      <c r="D19" s="58">
        <v>1770</v>
      </c>
      <c r="E19" s="61">
        <v>13</v>
      </c>
      <c r="F19" s="58">
        <v>1780</v>
      </c>
      <c r="G19" s="64">
        <v>14</v>
      </c>
      <c r="H19" s="64">
        <v>1792</v>
      </c>
      <c r="I19" s="42"/>
      <c r="J19" s="42"/>
      <c r="K19" s="43">
        <v>0</v>
      </c>
      <c r="L19">
        <v>1211</v>
      </c>
      <c r="N19" s="36">
        <v>2211</v>
      </c>
      <c r="O19" s="36">
        <f>COUNTIF($L$7:$L$500,N19)</f>
        <v>2</v>
      </c>
      <c r="P19" s="36">
        <f>O19/$Q$4</f>
        <v>1.2195121951219513E-2</v>
      </c>
      <c r="Q19" s="36">
        <f>IF(P19=0,0,(P19*((LOG(P19))/LOG(2))))</f>
        <v>-7.7531122007537603E-2</v>
      </c>
      <c r="T19" s="36">
        <f>N19</f>
        <v>2211</v>
      </c>
      <c r="U19" s="36">
        <f>COUNTIF(L7:L33,T19)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COUNTIF(L34:L61,Y19)</f>
        <v>2</v>
      </c>
      <c r="AA19" s="36">
        <f>Z19/(AB4-Z20)</f>
        <v>7.407407407407407E-2</v>
      </c>
      <c r="AB19" s="36">
        <f>IF(AA19=0,0,(AA19*((LOG(AA19))/LOG(2))))</f>
        <v>-0.27813981497507173</v>
      </c>
      <c r="AD19" s="36">
        <f>N19</f>
        <v>2211</v>
      </c>
      <c r="AE19" s="36">
        <f>COUNTIF(L62:L88,AD19)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COUNTIF(L89:L115,AI19)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COUNTIF(L116:L143,AN19)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COUNTIF(L144:L170,AS19)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12</v>
      </c>
      <c r="B20" s="58">
        <v>1910</v>
      </c>
      <c r="C20" s="61">
        <v>14</v>
      </c>
      <c r="D20" s="58">
        <v>1918</v>
      </c>
      <c r="E20" s="61">
        <v>13</v>
      </c>
      <c r="F20" s="58">
        <v>1931</v>
      </c>
      <c r="G20" s="64">
        <v>23</v>
      </c>
      <c r="H20" s="64">
        <v>1945</v>
      </c>
      <c r="I20" s="42"/>
      <c r="J20" s="42"/>
      <c r="K20" s="43">
        <v>0</v>
      </c>
      <c r="L20">
        <v>1112</v>
      </c>
      <c r="N20" s="36">
        <v>2212</v>
      </c>
      <c r="O20" s="36">
        <f>COUNTIF($L$7:$L$500,N20)</f>
        <v>23</v>
      </c>
      <c r="P20" s="36">
        <f>O20/$Q$4</f>
        <v>0.1402439024390244</v>
      </c>
      <c r="Q20" s="36">
        <f>IF(P20=0,0,(P20*((LOG(P20))/LOG(2))))</f>
        <v>-0.39744982388356481</v>
      </c>
      <c r="T20" s="36">
        <f>N20</f>
        <v>2212</v>
      </c>
      <c r="U20" s="36">
        <f>COUNTIF(L7:L33,T20)</f>
        <v>0</v>
      </c>
      <c r="V20" s="55"/>
      <c r="W20" s="56"/>
      <c r="Y20" s="36">
        <f>N20</f>
        <v>2212</v>
      </c>
      <c r="Z20" s="36">
        <f>COUNTIF(L34:L61,Y20)</f>
        <v>1</v>
      </c>
      <c r="AA20" s="55"/>
      <c r="AB20" s="56"/>
      <c r="AD20" s="36">
        <f>N20</f>
        <v>2212</v>
      </c>
      <c r="AE20" s="36">
        <f>COUNTIF(L62:L88,AD20)</f>
        <v>4</v>
      </c>
      <c r="AF20" s="55"/>
      <c r="AG20" s="56"/>
      <c r="AI20" s="36">
        <f>N20</f>
        <v>2212</v>
      </c>
      <c r="AJ20" s="36">
        <f>COUNTIF(L89:L115,AI20)</f>
        <v>3</v>
      </c>
      <c r="AK20" s="55"/>
      <c r="AL20" s="56"/>
      <c r="AN20" s="36">
        <f>N20</f>
        <v>2212</v>
      </c>
      <c r="AO20" s="36">
        <f>COUNTIF(L116:L143,AN20)</f>
        <v>9</v>
      </c>
      <c r="AP20" s="55"/>
      <c r="AQ20" s="56"/>
      <c r="AS20" s="36">
        <f>N20</f>
        <v>2212</v>
      </c>
      <c r="AT20" s="36">
        <f>COUNTIF(L144:L170,AS20)</f>
        <v>6</v>
      </c>
      <c r="AU20" s="55"/>
      <c r="AV20" s="56"/>
    </row>
    <row r="21" spans="1:48" x14ac:dyDescent="0.3">
      <c r="A21" s="58">
        <v>12</v>
      </c>
      <c r="B21" s="58">
        <v>2063</v>
      </c>
      <c r="C21" s="61">
        <v>14</v>
      </c>
      <c r="D21" s="58">
        <v>2070</v>
      </c>
      <c r="E21" s="61">
        <v>24</v>
      </c>
      <c r="F21" s="58">
        <v>2082</v>
      </c>
      <c r="G21" s="64">
        <v>14</v>
      </c>
      <c r="H21" s="64">
        <v>2094</v>
      </c>
      <c r="I21" s="42"/>
      <c r="J21" s="42"/>
      <c r="K21" s="43">
        <v>0</v>
      </c>
      <c r="L21">
        <v>1121</v>
      </c>
      <c r="N21" s="36">
        <v>2221</v>
      </c>
      <c r="O21" s="36">
        <f>COUNTIF($L$7:$L$500,N21)</f>
        <v>6</v>
      </c>
      <c r="P21" s="36">
        <f>O21/$Q$4</f>
        <v>3.6585365853658534E-2</v>
      </c>
      <c r="Q21" s="36">
        <f>IF(P21=0,0,(P21*((LOG(P21))/LOG(2))))</f>
        <v>-0.17460693306939978</v>
      </c>
      <c r="T21" s="36">
        <f>N21</f>
        <v>2221</v>
      </c>
      <c r="U21" s="36">
        <f>COUNTIF(L7:L33,T21)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COUNTIF(L34:L61,Y21)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COUNTIF(L62:L88,AD21)</f>
        <v>0</v>
      </c>
      <c r="AF21" s="36">
        <f>AE21/(AG4-AE20)</f>
        <v>0</v>
      </c>
      <c r="AG21" s="36">
        <f>IF(AF21=0,0,(AF21*((LOG(AF21))/LOG(2))))</f>
        <v>0</v>
      </c>
      <c r="AI21" s="36">
        <f>N21</f>
        <v>2221</v>
      </c>
      <c r="AJ21" s="36">
        <f>COUNTIF(L89:L115,AI21)</f>
        <v>4</v>
      </c>
      <c r="AK21" s="36">
        <f>AJ21/(AL4-AJ20)</f>
        <v>0.16666666666666666</v>
      </c>
      <c r="AL21" s="36">
        <f>IF(AK21=0,0,(AK21*((LOG(AK21))/LOG(2))))</f>
        <v>-0.43082708345352599</v>
      </c>
      <c r="AN21" s="36">
        <f>N21</f>
        <v>2221</v>
      </c>
      <c r="AO21" s="36">
        <f>COUNTIF(L116:L143,AN21)</f>
        <v>1</v>
      </c>
      <c r="AP21" s="36">
        <f>AO21/(AQ4-AO20)</f>
        <v>5.2631578947368418E-2</v>
      </c>
      <c r="AQ21" s="36">
        <f>IF(AP21=0,0,(AP21*((LOG(AP21))/LOG(2))))</f>
        <v>-0.22357513228650452</v>
      </c>
      <c r="AS21" s="36">
        <f>N21</f>
        <v>2221</v>
      </c>
      <c r="AT21" s="36">
        <f>COUNTIF(L144:L170,AS21)</f>
        <v>1</v>
      </c>
      <c r="AU21" s="36">
        <f>AT21/(AV4-AT20)</f>
        <v>4.7619047619047616E-2</v>
      </c>
      <c r="AV21" s="36">
        <f>IF(AU21=0,0,(AU21*((LOG(AU21))/LOG(2))))</f>
        <v>-0.20915797251327431</v>
      </c>
    </row>
    <row r="22" spans="1:48" x14ac:dyDescent="0.3">
      <c r="A22" s="58">
        <v>12</v>
      </c>
      <c r="B22" s="58">
        <v>2204</v>
      </c>
      <c r="C22" s="61">
        <v>14</v>
      </c>
      <c r="D22" s="58">
        <v>2212</v>
      </c>
      <c r="E22" s="61">
        <v>13</v>
      </c>
      <c r="F22" s="58">
        <v>2226</v>
      </c>
      <c r="G22" s="64">
        <v>23</v>
      </c>
      <c r="H22" s="64">
        <v>2237</v>
      </c>
      <c r="I22" s="42"/>
      <c r="J22" s="42"/>
      <c r="K22" s="43">
        <v>0</v>
      </c>
      <c r="L22">
        <v>1112</v>
      </c>
      <c r="N22" s="36">
        <v>2222</v>
      </c>
      <c r="O22" s="36">
        <f>COUNTIF($L$7:$L$500,N22)</f>
        <v>5</v>
      </c>
      <c r="P22" s="36">
        <f>O22/$Q$4</f>
        <v>3.048780487804878E-2</v>
      </c>
      <c r="Q22" s="36">
        <f>IF(P22=0,0,(P22*((LOG(P22))/LOG(2))))</f>
        <v>-0.15352511919910736</v>
      </c>
      <c r="T22" s="36">
        <f>N22</f>
        <v>2222</v>
      </c>
      <c r="U22" s="36">
        <f>COUNTIF(L7:L33,T22)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COUNTIF(L34:L61,Y22)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COUNTIF(L62:L88,AD22)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COUNTIF(L89:L115,AI22)</f>
        <v>1</v>
      </c>
      <c r="AK22" s="36">
        <f>AJ22/(AL4-AJ20)</f>
        <v>4.1666666666666664E-2</v>
      </c>
      <c r="AL22" s="36">
        <f>IF(AK22=0,0,(AK22*((LOG(AK22))/LOG(2))))</f>
        <v>-0.19104010419671485</v>
      </c>
      <c r="AN22" s="36">
        <f>N22</f>
        <v>2222</v>
      </c>
      <c r="AO22" s="36">
        <f>COUNTIF(L116:L143,AN22)</f>
        <v>1</v>
      </c>
      <c r="AP22" s="36">
        <f>AO22/(AQ4-AO20)</f>
        <v>5.2631578947368418E-2</v>
      </c>
      <c r="AQ22" s="36">
        <f>IF(AP22=0,0,(AP22*((LOG(AP22))/LOG(2))))</f>
        <v>-0.22357513228650452</v>
      </c>
      <c r="AS22" s="36">
        <f>N22</f>
        <v>2222</v>
      </c>
      <c r="AT22" s="36">
        <f>COUNTIF(L144:L170,AS22)</f>
        <v>3</v>
      </c>
      <c r="AU22" s="36">
        <f>AT22/(AV4-AT20)</f>
        <v>0.14285714285714285</v>
      </c>
      <c r="AV22" s="36">
        <f>IF(AU22=0,0,(AU22*((LOG(AU22))/LOG(2))))</f>
        <v>-0.40105070315108626</v>
      </c>
    </row>
    <row r="23" spans="1:48" x14ac:dyDescent="0.3">
      <c r="A23" s="58">
        <v>12</v>
      </c>
      <c r="B23" s="58">
        <v>2358</v>
      </c>
      <c r="C23" s="61">
        <v>14</v>
      </c>
      <c r="D23" s="58">
        <v>2371</v>
      </c>
      <c r="E23" s="61">
        <v>13</v>
      </c>
      <c r="F23" s="58">
        <v>2383</v>
      </c>
      <c r="G23" s="64">
        <v>23</v>
      </c>
      <c r="H23" s="64">
        <v>2395</v>
      </c>
      <c r="I23" s="42"/>
      <c r="J23" s="42"/>
      <c r="K23" s="43">
        <v>0</v>
      </c>
      <c r="L23">
        <v>1112</v>
      </c>
      <c r="P23" s="28">
        <f>SUM(P7:P22)</f>
        <v>1.0000000000000002</v>
      </c>
      <c r="Q23" s="28">
        <f>-SUM(Q7:Q22)</f>
        <v>3.5626414547538667</v>
      </c>
      <c r="V23" s="28">
        <f>SUM(V7:V22)</f>
        <v>1</v>
      </c>
      <c r="W23" s="28">
        <f>-SUM(W7:W22)</f>
        <v>2.2265666685897498</v>
      </c>
      <c r="AA23" s="28">
        <f>SUM(AA7:AA22)</f>
        <v>0.99999999999999989</v>
      </c>
      <c r="AB23" s="28">
        <f>-SUM(AB7:AB22)</f>
        <v>2.6243027823364149</v>
      </c>
      <c r="AF23" s="28">
        <f>SUM(AF7:AF22)</f>
        <v>1</v>
      </c>
      <c r="AG23" s="28">
        <f>-SUM(AG7:AG22)</f>
        <v>2.6531467382894531</v>
      </c>
      <c r="AK23" s="28">
        <f>SUM(AK7:AK22)</f>
        <v>1</v>
      </c>
      <c r="AL23" s="28">
        <f>-SUM(AL7:AL22)</f>
        <v>2.666666666666667</v>
      </c>
      <c r="AP23" s="28">
        <f>SUM(AP7:AP22)</f>
        <v>1</v>
      </c>
      <c r="AQ23" s="28">
        <f>-SUM(AQ7:AQ22)</f>
        <v>2.9258530145612833</v>
      </c>
      <c r="AU23" s="28">
        <f>SUM(AU7:AU22)</f>
        <v>0.99999999999999978</v>
      </c>
      <c r="AV23" s="28">
        <f>-SUM(AV7:AV22)</f>
        <v>2.819957898557147</v>
      </c>
    </row>
    <row r="24" spans="1:48" x14ac:dyDescent="0.3">
      <c r="A24" s="58">
        <v>12</v>
      </c>
      <c r="B24" s="58">
        <v>2490</v>
      </c>
      <c r="C24" s="61">
        <v>14</v>
      </c>
      <c r="D24" s="58">
        <v>2494</v>
      </c>
      <c r="E24" s="61">
        <v>13</v>
      </c>
      <c r="F24" s="58">
        <v>2506</v>
      </c>
      <c r="G24" s="64">
        <v>14</v>
      </c>
      <c r="H24" s="64">
        <v>2518</v>
      </c>
      <c r="I24" s="42"/>
      <c r="J24" s="42"/>
      <c r="K24" s="43">
        <v>0</v>
      </c>
      <c r="L24">
        <v>1111</v>
      </c>
      <c r="P24" s="29" t="s">
        <v>90</v>
      </c>
      <c r="Q24" s="29">
        <f>Q23/(LOG(Q4)/LOG(2))</f>
        <v>0.4842155994980013</v>
      </c>
      <c r="V24" s="29" t="s">
        <v>117</v>
      </c>
      <c r="W24" s="29">
        <f>W23/(LOG(W4)/LOG(2))</f>
        <v>0.46826905317458395</v>
      </c>
      <c r="AA24" s="29" t="s">
        <v>120</v>
      </c>
      <c r="AB24" s="29">
        <f>AB23/(LOG(AB4)/LOG(2))</f>
        <v>0.54589328744905374</v>
      </c>
      <c r="AF24" s="29" t="s">
        <v>121</v>
      </c>
      <c r="AG24" s="29">
        <f>AG23/(LOG(AG4)/LOG(2))</f>
        <v>0.55798307259262692</v>
      </c>
      <c r="AK24" s="29" t="s">
        <v>122</v>
      </c>
      <c r="AL24" s="29">
        <f>AL23/(LOG(AL4)/LOG(2))</f>
        <v>0.56082644761907341</v>
      </c>
      <c r="AP24" s="29" t="s">
        <v>123</v>
      </c>
      <c r="AQ24" s="29">
        <f>AQ23/(LOG(AQ4)/LOG(2))</f>
        <v>0.6086201376845678</v>
      </c>
      <c r="AU24" s="29" t="s">
        <v>124</v>
      </c>
      <c r="AV24" s="29">
        <f>AV23/(LOG(AV4)/LOG(2))</f>
        <v>0.59306511400618189</v>
      </c>
    </row>
    <row r="25" spans="1:48" x14ac:dyDescent="0.3">
      <c r="A25" s="58">
        <v>12</v>
      </c>
      <c r="B25" s="58">
        <v>2631</v>
      </c>
      <c r="C25" s="61">
        <v>14</v>
      </c>
      <c r="D25" s="58">
        <v>2640</v>
      </c>
      <c r="E25" s="61">
        <v>13</v>
      </c>
      <c r="F25" s="58">
        <v>2653</v>
      </c>
      <c r="G25" s="64">
        <v>23</v>
      </c>
      <c r="H25" s="64">
        <v>2665</v>
      </c>
      <c r="I25" s="42"/>
      <c r="J25" s="42"/>
      <c r="K25" s="43">
        <v>0</v>
      </c>
      <c r="L25">
        <v>1112</v>
      </c>
    </row>
    <row r="26" spans="1:48" x14ac:dyDescent="0.3">
      <c r="A26" s="58">
        <v>12</v>
      </c>
      <c r="B26" s="58">
        <v>2775</v>
      </c>
      <c r="C26" s="61">
        <v>14</v>
      </c>
      <c r="D26" s="58">
        <v>2781</v>
      </c>
      <c r="E26" s="61">
        <v>13</v>
      </c>
      <c r="F26" s="58">
        <v>2789</v>
      </c>
      <c r="G26" s="64">
        <v>14</v>
      </c>
      <c r="H26" s="64">
        <v>2801</v>
      </c>
      <c r="I26" s="42"/>
      <c r="J26" s="42"/>
      <c r="K26" s="43">
        <v>0</v>
      </c>
      <c r="L26">
        <v>1111</v>
      </c>
    </row>
    <row r="27" spans="1:48" x14ac:dyDescent="0.3">
      <c r="A27" s="58">
        <v>12</v>
      </c>
      <c r="B27" s="58">
        <v>2902</v>
      </c>
      <c r="C27" s="61">
        <v>14</v>
      </c>
      <c r="D27" s="58">
        <v>2922</v>
      </c>
      <c r="E27" s="61">
        <v>13</v>
      </c>
      <c r="F27" s="58">
        <v>2930</v>
      </c>
      <c r="G27" s="64">
        <v>14</v>
      </c>
      <c r="H27" s="64">
        <v>2944</v>
      </c>
      <c r="I27" s="42"/>
      <c r="J27" s="42"/>
      <c r="K27" s="43">
        <v>0</v>
      </c>
      <c r="L27">
        <v>1111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8">
        <v>12</v>
      </c>
      <c r="B28" s="58">
        <v>3046</v>
      </c>
      <c r="C28" s="61">
        <v>14</v>
      </c>
      <c r="D28" s="58">
        <v>3053</v>
      </c>
      <c r="E28" s="61">
        <v>13</v>
      </c>
      <c r="F28" s="58">
        <v>3060</v>
      </c>
      <c r="G28" s="64">
        <v>14</v>
      </c>
      <c r="H28" s="64">
        <v>3072</v>
      </c>
      <c r="I28" s="42"/>
      <c r="J28" s="42"/>
      <c r="K28" s="43">
        <v>0</v>
      </c>
      <c r="L28">
        <v>1111</v>
      </c>
      <c r="N28" s="40">
        <f>COUNTIF(L7:L170,G3)</f>
        <v>23</v>
      </c>
      <c r="O28" s="40"/>
      <c r="P28" s="47">
        <v>27</v>
      </c>
      <c r="Q28" s="47">
        <v>28</v>
      </c>
      <c r="R28" s="47">
        <v>27</v>
      </c>
      <c r="S28" s="47">
        <v>27</v>
      </c>
      <c r="T28" s="47">
        <v>28</v>
      </c>
      <c r="U28" s="47">
        <v>27</v>
      </c>
      <c r="V28" s="46"/>
    </row>
    <row r="29" spans="1:48" x14ac:dyDescent="0.3">
      <c r="A29" s="58">
        <v>12</v>
      </c>
      <c r="B29" s="58">
        <v>3180</v>
      </c>
      <c r="C29" s="61">
        <v>14</v>
      </c>
      <c r="D29" s="58">
        <v>3188</v>
      </c>
      <c r="E29" s="61">
        <v>13</v>
      </c>
      <c r="F29" s="58">
        <v>3195</v>
      </c>
      <c r="G29" s="64">
        <v>14</v>
      </c>
      <c r="H29" s="64">
        <v>3203</v>
      </c>
      <c r="I29" s="42"/>
      <c r="J29" s="42"/>
      <c r="K29" s="43">
        <v>0</v>
      </c>
      <c r="L29">
        <v>1111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8">
        <v>12</v>
      </c>
      <c r="B30" s="58">
        <v>3314</v>
      </c>
      <c r="C30" s="61">
        <v>14</v>
      </c>
      <c r="D30" s="58">
        <v>3327</v>
      </c>
      <c r="E30" s="61">
        <v>13</v>
      </c>
      <c r="F30" s="58">
        <v>3334</v>
      </c>
      <c r="G30" s="64">
        <v>14</v>
      </c>
      <c r="H30" s="64">
        <v>3350</v>
      </c>
      <c r="I30" s="42"/>
      <c r="J30" s="42"/>
      <c r="K30" s="43">
        <v>0</v>
      </c>
      <c r="L30">
        <v>1111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8">
        <v>21</v>
      </c>
      <c r="B31" s="58">
        <v>3467</v>
      </c>
      <c r="C31" s="61">
        <v>12</v>
      </c>
      <c r="D31" s="58">
        <v>3477</v>
      </c>
      <c r="E31" s="61">
        <v>13</v>
      </c>
      <c r="F31" s="58">
        <v>3489</v>
      </c>
      <c r="G31" s="64">
        <v>14</v>
      </c>
      <c r="H31" s="64">
        <v>3501</v>
      </c>
      <c r="I31" s="42"/>
      <c r="J31" s="42"/>
      <c r="K31" s="43">
        <v>0</v>
      </c>
      <c r="L31">
        <v>2111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8">
        <v>12</v>
      </c>
      <c r="B32" s="58">
        <v>3617</v>
      </c>
      <c r="C32" s="61">
        <v>14</v>
      </c>
      <c r="D32" s="58">
        <v>3625</v>
      </c>
      <c r="E32" s="61">
        <v>24</v>
      </c>
      <c r="F32" s="58">
        <v>3637</v>
      </c>
      <c r="G32" s="64">
        <v>14</v>
      </c>
      <c r="H32" s="64">
        <v>3656</v>
      </c>
      <c r="I32" s="42"/>
      <c r="J32" s="42"/>
      <c r="K32" s="43">
        <v>0</v>
      </c>
      <c r="L32">
        <v>1121</v>
      </c>
      <c r="O32" s="45" t="s">
        <v>106</v>
      </c>
      <c r="P32" s="47">
        <f>U20</f>
        <v>0</v>
      </c>
      <c r="Q32" s="47">
        <f>Z20</f>
        <v>1</v>
      </c>
      <c r="R32" s="47">
        <f>AE20</f>
        <v>4</v>
      </c>
      <c r="S32" s="47">
        <f>AJ20</f>
        <v>3</v>
      </c>
      <c r="T32" s="47">
        <f>AO20</f>
        <v>9</v>
      </c>
      <c r="U32" s="47">
        <f>AT20</f>
        <v>6</v>
      </c>
      <c r="V32" s="45"/>
    </row>
    <row r="33" spans="1:22" x14ac:dyDescent="0.3">
      <c r="A33" s="58">
        <v>12</v>
      </c>
      <c r="B33" s="58">
        <v>3775</v>
      </c>
      <c r="C33" s="61">
        <v>14</v>
      </c>
      <c r="D33" s="58">
        <v>3787</v>
      </c>
      <c r="E33" s="61">
        <v>13</v>
      </c>
      <c r="F33" s="58">
        <v>3804</v>
      </c>
      <c r="G33" s="64">
        <v>23</v>
      </c>
      <c r="H33" s="64">
        <v>3817</v>
      </c>
      <c r="I33" s="42"/>
      <c r="J33" s="42"/>
      <c r="K33" s="43">
        <v>0</v>
      </c>
      <c r="L33">
        <v>1112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12</v>
      </c>
      <c r="B34" s="59">
        <v>3931</v>
      </c>
      <c r="C34" s="62">
        <v>14</v>
      </c>
      <c r="D34" s="59">
        <v>3939</v>
      </c>
      <c r="E34" s="62">
        <v>13</v>
      </c>
      <c r="F34" s="59">
        <v>3948</v>
      </c>
      <c r="G34" s="65">
        <v>23</v>
      </c>
      <c r="H34" s="65">
        <v>3956</v>
      </c>
      <c r="I34" s="41"/>
      <c r="J34" s="41"/>
      <c r="K34" s="51">
        <v>0</v>
      </c>
      <c r="L34">
        <v>1112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4082</v>
      </c>
      <c r="C35" s="62">
        <v>14</v>
      </c>
      <c r="D35" s="59">
        <v>4095</v>
      </c>
      <c r="E35" s="62">
        <v>13</v>
      </c>
      <c r="F35" s="59">
        <v>4108</v>
      </c>
      <c r="G35" s="65">
        <v>23</v>
      </c>
      <c r="H35" s="65">
        <v>4121</v>
      </c>
      <c r="I35" s="41"/>
      <c r="J35" s="41"/>
      <c r="K35" s="51">
        <v>0</v>
      </c>
      <c r="L35">
        <v>1112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4230</v>
      </c>
      <c r="C36" s="62">
        <v>14</v>
      </c>
      <c r="D36" s="59">
        <v>4236</v>
      </c>
      <c r="E36" s="62">
        <v>13</v>
      </c>
      <c r="F36" s="59">
        <v>4245</v>
      </c>
      <c r="G36" s="65">
        <v>14</v>
      </c>
      <c r="H36" s="65">
        <v>4257</v>
      </c>
      <c r="I36" s="41"/>
      <c r="J36" s="41"/>
      <c r="K36" s="51">
        <v>0</v>
      </c>
      <c r="L36">
        <v>1111</v>
      </c>
      <c r="N36" s="41"/>
      <c r="O36" s="50" t="s">
        <v>110</v>
      </c>
      <c r="P36">
        <f>H33/P28</f>
        <v>141.37037037037038</v>
      </c>
      <c r="Q36">
        <f>(H61-H33)/Q28</f>
        <v>157.39285714285714</v>
      </c>
      <c r="R36">
        <f>(H88-H61)/R28</f>
        <v>147</v>
      </c>
      <c r="S36">
        <f>(H115-H88)/S28</f>
        <v>143.37037037037038</v>
      </c>
      <c r="T36">
        <f>(H143-H115)/T28</f>
        <v>146.64285714285714</v>
      </c>
      <c r="U36">
        <f>(H170-H143)/U28</f>
        <v>137.88888888888889</v>
      </c>
    </row>
    <row r="37" spans="1:22" x14ac:dyDescent="0.3">
      <c r="A37" s="59">
        <v>12</v>
      </c>
      <c r="B37" s="59">
        <v>4374</v>
      </c>
      <c r="C37" s="62">
        <v>14</v>
      </c>
      <c r="D37" s="59">
        <v>4382</v>
      </c>
      <c r="E37" s="62">
        <v>13</v>
      </c>
      <c r="F37" s="59">
        <v>4402</v>
      </c>
      <c r="G37" s="65">
        <v>23</v>
      </c>
      <c r="H37" s="65">
        <v>4414</v>
      </c>
      <c r="I37" s="41"/>
      <c r="J37" s="41"/>
      <c r="K37" s="51">
        <v>0</v>
      </c>
      <c r="L37">
        <v>1112</v>
      </c>
    </row>
    <row r="38" spans="1:22" x14ac:dyDescent="0.3">
      <c r="A38" s="59">
        <v>21</v>
      </c>
      <c r="B38" s="59">
        <v>4529</v>
      </c>
      <c r="C38" s="62">
        <v>12</v>
      </c>
      <c r="D38" s="59">
        <v>4542</v>
      </c>
      <c r="E38" s="62">
        <v>13</v>
      </c>
      <c r="F38" s="59">
        <v>4554</v>
      </c>
      <c r="G38" s="65">
        <v>14</v>
      </c>
      <c r="H38" s="65">
        <v>4567</v>
      </c>
      <c r="I38" s="41"/>
      <c r="J38" s="41"/>
      <c r="K38" s="51">
        <v>0</v>
      </c>
      <c r="L38">
        <v>2111</v>
      </c>
    </row>
    <row r="39" spans="1:22" x14ac:dyDescent="0.3">
      <c r="A39" s="59">
        <v>12</v>
      </c>
      <c r="B39" s="59">
        <v>4684</v>
      </c>
      <c r="C39" s="62">
        <v>14</v>
      </c>
      <c r="D39" s="59">
        <v>4692</v>
      </c>
      <c r="E39" s="62">
        <v>13</v>
      </c>
      <c r="F39" s="59">
        <v>4717</v>
      </c>
      <c r="G39" s="65">
        <v>23</v>
      </c>
      <c r="H39" s="65">
        <v>4728</v>
      </c>
      <c r="I39" s="41"/>
      <c r="J39" s="41"/>
      <c r="K39" s="51">
        <v>0</v>
      </c>
      <c r="L39">
        <v>1112</v>
      </c>
    </row>
    <row r="40" spans="1:22" x14ac:dyDescent="0.3">
      <c r="A40" s="59">
        <v>12</v>
      </c>
      <c r="B40" s="59">
        <v>4901</v>
      </c>
      <c r="C40" s="62">
        <v>14</v>
      </c>
      <c r="D40" s="59">
        <v>4913</v>
      </c>
      <c r="E40" s="62">
        <v>13</v>
      </c>
      <c r="F40" s="59">
        <v>4924</v>
      </c>
      <c r="G40" s="65">
        <v>14</v>
      </c>
      <c r="H40" s="65">
        <v>4940</v>
      </c>
      <c r="I40" s="41"/>
      <c r="J40" s="41"/>
      <c r="K40" s="51">
        <v>0</v>
      </c>
      <c r="L40">
        <v>1111</v>
      </c>
    </row>
    <row r="41" spans="1:22" x14ac:dyDescent="0.3">
      <c r="A41" s="59">
        <v>12</v>
      </c>
      <c r="B41" s="59">
        <v>5043</v>
      </c>
      <c r="C41" s="62">
        <v>14</v>
      </c>
      <c r="D41" s="59">
        <v>5051</v>
      </c>
      <c r="E41" s="62">
        <v>13</v>
      </c>
      <c r="F41" s="59">
        <v>5059</v>
      </c>
      <c r="G41" s="65">
        <v>14</v>
      </c>
      <c r="H41" s="65">
        <v>5071</v>
      </c>
      <c r="I41" s="41"/>
      <c r="J41" s="41"/>
      <c r="K41" s="51">
        <v>0</v>
      </c>
      <c r="L41">
        <v>1111</v>
      </c>
    </row>
    <row r="42" spans="1:22" x14ac:dyDescent="0.3">
      <c r="A42" s="59">
        <v>21</v>
      </c>
      <c r="B42" s="59">
        <v>5174</v>
      </c>
      <c r="C42" s="62">
        <v>12</v>
      </c>
      <c r="D42" s="59">
        <v>5183</v>
      </c>
      <c r="E42" s="62">
        <v>13</v>
      </c>
      <c r="F42" s="59">
        <v>5195</v>
      </c>
      <c r="G42" s="65">
        <v>14</v>
      </c>
      <c r="H42" s="65">
        <v>5208</v>
      </c>
      <c r="I42" s="41"/>
      <c r="J42" s="41"/>
      <c r="K42" s="51">
        <v>0</v>
      </c>
      <c r="L42">
        <v>2111</v>
      </c>
    </row>
    <row r="43" spans="1:22" x14ac:dyDescent="0.3">
      <c r="A43" s="59">
        <v>21</v>
      </c>
      <c r="B43" s="59">
        <v>5313</v>
      </c>
      <c r="C43" s="62">
        <v>12</v>
      </c>
      <c r="D43" s="59">
        <v>5336</v>
      </c>
      <c r="E43" s="62">
        <v>24</v>
      </c>
      <c r="F43" s="59">
        <v>5345</v>
      </c>
      <c r="G43" s="65">
        <v>14</v>
      </c>
      <c r="H43" s="65">
        <v>5355</v>
      </c>
      <c r="I43" s="41"/>
      <c r="J43" s="41"/>
      <c r="K43" s="51">
        <v>0</v>
      </c>
      <c r="L43">
        <v>2121</v>
      </c>
    </row>
    <row r="44" spans="1:22" x14ac:dyDescent="0.3">
      <c r="A44" s="59">
        <v>12</v>
      </c>
      <c r="B44" s="59">
        <v>5508</v>
      </c>
      <c r="C44" s="62">
        <v>14</v>
      </c>
      <c r="D44" s="59">
        <v>5517</v>
      </c>
      <c r="E44" s="62">
        <v>13</v>
      </c>
      <c r="F44" s="59">
        <v>5533</v>
      </c>
      <c r="G44" s="65">
        <v>23</v>
      </c>
      <c r="H44" s="65">
        <v>5544</v>
      </c>
      <c r="I44" s="41"/>
      <c r="J44" s="41"/>
      <c r="K44" s="51">
        <v>0</v>
      </c>
      <c r="L44">
        <v>1112</v>
      </c>
    </row>
    <row r="45" spans="1:22" x14ac:dyDescent="0.3">
      <c r="A45" s="59">
        <v>12</v>
      </c>
      <c r="B45" s="59">
        <v>5674</v>
      </c>
      <c r="C45" s="62">
        <v>14</v>
      </c>
      <c r="D45" s="59">
        <v>5682</v>
      </c>
      <c r="E45" s="62">
        <v>13</v>
      </c>
      <c r="F45" s="59">
        <v>5689</v>
      </c>
      <c r="G45" s="65">
        <v>14</v>
      </c>
      <c r="H45" s="65">
        <v>5705</v>
      </c>
      <c r="I45" s="41"/>
      <c r="J45" s="41"/>
      <c r="K45" s="51">
        <v>0</v>
      </c>
      <c r="L45">
        <v>1111</v>
      </c>
    </row>
    <row r="46" spans="1:22" x14ac:dyDescent="0.3">
      <c r="A46" s="59">
        <v>21</v>
      </c>
      <c r="B46" s="59">
        <v>5814</v>
      </c>
      <c r="C46" s="62">
        <v>21</v>
      </c>
      <c r="D46" s="59">
        <v>5831</v>
      </c>
      <c r="E46" s="62">
        <v>11</v>
      </c>
      <c r="F46" s="59">
        <v>5845</v>
      </c>
      <c r="G46" s="65">
        <v>12</v>
      </c>
      <c r="H46" s="65">
        <v>5864</v>
      </c>
      <c r="I46" s="41"/>
      <c r="J46" s="41"/>
      <c r="K46" s="51">
        <v>0</v>
      </c>
      <c r="L46">
        <v>2211</v>
      </c>
    </row>
    <row r="47" spans="1:22" x14ac:dyDescent="0.3">
      <c r="A47" s="59">
        <v>12</v>
      </c>
      <c r="B47" s="59">
        <v>6098</v>
      </c>
      <c r="C47" s="62">
        <v>14</v>
      </c>
      <c r="D47" s="59">
        <v>6106</v>
      </c>
      <c r="E47" s="62">
        <v>24</v>
      </c>
      <c r="F47" s="59">
        <v>6117</v>
      </c>
      <c r="G47" s="65">
        <v>14</v>
      </c>
      <c r="H47" s="65">
        <v>6128</v>
      </c>
      <c r="I47" s="41"/>
      <c r="J47" s="41"/>
      <c r="K47" s="51">
        <v>0</v>
      </c>
      <c r="L47">
        <v>1121</v>
      </c>
    </row>
    <row r="48" spans="1:22" x14ac:dyDescent="0.3">
      <c r="A48" s="59">
        <v>21</v>
      </c>
      <c r="B48" s="59">
        <v>6237</v>
      </c>
      <c r="C48" s="62">
        <v>12</v>
      </c>
      <c r="D48" s="59">
        <v>6246</v>
      </c>
      <c r="E48" s="62">
        <v>13</v>
      </c>
      <c r="F48" s="59">
        <v>6254</v>
      </c>
      <c r="G48" s="65">
        <v>14</v>
      </c>
      <c r="H48" s="65">
        <v>6270</v>
      </c>
      <c r="I48" s="41"/>
      <c r="J48" s="41"/>
      <c r="K48" s="51">
        <v>0</v>
      </c>
      <c r="L48">
        <v>2111</v>
      </c>
    </row>
    <row r="49" spans="1:12" x14ac:dyDescent="0.3">
      <c r="A49" s="59">
        <v>12</v>
      </c>
      <c r="B49" s="59">
        <v>6406</v>
      </c>
      <c r="C49" s="62">
        <v>14</v>
      </c>
      <c r="D49" s="59">
        <v>6429</v>
      </c>
      <c r="E49" s="62">
        <v>24</v>
      </c>
      <c r="F49" s="59">
        <v>6441</v>
      </c>
      <c r="G49" s="65">
        <v>14</v>
      </c>
      <c r="H49" s="65">
        <v>6451</v>
      </c>
      <c r="I49" s="41"/>
      <c r="J49" s="41"/>
      <c r="K49" s="51">
        <v>0</v>
      </c>
      <c r="L49">
        <v>1121</v>
      </c>
    </row>
    <row r="50" spans="1:12" x14ac:dyDescent="0.3">
      <c r="A50" s="59">
        <v>21</v>
      </c>
      <c r="B50" s="59">
        <v>6559</v>
      </c>
      <c r="C50" s="62">
        <v>12</v>
      </c>
      <c r="D50" s="59">
        <v>6571</v>
      </c>
      <c r="E50" s="62">
        <v>13</v>
      </c>
      <c r="F50" s="59">
        <v>6583</v>
      </c>
      <c r="G50" s="65">
        <v>14</v>
      </c>
      <c r="H50" s="65">
        <v>6598</v>
      </c>
      <c r="I50" s="41"/>
      <c r="J50" s="41"/>
      <c r="K50" s="51">
        <v>0</v>
      </c>
      <c r="L50">
        <v>2111</v>
      </c>
    </row>
    <row r="51" spans="1:12" x14ac:dyDescent="0.3">
      <c r="A51" s="59">
        <v>21</v>
      </c>
      <c r="B51" s="59">
        <v>6707</v>
      </c>
      <c r="C51" s="62">
        <v>12</v>
      </c>
      <c r="D51" s="59">
        <v>6735</v>
      </c>
      <c r="E51" s="62">
        <v>24</v>
      </c>
      <c r="F51" s="59">
        <v>6747</v>
      </c>
      <c r="G51" s="65">
        <v>14</v>
      </c>
      <c r="H51" s="65">
        <v>6758</v>
      </c>
      <c r="I51" s="41"/>
      <c r="J51" s="41"/>
      <c r="K51" s="51">
        <v>0</v>
      </c>
      <c r="L51">
        <v>2121</v>
      </c>
    </row>
    <row r="52" spans="1:12" x14ac:dyDescent="0.3">
      <c r="A52" s="59">
        <v>21</v>
      </c>
      <c r="B52" s="59">
        <v>6860</v>
      </c>
      <c r="C52" s="62">
        <v>12</v>
      </c>
      <c r="D52" s="59">
        <v>6883</v>
      </c>
      <c r="E52" s="62">
        <v>13</v>
      </c>
      <c r="F52" s="59">
        <v>6895</v>
      </c>
      <c r="G52" s="65">
        <v>23</v>
      </c>
      <c r="H52" s="65">
        <v>6907</v>
      </c>
      <c r="I52" s="41"/>
      <c r="J52" s="41"/>
      <c r="K52" s="51">
        <v>0</v>
      </c>
      <c r="L52">
        <v>2112</v>
      </c>
    </row>
    <row r="53" spans="1:12" x14ac:dyDescent="0.3">
      <c r="A53" s="59">
        <v>21</v>
      </c>
      <c r="B53" s="59">
        <v>7025</v>
      </c>
      <c r="C53" s="62">
        <v>12</v>
      </c>
      <c r="D53" s="59">
        <v>7035</v>
      </c>
      <c r="E53" s="62">
        <v>13</v>
      </c>
      <c r="F53" s="59">
        <v>7065</v>
      </c>
      <c r="G53" s="65">
        <v>23</v>
      </c>
      <c r="H53" s="65">
        <v>7077</v>
      </c>
      <c r="I53" s="41"/>
      <c r="J53" s="41"/>
      <c r="K53" s="51">
        <v>0</v>
      </c>
      <c r="L53">
        <v>2112</v>
      </c>
    </row>
    <row r="54" spans="1:12" x14ac:dyDescent="0.3">
      <c r="A54" s="59">
        <v>21</v>
      </c>
      <c r="B54" s="59">
        <v>7181</v>
      </c>
      <c r="C54" s="62">
        <v>12</v>
      </c>
      <c r="D54" s="59">
        <v>7194</v>
      </c>
      <c r="E54" s="62">
        <v>13</v>
      </c>
      <c r="F54" s="59">
        <v>7206</v>
      </c>
      <c r="G54" s="65">
        <v>14</v>
      </c>
      <c r="H54" s="65">
        <v>7221</v>
      </c>
      <c r="I54" s="41"/>
      <c r="J54" s="41"/>
      <c r="K54" s="51">
        <v>0</v>
      </c>
      <c r="L54">
        <v>2111</v>
      </c>
    </row>
    <row r="55" spans="1:12" x14ac:dyDescent="0.3">
      <c r="A55" s="59">
        <v>21</v>
      </c>
      <c r="B55" s="59">
        <v>7326</v>
      </c>
      <c r="C55" s="62">
        <v>21</v>
      </c>
      <c r="D55" s="59">
        <v>7347</v>
      </c>
      <c r="E55" s="62">
        <v>11</v>
      </c>
      <c r="F55" s="59">
        <v>7357</v>
      </c>
      <c r="G55" s="65">
        <v>12</v>
      </c>
      <c r="H55" s="65">
        <v>7373</v>
      </c>
      <c r="I55" s="41"/>
      <c r="J55" s="41"/>
      <c r="K55" s="51">
        <v>0</v>
      </c>
      <c r="L55">
        <v>2211</v>
      </c>
    </row>
    <row r="56" spans="1:12" x14ac:dyDescent="0.3">
      <c r="A56" s="59">
        <v>12</v>
      </c>
      <c r="B56" s="59">
        <v>7487</v>
      </c>
      <c r="C56" s="62">
        <v>14</v>
      </c>
      <c r="D56" s="59">
        <v>7499</v>
      </c>
      <c r="E56" s="62">
        <v>13</v>
      </c>
      <c r="F56" s="59">
        <v>7511</v>
      </c>
      <c r="G56" s="65">
        <v>14</v>
      </c>
      <c r="H56" s="65">
        <v>7524</v>
      </c>
      <c r="I56" s="41"/>
      <c r="J56" s="41"/>
      <c r="K56" s="51">
        <v>0</v>
      </c>
      <c r="L56">
        <v>1111</v>
      </c>
    </row>
    <row r="57" spans="1:12" x14ac:dyDescent="0.3">
      <c r="A57" s="59">
        <v>21</v>
      </c>
      <c r="B57" s="59">
        <v>7628</v>
      </c>
      <c r="C57" s="62">
        <v>12</v>
      </c>
      <c r="D57" s="59">
        <v>7641</v>
      </c>
      <c r="E57" s="62">
        <v>13</v>
      </c>
      <c r="F57" s="59">
        <v>7653</v>
      </c>
      <c r="G57" s="65">
        <v>14</v>
      </c>
      <c r="H57" s="65">
        <v>7666</v>
      </c>
      <c r="I57" s="41"/>
      <c r="J57" s="41"/>
      <c r="K57" s="51">
        <v>0</v>
      </c>
      <c r="L57">
        <v>2111</v>
      </c>
    </row>
    <row r="58" spans="1:12" x14ac:dyDescent="0.3">
      <c r="A58" s="59">
        <v>21</v>
      </c>
      <c r="B58" s="59">
        <v>7771</v>
      </c>
      <c r="C58" s="62">
        <v>12</v>
      </c>
      <c r="D58" s="59">
        <v>7784</v>
      </c>
      <c r="E58" s="62">
        <v>13</v>
      </c>
      <c r="F58" s="59">
        <v>7797</v>
      </c>
      <c r="G58" s="65">
        <v>14</v>
      </c>
      <c r="H58" s="65">
        <v>7809</v>
      </c>
      <c r="I58" s="41"/>
      <c r="J58" s="41"/>
      <c r="K58" s="51">
        <v>0</v>
      </c>
      <c r="L58">
        <v>2111</v>
      </c>
    </row>
    <row r="59" spans="1:12" x14ac:dyDescent="0.3">
      <c r="A59" s="59">
        <v>21</v>
      </c>
      <c r="B59" s="59">
        <v>7913</v>
      </c>
      <c r="C59" s="62">
        <v>21</v>
      </c>
      <c r="D59" s="59">
        <v>7923</v>
      </c>
      <c r="E59" s="62">
        <v>11</v>
      </c>
      <c r="F59" s="59">
        <v>7936</v>
      </c>
      <c r="G59" s="65">
        <v>21</v>
      </c>
      <c r="H59" s="65">
        <v>7950</v>
      </c>
      <c r="I59" s="41"/>
      <c r="J59" s="41"/>
      <c r="K59" s="51">
        <v>0</v>
      </c>
      <c r="L59">
        <v>2212</v>
      </c>
    </row>
    <row r="60" spans="1:12" x14ac:dyDescent="0.3">
      <c r="A60" s="59">
        <v>12</v>
      </c>
      <c r="B60" s="59">
        <v>8060</v>
      </c>
      <c r="C60" s="62">
        <v>14</v>
      </c>
      <c r="D60" s="59">
        <v>8067</v>
      </c>
      <c r="E60" s="62">
        <v>24</v>
      </c>
      <c r="F60" s="59">
        <v>8079</v>
      </c>
      <c r="G60" s="65">
        <v>14</v>
      </c>
      <c r="H60" s="65">
        <v>8088</v>
      </c>
      <c r="I60" s="41"/>
      <c r="J60" s="41"/>
      <c r="K60" s="51">
        <v>0</v>
      </c>
      <c r="L60">
        <v>1121</v>
      </c>
    </row>
    <row r="61" spans="1:12" x14ac:dyDescent="0.3">
      <c r="A61" s="59">
        <v>12</v>
      </c>
      <c r="B61" s="59">
        <v>8191</v>
      </c>
      <c r="C61" s="62">
        <v>14</v>
      </c>
      <c r="D61" s="59">
        <v>8197</v>
      </c>
      <c r="E61" s="62">
        <v>13</v>
      </c>
      <c r="F61" s="59">
        <v>8213</v>
      </c>
      <c r="G61" s="65">
        <v>23</v>
      </c>
      <c r="H61" s="65">
        <v>8224</v>
      </c>
      <c r="I61" s="41"/>
      <c r="J61" s="41"/>
      <c r="K61" s="51">
        <v>0</v>
      </c>
      <c r="L61">
        <v>1112</v>
      </c>
    </row>
    <row r="62" spans="1:12" x14ac:dyDescent="0.3">
      <c r="A62" s="58">
        <v>12</v>
      </c>
      <c r="B62" s="58">
        <v>8349</v>
      </c>
      <c r="C62" s="61">
        <v>14</v>
      </c>
      <c r="D62" s="58">
        <v>8357</v>
      </c>
      <c r="E62" s="61">
        <v>24</v>
      </c>
      <c r="F62" s="58">
        <v>8373</v>
      </c>
      <c r="G62" s="64">
        <v>14</v>
      </c>
      <c r="H62" s="64">
        <v>8387</v>
      </c>
      <c r="I62" s="42"/>
      <c r="J62" s="42"/>
      <c r="K62" s="43">
        <v>0</v>
      </c>
      <c r="L62">
        <v>1121</v>
      </c>
    </row>
    <row r="63" spans="1:12" x14ac:dyDescent="0.3">
      <c r="A63" s="58">
        <v>21</v>
      </c>
      <c r="B63" s="58">
        <v>8497</v>
      </c>
      <c r="C63" s="61">
        <v>12</v>
      </c>
      <c r="D63" s="58">
        <v>8505</v>
      </c>
      <c r="E63" s="61">
        <v>24</v>
      </c>
      <c r="F63" s="58">
        <v>8516</v>
      </c>
      <c r="G63" s="64">
        <v>14</v>
      </c>
      <c r="H63" s="64">
        <v>8527</v>
      </c>
      <c r="I63" s="42"/>
      <c r="J63" s="42"/>
      <c r="K63" s="43">
        <v>0</v>
      </c>
      <c r="L63">
        <v>2121</v>
      </c>
    </row>
    <row r="64" spans="1:12" x14ac:dyDescent="0.3">
      <c r="A64" s="58">
        <v>21</v>
      </c>
      <c r="B64" s="58">
        <v>8633</v>
      </c>
      <c r="C64" s="61">
        <v>12</v>
      </c>
      <c r="D64" s="58">
        <v>8657</v>
      </c>
      <c r="E64" s="61">
        <v>24</v>
      </c>
      <c r="F64" s="58">
        <v>8668</v>
      </c>
      <c r="G64" s="64">
        <v>14</v>
      </c>
      <c r="H64" s="64">
        <v>8680</v>
      </c>
      <c r="I64" s="42"/>
      <c r="J64" s="42"/>
      <c r="K64" s="43">
        <v>0</v>
      </c>
      <c r="L64">
        <v>2121</v>
      </c>
    </row>
    <row r="65" spans="1:12" x14ac:dyDescent="0.3">
      <c r="A65" s="58">
        <v>21</v>
      </c>
      <c r="B65" s="58">
        <v>8794</v>
      </c>
      <c r="C65" s="61">
        <v>21</v>
      </c>
      <c r="D65" s="58">
        <v>8811</v>
      </c>
      <c r="E65" s="61">
        <v>11</v>
      </c>
      <c r="F65" s="58">
        <v>8819</v>
      </c>
      <c r="G65" s="64">
        <v>21</v>
      </c>
      <c r="H65" s="64">
        <v>8832</v>
      </c>
      <c r="I65" s="42"/>
      <c r="J65" s="42"/>
      <c r="K65" s="43">
        <v>0</v>
      </c>
      <c r="L65">
        <v>2212</v>
      </c>
    </row>
    <row r="66" spans="1:12" x14ac:dyDescent="0.3">
      <c r="A66" s="58">
        <v>12</v>
      </c>
      <c r="B66" s="58">
        <v>8940</v>
      </c>
      <c r="C66" s="61">
        <v>14</v>
      </c>
      <c r="D66" s="58">
        <v>8947</v>
      </c>
      <c r="E66" s="61">
        <v>24</v>
      </c>
      <c r="F66" s="58">
        <v>8959</v>
      </c>
      <c r="G66" s="64">
        <v>23</v>
      </c>
      <c r="H66" s="64">
        <v>8977</v>
      </c>
      <c r="I66" s="42"/>
      <c r="J66" s="42"/>
      <c r="K66" s="43">
        <v>0</v>
      </c>
      <c r="L66">
        <v>1122</v>
      </c>
    </row>
    <row r="67" spans="1:12" x14ac:dyDescent="0.3">
      <c r="A67" s="58">
        <v>12</v>
      </c>
      <c r="B67" s="58">
        <v>9099</v>
      </c>
      <c r="C67" s="61">
        <v>23</v>
      </c>
      <c r="D67" s="58">
        <v>9111</v>
      </c>
      <c r="E67" s="61">
        <v>13</v>
      </c>
      <c r="F67" s="58">
        <v>9123</v>
      </c>
      <c r="G67" s="64">
        <v>23</v>
      </c>
      <c r="H67" s="64">
        <v>9134</v>
      </c>
      <c r="I67" s="42"/>
      <c r="J67" s="42"/>
      <c r="K67" s="43">
        <v>0</v>
      </c>
      <c r="L67">
        <v>1212</v>
      </c>
    </row>
    <row r="68" spans="1:12" x14ac:dyDescent="0.3">
      <c r="A68" s="58">
        <v>12</v>
      </c>
      <c r="B68" s="58">
        <v>9234</v>
      </c>
      <c r="C68" s="61">
        <v>14</v>
      </c>
      <c r="D68" s="58">
        <v>9249</v>
      </c>
      <c r="E68" s="61">
        <v>13</v>
      </c>
      <c r="F68" s="58">
        <v>9265</v>
      </c>
      <c r="G68" s="64">
        <v>23</v>
      </c>
      <c r="H68" s="64">
        <v>9276</v>
      </c>
      <c r="I68" s="42"/>
      <c r="J68" s="42"/>
      <c r="K68" s="43">
        <v>0</v>
      </c>
      <c r="L68">
        <v>1112</v>
      </c>
    </row>
    <row r="69" spans="1:12" x14ac:dyDescent="0.3">
      <c r="A69" s="58">
        <v>12</v>
      </c>
      <c r="B69" s="58">
        <v>9373</v>
      </c>
      <c r="C69" s="61">
        <v>14</v>
      </c>
      <c r="D69" s="58">
        <v>9381</v>
      </c>
      <c r="E69" s="61">
        <v>13</v>
      </c>
      <c r="F69" s="58">
        <v>9388</v>
      </c>
      <c r="G69" s="64">
        <v>14</v>
      </c>
      <c r="H69" s="64">
        <v>9400</v>
      </c>
      <c r="I69" s="42"/>
      <c r="J69" s="42"/>
      <c r="K69" s="43">
        <v>0</v>
      </c>
      <c r="L69">
        <v>1111</v>
      </c>
    </row>
    <row r="70" spans="1:12" x14ac:dyDescent="0.3">
      <c r="A70" s="58">
        <v>12</v>
      </c>
      <c r="B70" s="58">
        <v>9523</v>
      </c>
      <c r="C70" s="61">
        <v>23</v>
      </c>
      <c r="D70" s="58">
        <v>9535</v>
      </c>
      <c r="E70" s="61">
        <v>13</v>
      </c>
      <c r="F70" s="58">
        <v>9545</v>
      </c>
      <c r="G70" s="64">
        <v>23</v>
      </c>
      <c r="H70" s="64">
        <v>9558</v>
      </c>
      <c r="I70" s="42"/>
      <c r="J70" s="42"/>
      <c r="K70" s="43">
        <v>0</v>
      </c>
      <c r="L70">
        <v>1212</v>
      </c>
    </row>
    <row r="71" spans="1:12" x14ac:dyDescent="0.3">
      <c r="A71" s="58">
        <v>12</v>
      </c>
      <c r="B71" s="58">
        <v>9676</v>
      </c>
      <c r="C71" s="61">
        <v>14</v>
      </c>
      <c r="D71" s="58">
        <v>9696</v>
      </c>
      <c r="E71" s="61">
        <v>13</v>
      </c>
      <c r="F71" s="58">
        <v>9713</v>
      </c>
      <c r="G71" s="64">
        <v>23</v>
      </c>
      <c r="H71" s="64">
        <v>9725</v>
      </c>
      <c r="I71" s="42"/>
      <c r="J71" s="42"/>
      <c r="K71" s="43">
        <v>0</v>
      </c>
      <c r="L71">
        <v>1112</v>
      </c>
    </row>
    <row r="72" spans="1:12" x14ac:dyDescent="0.3">
      <c r="A72" s="58">
        <v>12</v>
      </c>
      <c r="B72" s="58">
        <v>9847</v>
      </c>
      <c r="C72" s="61">
        <v>23</v>
      </c>
      <c r="D72" s="58">
        <v>9871</v>
      </c>
      <c r="E72" s="61">
        <v>13</v>
      </c>
      <c r="F72" s="58">
        <v>9879</v>
      </c>
      <c r="G72" s="64">
        <v>23</v>
      </c>
      <c r="H72" s="64">
        <v>9891</v>
      </c>
      <c r="I72" s="42"/>
      <c r="J72" s="42"/>
      <c r="K72" s="43">
        <v>0</v>
      </c>
      <c r="L72">
        <v>1212</v>
      </c>
    </row>
    <row r="73" spans="1:12" x14ac:dyDescent="0.3">
      <c r="A73" s="58">
        <v>12</v>
      </c>
      <c r="B73" s="58">
        <v>10017</v>
      </c>
      <c r="C73" s="61">
        <v>14</v>
      </c>
      <c r="D73" s="58">
        <v>10029</v>
      </c>
      <c r="E73" s="61">
        <v>13</v>
      </c>
      <c r="F73" s="58">
        <v>10037</v>
      </c>
      <c r="G73" s="64">
        <v>14</v>
      </c>
      <c r="H73" s="64">
        <v>10049</v>
      </c>
      <c r="I73" s="42"/>
      <c r="J73" s="42"/>
      <c r="K73" s="43">
        <v>0</v>
      </c>
      <c r="L73">
        <v>1111</v>
      </c>
    </row>
    <row r="74" spans="1:12" x14ac:dyDescent="0.3">
      <c r="A74" s="58">
        <v>21</v>
      </c>
      <c r="B74" s="58">
        <v>10155</v>
      </c>
      <c r="C74" s="61">
        <v>21</v>
      </c>
      <c r="D74" s="58">
        <v>10167</v>
      </c>
      <c r="E74" s="61">
        <v>11</v>
      </c>
      <c r="F74" s="58">
        <v>10177</v>
      </c>
      <c r="G74" s="64">
        <v>21</v>
      </c>
      <c r="H74" s="64">
        <v>10189</v>
      </c>
      <c r="I74" s="42"/>
      <c r="J74" s="42"/>
      <c r="K74" s="43">
        <v>0</v>
      </c>
      <c r="L74">
        <v>2212</v>
      </c>
    </row>
    <row r="75" spans="1:12" x14ac:dyDescent="0.3">
      <c r="A75" s="58">
        <v>12</v>
      </c>
      <c r="B75" s="58">
        <v>10284</v>
      </c>
      <c r="C75" s="61">
        <v>14</v>
      </c>
      <c r="D75" s="58">
        <v>10289</v>
      </c>
      <c r="E75" s="61">
        <v>13</v>
      </c>
      <c r="F75" s="58">
        <v>10305</v>
      </c>
      <c r="G75" s="64">
        <v>23</v>
      </c>
      <c r="H75" s="64">
        <v>10317</v>
      </c>
      <c r="I75" s="42"/>
      <c r="J75" s="42"/>
      <c r="K75" s="43">
        <v>0</v>
      </c>
      <c r="L75">
        <v>1112</v>
      </c>
    </row>
    <row r="76" spans="1:12" x14ac:dyDescent="0.3">
      <c r="A76" s="58">
        <v>12</v>
      </c>
      <c r="B76" s="58">
        <v>10424</v>
      </c>
      <c r="C76" s="61">
        <v>14</v>
      </c>
      <c r="D76" s="58">
        <v>10430</v>
      </c>
      <c r="E76" s="61">
        <v>24</v>
      </c>
      <c r="F76" s="58">
        <v>10442</v>
      </c>
      <c r="G76" s="64">
        <v>14</v>
      </c>
      <c r="H76" s="64">
        <v>10452</v>
      </c>
      <c r="I76" s="42"/>
      <c r="J76" s="42"/>
      <c r="K76" s="43">
        <v>0</v>
      </c>
      <c r="L76">
        <v>1121</v>
      </c>
    </row>
    <row r="77" spans="1:12" x14ac:dyDescent="0.3">
      <c r="A77" s="58">
        <v>12</v>
      </c>
      <c r="B77" s="58">
        <v>10549</v>
      </c>
      <c r="C77" s="61">
        <v>14</v>
      </c>
      <c r="D77" s="58">
        <v>10553</v>
      </c>
      <c r="E77" s="61">
        <v>13</v>
      </c>
      <c r="F77" s="58">
        <v>10565</v>
      </c>
      <c r="G77" s="64">
        <v>14</v>
      </c>
      <c r="H77" s="64">
        <v>10584</v>
      </c>
      <c r="I77" s="42"/>
      <c r="J77" s="42"/>
      <c r="K77" s="43">
        <v>0</v>
      </c>
      <c r="L77">
        <v>1111</v>
      </c>
    </row>
    <row r="78" spans="1:12" x14ac:dyDescent="0.3">
      <c r="A78" s="58">
        <v>21</v>
      </c>
      <c r="B78" s="58">
        <v>10693</v>
      </c>
      <c r="C78" s="61">
        <v>12</v>
      </c>
      <c r="D78" s="58">
        <v>10703</v>
      </c>
      <c r="E78" s="61">
        <v>24</v>
      </c>
      <c r="F78" s="58">
        <v>10711</v>
      </c>
      <c r="G78" s="64">
        <v>14</v>
      </c>
      <c r="H78" s="64">
        <v>10723</v>
      </c>
      <c r="I78" s="42"/>
      <c r="J78" s="42"/>
      <c r="K78" s="43">
        <v>0</v>
      </c>
      <c r="L78">
        <v>2121</v>
      </c>
    </row>
    <row r="79" spans="1:12" x14ac:dyDescent="0.3">
      <c r="A79" s="58">
        <v>12</v>
      </c>
      <c r="B79" s="58">
        <v>10830</v>
      </c>
      <c r="C79" s="61">
        <v>23</v>
      </c>
      <c r="D79" s="58">
        <v>10842</v>
      </c>
      <c r="E79" s="61">
        <v>13</v>
      </c>
      <c r="F79" s="58">
        <v>10866</v>
      </c>
      <c r="G79" s="64">
        <v>23</v>
      </c>
      <c r="H79" s="64">
        <v>10878</v>
      </c>
      <c r="I79" s="42"/>
      <c r="J79" s="42"/>
      <c r="K79" s="43">
        <v>0</v>
      </c>
      <c r="L79">
        <v>1212</v>
      </c>
    </row>
    <row r="80" spans="1:12" x14ac:dyDescent="0.3">
      <c r="A80" s="58">
        <v>12</v>
      </c>
      <c r="B80" s="58">
        <v>11003</v>
      </c>
      <c r="C80" s="61">
        <v>14</v>
      </c>
      <c r="D80" s="58">
        <v>11019</v>
      </c>
      <c r="E80" s="61">
        <v>24</v>
      </c>
      <c r="F80" s="58">
        <v>11043</v>
      </c>
      <c r="G80" s="64">
        <v>14</v>
      </c>
      <c r="H80" s="64">
        <v>11054</v>
      </c>
      <c r="I80" s="42"/>
      <c r="J80" s="42"/>
      <c r="K80" s="43">
        <v>0</v>
      </c>
      <c r="L80">
        <v>1121</v>
      </c>
    </row>
    <row r="81" spans="1:12" x14ac:dyDescent="0.3">
      <c r="A81" s="58">
        <v>21</v>
      </c>
      <c r="B81" s="58">
        <v>11161</v>
      </c>
      <c r="C81" s="61">
        <v>12</v>
      </c>
      <c r="D81" s="58">
        <v>11171</v>
      </c>
      <c r="E81" s="61">
        <v>24</v>
      </c>
      <c r="F81" s="58">
        <v>11183</v>
      </c>
      <c r="G81" s="64">
        <v>14</v>
      </c>
      <c r="H81" s="64">
        <v>11191</v>
      </c>
      <c r="I81" s="42"/>
      <c r="J81" s="42"/>
      <c r="K81" s="43">
        <v>0</v>
      </c>
      <c r="L81">
        <v>2121</v>
      </c>
    </row>
    <row r="82" spans="1:12" x14ac:dyDescent="0.3">
      <c r="A82" s="58">
        <v>21</v>
      </c>
      <c r="B82" s="58">
        <v>11298</v>
      </c>
      <c r="C82" s="61">
        <v>12</v>
      </c>
      <c r="D82" s="58">
        <v>11310</v>
      </c>
      <c r="E82" s="61">
        <v>13</v>
      </c>
      <c r="F82" s="58">
        <v>11334</v>
      </c>
      <c r="G82" s="64">
        <v>23</v>
      </c>
      <c r="H82" s="64">
        <v>11343</v>
      </c>
      <c r="I82" s="42"/>
      <c r="J82" s="42"/>
      <c r="K82" s="43">
        <v>0</v>
      </c>
      <c r="L82">
        <v>2112</v>
      </c>
    </row>
    <row r="83" spans="1:12" x14ac:dyDescent="0.3">
      <c r="A83" s="58">
        <v>21</v>
      </c>
      <c r="B83" s="58">
        <v>11446</v>
      </c>
      <c r="C83" s="61">
        <v>21</v>
      </c>
      <c r="D83" s="58">
        <v>11455</v>
      </c>
      <c r="E83" s="61">
        <v>11</v>
      </c>
      <c r="F83" s="58">
        <v>11466</v>
      </c>
      <c r="G83" s="64">
        <v>21</v>
      </c>
      <c r="H83" s="64">
        <v>11477</v>
      </c>
      <c r="I83" s="42"/>
      <c r="J83" s="42"/>
      <c r="K83" s="43">
        <v>0</v>
      </c>
      <c r="L83">
        <v>2212</v>
      </c>
    </row>
    <row r="84" spans="1:12" x14ac:dyDescent="0.3">
      <c r="A84" s="58">
        <v>12</v>
      </c>
      <c r="B84" s="58">
        <v>11600</v>
      </c>
      <c r="C84" s="61">
        <v>14</v>
      </c>
      <c r="D84" s="58">
        <v>11617</v>
      </c>
      <c r="E84" s="61">
        <v>24</v>
      </c>
      <c r="F84" s="58">
        <v>11628</v>
      </c>
      <c r="G84" s="64">
        <v>14</v>
      </c>
      <c r="H84" s="64">
        <v>11646</v>
      </c>
      <c r="I84" s="42"/>
      <c r="J84" s="42"/>
      <c r="K84" s="43">
        <v>0</v>
      </c>
      <c r="L84">
        <v>1121</v>
      </c>
    </row>
    <row r="85" spans="1:12" x14ac:dyDescent="0.3">
      <c r="A85" s="58">
        <v>12</v>
      </c>
      <c r="B85" s="58">
        <v>11747</v>
      </c>
      <c r="C85" s="61">
        <v>14</v>
      </c>
      <c r="D85" s="58">
        <v>11759</v>
      </c>
      <c r="E85" s="61">
        <v>24</v>
      </c>
      <c r="F85" s="58">
        <v>11770</v>
      </c>
      <c r="G85" s="64">
        <v>23</v>
      </c>
      <c r="H85" s="64">
        <v>11787</v>
      </c>
      <c r="I85" s="42"/>
      <c r="J85" s="42"/>
      <c r="K85" s="43">
        <v>0</v>
      </c>
      <c r="L85">
        <v>1122</v>
      </c>
    </row>
    <row r="86" spans="1:12" x14ac:dyDescent="0.3">
      <c r="A86" s="58">
        <v>21</v>
      </c>
      <c r="B86" s="58">
        <v>11901</v>
      </c>
      <c r="C86" s="61">
        <v>21</v>
      </c>
      <c r="D86" s="58">
        <v>11920</v>
      </c>
      <c r="E86" s="61">
        <v>11</v>
      </c>
      <c r="F86" s="58">
        <v>11929</v>
      </c>
      <c r="G86" s="64">
        <v>21</v>
      </c>
      <c r="H86" s="64">
        <v>11940</v>
      </c>
      <c r="I86" s="42"/>
      <c r="J86" s="42"/>
      <c r="K86" s="43">
        <v>0</v>
      </c>
      <c r="L86">
        <v>2212</v>
      </c>
    </row>
    <row r="87" spans="1:12" x14ac:dyDescent="0.3">
      <c r="A87" s="58">
        <v>12</v>
      </c>
      <c r="B87" s="58">
        <v>12037</v>
      </c>
      <c r="C87" s="61">
        <v>14</v>
      </c>
      <c r="D87" s="58">
        <v>12048</v>
      </c>
      <c r="E87" s="61">
        <v>24</v>
      </c>
      <c r="F87" s="58">
        <v>12060</v>
      </c>
      <c r="G87" s="64">
        <v>14</v>
      </c>
      <c r="H87" s="64">
        <v>12071</v>
      </c>
      <c r="I87" s="42"/>
      <c r="J87" s="42"/>
      <c r="K87" s="43">
        <v>0</v>
      </c>
      <c r="L87">
        <v>1121</v>
      </c>
    </row>
    <row r="88" spans="1:12" x14ac:dyDescent="0.3">
      <c r="A88" s="58">
        <v>12</v>
      </c>
      <c r="B88" s="58">
        <v>12169</v>
      </c>
      <c r="C88" s="61">
        <v>14</v>
      </c>
      <c r="D88" s="58">
        <v>12173</v>
      </c>
      <c r="E88" s="61">
        <v>24</v>
      </c>
      <c r="F88" s="58">
        <v>12185</v>
      </c>
      <c r="G88" s="64">
        <v>14</v>
      </c>
      <c r="H88" s="64">
        <v>12193</v>
      </c>
      <c r="I88" s="42"/>
      <c r="J88" s="42"/>
      <c r="K88" s="43">
        <v>0</v>
      </c>
      <c r="L88">
        <v>1121</v>
      </c>
    </row>
    <row r="89" spans="1:12" x14ac:dyDescent="0.3">
      <c r="A89" s="59">
        <v>21</v>
      </c>
      <c r="B89" s="59">
        <v>12292</v>
      </c>
      <c r="C89" s="62">
        <v>12</v>
      </c>
      <c r="D89" s="59">
        <v>12318</v>
      </c>
      <c r="E89" s="62">
        <v>24</v>
      </c>
      <c r="F89" s="59">
        <v>12329</v>
      </c>
      <c r="G89" s="65">
        <v>14</v>
      </c>
      <c r="H89" s="65">
        <v>12343</v>
      </c>
      <c r="I89" s="41"/>
      <c r="J89" s="41"/>
      <c r="K89" s="51">
        <v>0</v>
      </c>
      <c r="L89">
        <v>2121</v>
      </c>
    </row>
    <row r="90" spans="1:12" x14ac:dyDescent="0.3">
      <c r="A90" s="59">
        <v>12</v>
      </c>
      <c r="B90" s="59">
        <v>12442</v>
      </c>
      <c r="C90" s="62">
        <v>14</v>
      </c>
      <c r="D90" s="59">
        <v>12446</v>
      </c>
      <c r="E90" s="62">
        <v>24</v>
      </c>
      <c r="F90" s="59">
        <v>12459</v>
      </c>
      <c r="G90" s="65">
        <v>14</v>
      </c>
      <c r="H90" s="65">
        <v>12470</v>
      </c>
      <c r="I90" s="41"/>
      <c r="J90" s="41"/>
      <c r="K90" s="51">
        <v>0</v>
      </c>
      <c r="L90">
        <v>1121</v>
      </c>
    </row>
    <row r="91" spans="1:12" x14ac:dyDescent="0.3">
      <c r="A91" s="59">
        <v>21</v>
      </c>
      <c r="B91" s="59">
        <v>12570</v>
      </c>
      <c r="C91" s="62">
        <v>12</v>
      </c>
      <c r="D91" s="59">
        <v>12580</v>
      </c>
      <c r="E91" s="62">
        <v>24</v>
      </c>
      <c r="F91" s="59">
        <v>12588</v>
      </c>
      <c r="G91" s="65">
        <v>14</v>
      </c>
      <c r="H91" s="65">
        <v>12597</v>
      </c>
      <c r="I91" s="41"/>
      <c r="J91" s="41"/>
      <c r="K91" s="51">
        <v>0</v>
      </c>
      <c r="L91">
        <v>2121</v>
      </c>
    </row>
    <row r="92" spans="1:12" x14ac:dyDescent="0.3">
      <c r="A92" s="59">
        <v>21</v>
      </c>
      <c r="B92" s="59">
        <v>12727</v>
      </c>
      <c r="C92" s="62">
        <v>12</v>
      </c>
      <c r="D92" s="59">
        <v>12736</v>
      </c>
      <c r="E92" s="62">
        <v>24</v>
      </c>
      <c r="F92" s="59">
        <v>12747</v>
      </c>
      <c r="G92" s="65">
        <v>14</v>
      </c>
      <c r="H92" s="65">
        <v>12766</v>
      </c>
      <c r="I92" s="41"/>
      <c r="J92" s="41"/>
      <c r="K92" s="51">
        <v>0</v>
      </c>
      <c r="L92">
        <v>2121</v>
      </c>
    </row>
    <row r="93" spans="1:12" x14ac:dyDescent="0.3">
      <c r="A93" s="59">
        <v>12</v>
      </c>
      <c r="B93" s="59">
        <v>12871</v>
      </c>
      <c r="C93" s="62">
        <v>23</v>
      </c>
      <c r="D93" s="59">
        <v>12881</v>
      </c>
      <c r="E93" s="62">
        <v>13</v>
      </c>
      <c r="F93" s="59">
        <v>12891</v>
      </c>
      <c r="G93" s="65">
        <v>23</v>
      </c>
      <c r="H93" s="65">
        <v>12900</v>
      </c>
      <c r="I93" s="41"/>
      <c r="J93" s="41"/>
      <c r="K93" s="51">
        <v>0</v>
      </c>
      <c r="L93">
        <v>1212</v>
      </c>
    </row>
    <row r="94" spans="1:12" x14ac:dyDescent="0.3">
      <c r="A94" s="59">
        <v>12</v>
      </c>
      <c r="B94" s="59">
        <v>13002</v>
      </c>
      <c r="C94" s="62">
        <v>23</v>
      </c>
      <c r="D94" s="59">
        <v>13010</v>
      </c>
      <c r="E94" s="62">
        <v>24</v>
      </c>
      <c r="F94" s="59">
        <v>13019</v>
      </c>
      <c r="G94" s="65">
        <v>14</v>
      </c>
      <c r="H94" s="65">
        <v>13028</v>
      </c>
      <c r="I94" s="41"/>
      <c r="J94" s="41"/>
      <c r="K94" s="51">
        <v>0</v>
      </c>
      <c r="L94">
        <v>1221</v>
      </c>
    </row>
    <row r="95" spans="1:12" x14ac:dyDescent="0.3">
      <c r="A95" s="59">
        <v>21</v>
      </c>
      <c r="B95" s="59">
        <v>13136</v>
      </c>
      <c r="C95" s="62">
        <v>12</v>
      </c>
      <c r="D95" s="59">
        <v>13146</v>
      </c>
      <c r="E95" s="62">
        <v>24</v>
      </c>
      <c r="F95" s="59">
        <v>13155</v>
      </c>
      <c r="G95" s="65">
        <v>14</v>
      </c>
      <c r="H95" s="65">
        <v>13165</v>
      </c>
      <c r="I95" s="41"/>
      <c r="J95" s="41"/>
      <c r="K95" s="51">
        <v>0</v>
      </c>
      <c r="L95">
        <v>2121</v>
      </c>
    </row>
    <row r="96" spans="1:12" x14ac:dyDescent="0.3">
      <c r="A96" s="59">
        <v>21</v>
      </c>
      <c r="B96" s="59">
        <v>13283</v>
      </c>
      <c r="C96" s="62">
        <v>21</v>
      </c>
      <c r="D96" s="59">
        <v>13292</v>
      </c>
      <c r="E96" s="62">
        <v>11</v>
      </c>
      <c r="F96" s="59">
        <v>13304</v>
      </c>
      <c r="G96" s="65">
        <v>21</v>
      </c>
      <c r="H96" s="65">
        <v>13316</v>
      </c>
      <c r="I96" s="41"/>
      <c r="J96" s="41"/>
      <c r="K96" s="51">
        <v>0</v>
      </c>
      <c r="L96">
        <v>2212</v>
      </c>
    </row>
    <row r="97" spans="1:12" x14ac:dyDescent="0.3">
      <c r="A97" s="59">
        <v>12</v>
      </c>
      <c r="B97" s="59">
        <v>13430</v>
      </c>
      <c r="C97" s="62">
        <v>23</v>
      </c>
      <c r="D97" s="59">
        <v>13441</v>
      </c>
      <c r="E97" s="62">
        <v>13</v>
      </c>
      <c r="F97" s="59">
        <v>13451</v>
      </c>
      <c r="G97" s="65">
        <v>23</v>
      </c>
      <c r="H97" s="65">
        <v>13462</v>
      </c>
      <c r="I97" s="41"/>
      <c r="J97" s="41"/>
      <c r="K97" s="51">
        <v>0</v>
      </c>
      <c r="L97">
        <v>1212</v>
      </c>
    </row>
    <row r="98" spans="1:12" x14ac:dyDescent="0.3">
      <c r="A98" s="59">
        <v>12</v>
      </c>
      <c r="B98" s="59">
        <v>13580</v>
      </c>
      <c r="C98" s="62">
        <v>23</v>
      </c>
      <c r="D98" s="59">
        <v>13592</v>
      </c>
      <c r="E98" s="62">
        <v>13</v>
      </c>
      <c r="F98" s="59">
        <v>13601</v>
      </c>
      <c r="G98" s="65">
        <v>23</v>
      </c>
      <c r="H98" s="65">
        <v>13612</v>
      </c>
      <c r="I98" s="41"/>
      <c r="J98" s="41"/>
      <c r="K98" s="51">
        <v>0</v>
      </c>
      <c r="L98">
        <v>1212</v>
      </c>
    </row>
    <row r="99" spans="1:12" x14ac:dyDescent="0.3">
      <c r="A99" s="59">
        <v>21</v>
      </c>
      <c r="B99" s="59">
        <v>13707</v>
      </c>
      <c r="C99" s="62">
        <v>12</v>
      </c>
      <c r="D99" s="59">
        <v>13717</v>
      </c>
      <c r="E99" s="62">
        <v>24</v>
      </c>
      <c r="F99" s="59">
        <v>13725</v>
      </c>
      <c r="G99" s="65">
        <v>14</v>
      </c>
      <c r="H99" s="65">
        <v>13733</v>
      </c>
      <c r="I99" s="41"/>
      <c r="J99" s="41"/>
      <c r="K99" s="51">
        <v>0</v>
      </c>
      <c r="L99">
        <v>2121</v>
      </c>
    </row>
    <row r="100" spans="1:12" x14ac:dyDescent="0.3">
      <c r="A100" s="59">
        <v>21</v>
      </c>
      <c r="B100" s="59">
        <v>13853</v>
      </c>
      <c r="C100" s="62">
        <v>12</v>
      </c>
      <c r="D100" s="59">
        <v>13861</v>
      </c>
      <c r="E100" s="62">
        <v>24</v>
      </c>
      <c r="F100" s="59">
        <v>13873</v>
      </c>
      <c r="G100" s="65">
        <v>14</v>
      </c>
      <c r="H100" s="65">
        <v>13898</v>
      </c>
      <c r="I100" s="41"/>
      <c r="J100" s="41"/>
      <c r="K100" s="51">
        <v>0</v>
      </c>
      <c r="L100">
        <v>2121</v>
      </c>
    </row>
    <row r="101" spans="1:12" x14ac:dyDescent="0.3">
      <c r="A101" s="59">
        <v>12</v>
      </c>
      <c r="B101" s="59">
        <v>14014</v>
      </c>
      <c r="C101" s="62">
        <v>14</v>
      </c>
      <c r="D101" s="59">
        <v>14021</v>
      </c>
      <c r="E101" s="62">
        <v>13</v>
      </c>
      <c r="F101" s="59">
        <v>14033</v>
      </c>
      <c r="G101" s="65">
        <v>23</v>
      </c>
      <c r="H101" s="65">
        <v>14045</v>
      </c>
      <c r="I101" s="41"/>
      <c r="J101" s="41"/>
      <c r="K101" s="51">
        <v>0</v>
      </c>
      <c r="L101">
        <v>1112</v>
      </c>
    </row>
    <row r="102" spans="1:12" x14ac:dyDescent="0.3">
      <c r="A102" s="59">
        <v>21</v>
      </c>
      <c r="B102" s="59">
        <v>14181</v>
      </c>
      <c r="C102" s="62">
        <v>12</v>
      </c>
      <c r="D102" s="59">
        <v>14194</v>
      </c>
      <c r="E102" s="62">
        <v>24</v>
      </c>
      <c r="F102" s="59">
        <v>14205</v>
      </c>
      <c r="G102" s="65">
        <v>14</v>
      </c>
      <c r="H102" s="65">
        <v>14219</v>
      </c>
      <c r="I102" s="41"/>
      <c r="J102" s="41"/>
      <c r="K102" s="51">
        <v>0</v>
      </c>
      <c r="L102">
        <v>2121</v>
      </c>
    </row>
    <row r="103" spans="1:12" x14ac:dyDescent="0.3">
      <c r="A103" s="59">
        <v>21</v>
      </c>
      <c r="B103" s="59">
        <v>14317</v>
      </c>
      <c r="C103" s="62">
        <v>21</v>
      </c>
      <c r="D103" s="59">
        <v>14334</v>
      </c>
      <c r="E103" s="62">
        <v>22</v>
      </c>
      <c r="F103" s="59">
        <v>14346</v>
      </c>
      <c r="G103" s="65">
        <v>14</v>
      </c>
      <c r="H103" s="65">
        <v>14357</v>
      </c>
      <c r="I103" s="41"/>
      <c r="J103" s="41"/>
      <c r="K103" s="51">
        <v>0</v>
      </c>
      <c r="L103">
        <v>2221</v>
      </c>
    </row>
    <row r="104" spans="1:12" x14ac:dyDescent="0.3">
      <c r="A104" s="59">
        <v>21</v>
      </c>
      <c r="B104" s="59">
        <v>14455</v>
      </c>
      <c r="C104" s="62">
        <v>21</v>
      </c>
      <c r="D104" s="59">
        <v>14465</v>
      </c>
      <c r="E104" s="62">
        <v>11</v>
      </c>
      <c r="F104" s="59">
        <v>14478</v>
      </c>
      <c r="G104" s="65">
        <v>21</v>
      </c>
      <c r="H104" s="65">
        <v>14487</v>
      </c>
      <c r="I104" s="41"/>
      <c r="J104" s="41"/>
      <c r="K104" s="51">
        <v>0</v>
      </c>
      <c r="L104">
        <v>2212</v>
      </c>
    </row>
    <row r="105" spans="1:12" x14ac:dyDescent="0.3">
      <c r="A105" s="59">
        <v>12</v>
      </c>
      <c r="B105" s="59">
        <v>14595</v>
      </c>
      <c r="C105" s="62">
        <v>14</v>
      </c>
      <c r="D105" s="59">
        <v>14611</v>
      </c>
      <c r="E105" s="62">
        <v>24</v>
      </c>
      <c r="F105" s="59">
        <v>14624</v>
      </c>
      <c r="G105" s="65">
        <v>14</v>
      </c>
      <c r="H105" s="65">
        <v>14635</v>
      </c>
      <c r="I105" s="41"/>
      <c r="J105" s="41"/>
      <c r="K105" s="51">
        <v>0</v>
      </c>
      <c r="L105">
        <v>1121</v>
      </c>
    </row>
    <row r="106" spans="1:12" x14ac:dyDescent="0.3">
      <c r="A106" s="59">
        <v>12</v>
      </c>
      <c r="B106" s="59">
        <v>14751</v>
      </c>
      <c r="C106" s="62">
        <v>14</v>
      </c>
      <c r="D106" s="59">
        <v>14763</v>
      </c>
      <c r="E106" s="62">
        <v>24</v>
      </c>
      <c r="F106" s="59">
        <v>14773</v>
      </c>
      <c r="G106" s="65">
        <v>23</v>
      </c>
      <c r="H106" s="65">
        <v>14798</v>
      </c>
      <c r="I106" s="41"/>
      <c r="J106" s="41"/>
      <c r="K106" s="51">
        <v>0</v>
      </c>
      <c r="L106">
        <v>1122</v>
      </c>
    </row>
    <row r="107" spans="1:12" x14ac:dyDescent="0.3">
      <c r="A107" s="59">
        <v>21</v>
      </c>
      <c r="B107" s="59">
        <v>14910</v>
      </c>
      <c r="C107" s="62">
        <v>12</v>
      </c>
      <c r="D107" s="59">
        <v>14918</v>
      </c>
      <c r="E107" s="62">
        <v>13</v>
      </c>
      <c r="F107" s="59">
        <v>14935</v>
      </c>
      <c r="G107" s="65">
        <v>23</v>
      </c>
      <c r="H107" s="65">
        <v>14943</v>
      </c>
      <c r="I107" s="41"/>
      <c r="J107" s="41"/>
      <c r="K107" s="51">
        <v>0</v>
      </c>
      <c r="L107">
        <v>2112</v>
      </c>
    </row>
    <row r="108" spans="1:12" x14ac:dyDescent="0.3">
      <c r="A108" s="59">
        <v>21</v>
      </c>
      <c r="B108" s="59">
        <v>15052</v>
      </c>
      <c r="C108" s="62">
        <v>21</v>
      </c>
      <c r="D108" s="59">
        <v>15062</v>
      </c>
      <c r="E108" s="62">
        <v>11</v>
      </c>
      <c r="F108" s="59">
        <v>15073</v>
      </c>
      <c r="G108" s="65">
        <v>21</v>
      </c>
      <c r="H108" s="65">
        <v>15084</v>
      </c>
      <c r="I108" s="41"/>
      <c r="J108" s="41"/>
      <c r="K108" s="51">
        <v>0</v>
      </c>
      <c r="L108">
        <v>2212</v>
      </c>
    </row>
    <row r="109" spans="1:12" x14ac:dyDescent="0.3">
      <c r="A109" s="59">
        <v>12</v>
      </c>
      <c r="B109" s="59">
        <v>15177</v>
      </c>
      <c r="C109" s="62">
        <v>14</v>
      </c>
      <c r="D109" s="59">
        <v>15193</v>
      </c>
      <c r="E109" s="62">
        <v>24</v>
      </c>
      <c r="F109" s="59">
        <v>15204</v>
      </c>
      <c r="G109" s="65">
        <v>14</v>
      </c>
      <c r="H109" s="65">
        <v>15212</v>
      </c>
      <c r="I109" s="41"/>
      <c r="J109" s="41"/>
      <c r="K109" s="51">
        <v>0</v>
      </c>
      <c r="L109">
        <v>1121</v>
      </c>
    </row>
    <row r="110" spans="1:12" x14ac:dyDescent="0.3">
      <c r="A110" s="59">
        <v>21</v>
      </c>
      <c r="B110" s="59">
        <v>15343</v>
      </c>
      <c r="C110" s="62">
        <v>21</v>
      </c>
      <c r="D110" s="59">
        <v>15361</v>
      </c>
      <c r="E110" s="62">
        <v>22</v>
      </c>
      <c r="F110" s="59">
        <v>15381</v>
      </c>
      <c r="G110" s="65">
        <v>23</v>
      </c>
      <c r="H110" s="65">
        <v>15398</v>
      </c>
      <c r="I110" s="41"/>
      <c r="J110" s="41"/>
      <c r="K110" s="51">
        <v>0</v>
      </c>
      <c r="L110">
        <v>2222</v>
      </c>
    </row>
    <row r="111" spans="1:12" x14ac:dyDescent="0.3">
      <c r="A111" s="59">
        <v>21</v>
      </c>
      <c r="B111" s="59">
        <v>15503</v>
      </c>
      <c r="C111" s="62">
        <v>12</v>
      </c>
      <c r="D111" s="59">
        <v>15514</v>
      </c>
      <c r="E111" s="62">
        <v>24</v>
      </c>
      <c r="F111" s="59">
        <v>15522</v>
      </c>
      <c r="G111" s="65">
        <v>14</v>
      </c>
      <c r="H111" s="65">
        <v>15531</v>
      </c>
      <c r="I111" s="41"/>
      <c r="J111" s="41"/>
      <c r="K111" s="51">
        <v>0</v>
      </c>
      <c r="L111">
        <v>2121</v>
      </c>
    </row>
    <row r="112" spans="1:12" x14ac:dyDescent="0.3">
      <c r="A112" s="59">
        <v>21</v>
      </c>
      <c r="B112" s="59">
        <v>15628</v>
      </c>
      <c r="C112" s="62">
        <v>12</v>
      </c>
      <c r="D112" s="59">
        <v>15638</v>
      </c>
      <c r="E112" s="62">
        <v>24</v>
      </c>
      <c r="F112" s="59">
        <v>15647</v>
      </c>
      <c r="G112" s="65">
        <v>14</v>
      </c>
      <c r="H112" s="65">
        <v>15657</v>
      </c>
      <c r="I112" s="41"/>
      <c r="J112" s="41"/>
      <c r="K112" s="51">
        <v>0</v>
      </c>
      <c r="L112">
        <v>2121</v>
      </c>
    </row>
    <row r="113" spans="1:12" x14ac:dyDescent="0.3">
      <c r="A113" s="59">
        <v>21</v>
      </c>
      <c r="B113" s="59">
        <v>15768</v>
      </c>
      <c r="C113" s="62">
        <v>21</v>
      </c>
      <c r="D113" s="59">
        <v>15777</v>
      </c>
      <c r="E113" s="62">
        <v>22</v>
      </c>
      <c r="F113" s="59">
        <v>15791</v>
      </c>
      <c r="G113" s="65">
        <v>14</v>
      </c>
      <c r="H113" s="65">
        <v>15801</v>
      </c>
      <c r="I113" s="41"/>
      <c r="J113" s="41"/>
      <c r="K113" s="51">
        <v>0</v>
      </c>
      <c r="L113">
        <v>2221</v>
      </c>
    </row>
    <row r="114" spans="1:12" x14ac:dyDescent="0.3">
      <c r="A114" s="59">
        <v>21</v>
      </c>
      <c r="B114" s="59">
        <v>15898</v>
      </c>
      <c r="C114" s="62">
        <v>21</v>
      </c>
      <c r="D114" s="59">
        <v>15913</v>
      </c>
      <c r="E114" s="62">
        <v>22</v>
      </c>
      <c r="F114" s="59">
        <v>15922</v>
      </c>
      <c r="G114" s="65">
        <v>14</v>
      </c>
      <c r="H114" s="65">
        <v>15930</v>
      </c>
      <c r="I114" s="41"/>
      <c r="J114" s="41"/>
      <c r="K114" s="51">
        <v>0</v>
      </c>
      <c r="L114">
        <v>2221</v>
      </c>
    </row>
    <row r="115" spans="1:12" x14ac:dyDescent="0.3">
      <c r="A115" s="59">
        <v>21</v>
      </c>
      <c r="B115" s="59">
        <v>16026</v>
      </c>
      <c r="C115" s="62">
        <v>21</v>
      </c>
      <c r="D115" s="59">
        <v>16037</v>
      </c>
      <c r="E115" s="62">
        <v>22</v>
      </c>
      <c r="F115" s="59">
        <v>16056</v>
      </c>
      <c r="G115" s="65">
        <v>14</v>
      </c>
      <c r="H115" s="65">
        <v>16064</v>
      </c>
      <c r="I115" s="41"/>
      <c r="J115" s="41"/>
      <c r="K115" s="51">
        <v>0</v>
      </c>
      <c r="L115">
        <v>2221</v>
      </c>
    </row>
    <row r="116" spans="1:12" x14ac:dyDescent="0.3">
      <c r="A116" s="58">
        <v>21</v>
      </c>
      <c r="B116" s="58">
        <v>16160</v>
      </c>
      <c r="C116" s="61">
        <v>21</v>
      </c>
      <c r="D116" s="58">
        <v>16169</v>
      </c>
      <c r="E116" s="61">
        <v>11</v>
      </c>
      <c r="F116" s="58">
        <v>16178</v>
      </c>
      <c r="G116" s="64">
        <v>21</v>
      </c>
      <c r="H116" s="64">
        <v>16187</v>
      </c>
      <c r="I116" s="42"/>
      <c r="J116" s="42"/>
      <c r="K116" s="43">
        <v>0</v>
      </c>
      <c r="L116">
        <v>2212</v>
      </c>
    </row>
    <row r="117" spans="1:12" x14ac:dyDescent="0.3">
      <c r="A117" s="58">
        <v>21</v>
      </c>
      <c r="B117" s="58">
        <v>16343</v>
      </c>
      <c r="C117" s="61">
        <v>12</v>
      </c>
      <c r="D117" s="58">
        <v>16352</v>
      </c>
      <c r="E117" s="61">
        <v>24</v>
      </c>
      <c r="F117" s="58">
        <v>16363</v>
      </c>
      <c r="G117" s="64">
        <v>14</v>
      </c>
      <c r="H117" s="64">
        <v>16381</v>
      </c>
      <c r="I117" s="42"/>
      <c r="J117" s="42"/>
      <c r="K117" s="43">
        <v>0</v>
      </c>
      <c r="L117">
        <v>2121</v>
      </c>
    </row>
    <row r="118" spans="1:12" x14ac:dyDescent="0.3">
      <c r="A118" s="58">
        <v>12</v>
      </c>
      <c r="B118" s="58">
        <v>16524</v>
      </c>
      <c r="C118" s="61">
        <v>23</v>
      </c>
      <c r="D118" s="58">
        <v>16536</v>
      </c>
      <c r="E118" s="61">
        <v>13</v>
      </c>
      <c r="F118" s="58">
        <v>16553</v>
      </c>
      <c r="G118" s="64">
        <v>23</v>
      </c>
      <c r="H118" s="64">
        <v>16562</v>
      </c>
      <c r="I118" s="42"/>
      <c r="J118" s="42"/>
      <c r="K118" s="43">
        <v>0</v>
      </c>
      <c r="L118">
        <v>1212</v>
      </c>
    </row>
    <row r="119" spans="1:12" x14ac:dyDescent="0.3">
      <c r="A119" s="58">
        <v>12</v>
      </c>
      <c r="B119" s="58">
        <v>16668</v>
      </c>
      <c r="C119" s="61">
        <v>23</v>
      </c>
      <c r="D119" s="58">
        <v>16685</v>
      </c>
      <c r="E119" s="61">
        <v>13</v>
      </c>
      <c r="F119" s="58">
        <v>16702</v>
      </c>
      <c r="G119" s="64">
        <v>23</v>
      </c>
      <c r="H119" s="64">
        <v>16714</v>
      </c>
      <c r="I119" s="42"/>
      <c r="J119" s="42"/>
      <c r="K119" s="43">
        <v>0</v>
      </c>
      <c r="L119">
        <v>1212</v>
      </c>
    </row>
    <row r="120" spans="1:12" x14ac:dyDescent="0.3">
      <c r="A120" s="58">
        <v>21</v>
      </c>
      <c r="B120" s="58">
        <v>16811</v>
      </c>
      <c r="C120" s="61">
        <v>21</v>
      </c>
      <c r="D120" s="58">
        <v>16820</v>
      </c>
      <c r="E120" s="61">
        <v>11</v>
      </c>
      <c r="F120" s="58">
        <v>16832</v>
      </c>
      <c r="G120" s="64">
        <v>21</v>
      </c>
      <c r="H120" s="64">
        <v>16840</v>
      </c>
      <c r="I120" s="42"/>
      <c r="J120" s="42"/>
      <c r="K120" s="43">
        <v>0</v>
      </c>
      <c r="L120">
        <v>2212</v>
      </c>
    </row>
    <row r="121" spans="1:12" x14ac:dyDescent="0.3">
      <c r="A121" s="58">
        <v>12</v>
      </c>
      <c r="B121" s="58">
        <v>16936</v>
      </c>
      <c r="C121" s="61">
        <v>14</v>
      </c>
      <c r="D121" s="58">
        <v>16941</v>
      </c>
      <c r="E121" s="61">
        <v>24</v>
      </c>
      <c r="F121" s="58">
        <v>16952</v>
      </c>
      <c r="G121" s="64">
        <v>14</v>
      </c>
      <c r="H121" s="64">
        <v>16986</v>
      </c>
      <c r="I121" s="42"/>
      <c r="J121" s="42"/>
      <c r="K121" s="43">
        <v>0</v>
      </c>
      <c r="L121">
        <v>1121</v>
      </c>
    </row>
    <row r="122" spans="1:12" x14ac:dyDescent="0.3">
      <c r="A122" s="58">
        <v>21</v>
      </c>
      <c r="B122" s="58">
        <v>17081</v>
      </c>
      <c r="C122" s="61">
        <v>21</v>
      </c>
      <c r="D122" s="58">
        <v>17090</v>
      </c>
      <c r="E122" s="61">
        <v>11</v>
      </c>
      <c r="F122" s="58">
        <v>17099</v>
      </c>
      <c r="G122" s="64">
        <v>21</v>
      </c>
      <c r="H122" s="64">
        <v>17110</v>
      </c>
      <c r="I122" s="42"/>
      <c r="J122" s="42"/>
      <c r="K122" s="43">
        <v>0</v>
      </c>
      <c r="L122">
        <v>2212</v>
      </c>
    </row>
    <row r="123" spans="1:12" x14ac:dyDescent="0.3">
      <c r="A123" s="58">
        <v>12</v>
      </c>
      <c r="B123" s="58">
        <v>17218</v>
      </c>
      <c r="C123" s="61">
        <v>14</v>
      </c>
      <c r="D123" s="58">
        <v>17237</v>
      </c>
      <c r="E123" s="61">
        <v>24</v>
      </c>
      <c r="F123" s="58">
        <v>17246</v>
      </c>
      <c r="G123" s="64">
        <v>23</v>
      </c>
      <c r="H123" s="64">
        <v>17263</v>
      </c>
      <c r="I123" s="42"/>
      <c r="J123" s="42"/>
      <c r="K123" s="43">
        <v>0</v>
      </c>
      <c r="L123">
        <v>1122</v>
      </c>
    </row>
    <row r="124" spans="1:12" x14ac:dyDescent="0.3">
      <c r="A124" s="58">
        <v>21</v>
      </c>
      <c r="B124" s="58">
        <v>17379</v>
      </c>
      <c r="C124" s="61">
        <v>21</v>
      </c>
      <c r="D124" s="58">
        <v>17399</v>
      </c>
      <c r="E124" s="61">
        <v>11</v>
      </c>
      <c r="F124" s="58">
        <v>17408</v>
      </c>
      <c r="G124" s="64">
        <v>21</v>
      </c>
      <c r="H124" s="64">
        <v>17419</v>
      </c>
      <c r="I124" s="42"/>
      <c r="J124" s="42"/>
      <c r="K124" s="43">
        <v>0</v>
      </c>
      <c r="L124">
        <v>2212</v>
      </c>
    </row>
    <row r="125" spans="1:12" x14ac:dyDescent="0.3">
      <c r="A125" s="58">
        <v>12</v>
      </c>
      <c r="B125" s="58">
        <v>17539</v>
      </c>
      <c r="C125" s="61">
        <v>23</v>
      </c>
      <c r="D125" s="58">
        <v>17550</v>
      </c>
      <c r="E125" s="61">
        <v>13</v>
      </c>
      <c r="F125" s="58">
        <v>17559</v>
      </c>
      <c r="G125" s="64">
        <v>23</v>
      </c>
      <c r="H125" s="64">
        <v>17568</v>
      </c>
      <c r="I125" s="42"/>
      <c r="J125" s="42"/>
      <c r="K125" s="43">
        <v>0</v>
      </c>
      <c r="L125">
        <v>1212</v>
      </c>
    </row>
    <row r="126" spans="1:12" x14ac:dyDescent="0.3">
      <c r="A126" s="58">
        <v>21</v>
      </c>
      <c r="B126" s="58">
        <v>17701</v>
      </c>
      <c r="C126" s="61">
        <v>21</v>
      </c>
      <c r="D126" s="58">
        <v>17719</v>
      </c>
      <c r="E126" s="61">
        <v>11</v>
      </c>
      <c r="F126" s="58">
        <v>17727</v>
      </c>
      <c r="G126" s="64">
        <v>21</v>
      </c>
      <c r="H126" s="64">
        <v>17739</v>
      </c>
      <c r="I126" s="42"/>
      <c r="J126" s="42"/>
      <c r="K126" s="43">
        <v>0</v>
      </c>
      <c r="L126">
        <v>2212</v>
      </c>
    </row>
    <row r="127" spans="1:12" x14ac:dyDescent="0.3">
      <c r="A127" s="58">
        <v>21</v>
      </c>
      <c r="B127" s="58">
        <v>17863</v>
      </c>
      <c r="C127" s="61">
        <v>12</v>
      </c>
      <c r="D127" s="58">
        <v>17872</v>
      </c>
      <c r="E127" s="61">
        <v>24</v>
      </c>
      <c r="F127" s="58">
        <v>17883</v>
      </c>
      <c r="G127" s="64">
        <v>23</v>
      </c>
      <c r="H127" s="64">
        <v>17898</v>
      </c>
      <c r="I127" s="42"/>
      <c r="J127" s="42"/>
      <c r="K127" s="43">
        <v>0</v>
      </c>
      <c r="L127">
        <v>2122</v>
      </c>
    </row>
    <row r="128" spans="1:12" x14ac:dyDescent="0.3">
      <c r="A128" s="58">
        <v>12</v>
      </c>
      <c r="B128" s="58">
        <v>17999</v>
      </c>
      <c r="C128" s="61">
        <v>23</v>
      </c>
      <c r="D128" s="58">
        <v>18023</v>
      </c>
      <c r="E128" s="61">
        <v>13</v>
      </c>
      <c r="F128" s="58">
        <v>18032</v>
      </c>
      <c r="G128" s="64">
        <v>23</v>
      </c>
      <c r="H128" s="64">
        <v>18041</v>
      </c>
      <c r="I128" s="42"/>
      <c r="J128" s="42"/>
      <c r="K128" s="43">
        <v>0</v>
      </c>
      <c r="L128">
        <v>1212</v>
      </c>
    </row>
    <row r="129" spans="1:12" x14ac:dyDescent="0.3">
      <c r="A129" s="58">
        <v>12</v>
      </c>
      <c r="B129" s="58">
        <v>18155</v>
      </c>
      <c r="C129" s="61">
        <v>23</v>
      </c>
      <c r="D129" s="58">
        <v>18163</v>
      </c>
      <c r="E129" s="61">
        <v>13</v>
      </c>
      <c r="F129" s="58">
        <v>18182</v>
      </c>
      <c r="G129" s="64">
        <v>23</v>
      </c>
      <c r="H129" s="64">
        <v>18189</v>
      </c>
      <c r="I129" s="42"/>
      <c r="J129" s="42"/>
      <c r="K129" s="43">
        <v>0</v>
      </c>
      <c r="L129">
        <v>1212</v>
      </c>
    </row>
    <row r="130" spans="1:12" x14ac:dyDescent="0.3">
      <c r="A130" s="58">
        <v>21</v>
      </c>
      <c r="B130" s="58">
        <v>18311</v>
      </c>
      <c r="C130" s="61">
        <v>12</v>
      </c>
      <c r="D130" s="58">
        <v>18322</v>
      </c>
      <c r="E130" s="61">
        <v>24</v>
      </c>
      <c r="F130" s="58">
        <v>18331</v>
      </c>
      <c r="G130" s="64">
        <v>23</v>
      </c>
      <c r="H130" s="64">
        <v>18354</v>
      </c>
      <c r="I130" s="42"/>
      <c r="J130" s="42"/>
      <c r="K130" s="43">
        <v>0</v>
      </c>
      <c r="L130">
        <v>2122</v>
      </c>
    </row>
    <row r="131" spans="1:12" x14ac:dyDescent="0.3">
      <c r="A131" s="58">
        <v>21</v>
      </c>
      <c r="B131" s="58">
        <v>18448</v>
      </c>
      <c r="C131" s="61">
        <v>12</v>
      </c>
      <c r="D131" s="58">
        <v>18461</v>
      </c>
      <c r="E131" s="61">
        <v>24</v>
      </c>
      <c r="F131" s="58">
        <v>18472</v>
      </c>
      <c r="G131" s="64">
        <v>14</v>
      </c>
      <c r="H131" s="64">
        <v>18482</v>
      </c>
      <c r="I131" s="42"/>
      <c r="J131" s="42"/>
      <c r="K131" s="43">
        <v>0</v>
      </c>
      <c r="L131">
        <v>2121</v>
      </c>
    </row>
    <row r="132" spans="1:12" x14ac:dyDescent="0.3">
      <c r="A132" s="58">
        <v>21</v>
      </c>
      <c r="B132" s="58">
        <v>18604</v>
      </c>
      <c r="C132" s="61">
        <v>21</v>
      </c>
      <c r="D132" s="58">
        <v>18621</v>
      </c>
      <c r="E132" s="61">
        <v>11</v>
      </c>
      <c r="F132" s="58">
        <v>18632</v>
      </c>
      <c r="G132" s="64">
        <v>21</v>
      </c>
      <c r="H132" s="64">
        <v>18641</v>
      </c>
      <c r="I132" s="42"/>
      <c r="J132" s="42"/>
      <c r="K132" s="43">
        <v>0</v>
      </c>
      <c r="L132">
        <v>2212</v>
      </c>
    </row>
    <row r="133" spans="1:12" x14ac:dyDescent="0.3">
      <c r="A133" s="58">
        <v>21</v>
      </c>
      <c r="B133" s="58">
        <v>18758</v>
      </c>
      <c r="C133" s="61">
        <v>12</v>
      </c>
      <c r="D133" s="58">
        <v>18767</v>
      </c>
      <c r="E133" s="61">
        <v>24</v>
      </c>
      <c r="F133" s="58">
        <v>18778</v>
      </c>
      <c r="G133" s="64">
        <v>23</v>
      </c>
      <c r="H133" s="64">
        <v>18792</v>
      </c>
      <c r="I133" s="42"/>
      <c r="J133" s="42"/>
      <c r="K133" s="43">
        <v>0</v>
      </c>
      <c r="L133">
        <v>2122</v>
      </c>
    </row>
    <row r="134" spans="1:12" x14ac:dyDescent="0.3">
      <c r="A134" s="58">
        <v>12</v>
      </c>
      <c r="B134" s="58">
        <v>18890</v>
      </c>
      <c r="C134" s="61">
        <v>14</v>
      </c>
      <c r="D134" s="58">
        <v>18899</v>
      </c>
      <c r="E134" s="61">
        <v>24</v>
      </c>
      <c r="F134" s="58">
        <v>18909</v>
      </c>
      <c r="G134" s="64">
        <v>14</v>
      </c>
      <c r="H134" s="64">
        <v>18940</v>
      </c>
      <c r="I134" s="42"/>
      <c r="J134" s="42"/>
      <c r="K134" s="43">
        <v>0</v>
      </c>
      <c r="L134">
        <v>1121</v>
      </c>
    </row>
    <row r="135" spans="1:12" x14ac:dyDescent="0.3">
      <c r="A135" s="58">
        <v>21</v>
      </c>
      <c r="B135" s="58">
        <v>19069</v>
      </c>
      <c r="C135" s="61">
        <v>12</v>
      </c>
      <c r="D135" s="58">
        <v>19078</v>
      </c>
      <c r="E135" s="61">
        <v>24</v>
      </c>
      <c r="F135" s="58">
        <v>19090</v>
      </c>
      <c r="G135" s="64">
        <v>14</v>
      </c>
      <c r="H135" s="64">
        <v>19108</v>
      </c>
      <c r="I135" s="42"/>
      <c r="J135" s="42"/>
      <c r="K135" s="43">
        <v>0</v>
      </c>
      <c r="L135">
        <v>2121</v>
      </c>
    </row>
    <row r="136" spans="1:12" x14ac:dyDescent="0.3">
      <c r="A136" s="58">
        <v>21</v>
      </c>
      <c r="B136" s="58">
        <v>19211</v>
      </c>
      <c r="C136" s="61">
        <v>21</v>
      </c>
      <c r="D136" s="58">
        <v>19229</v>
      </c>
      <c r="E136" s="61">
        <v>11</v>
      </c>
      <c r="F136" s="58">
        <v>19237</v>
      </c>
      <c r="G136" s="64">
        <v>21</v>
      </c>
      <c r="H136" s="64">
        <v>19259</v>
      </c>
      <c r="I136" s="42"/>
      <c r="J136" s="42"/>
      <c r="K136" s="43">
        <v>0</v>
      </c>
      <c r="L136">
        <v>2212</v>
      </c>
    </row>
    <row r="137" spans="1:12" x14ac:dyDescent="0.3">
      <c r="A137" s="58">
        <v>12</v>
      </c>
      <c r="B137" s="58">
        <v>19352</v>
      </c>
      <c r="C137" s="61">
        <v>23</v>
      </c>
      <c r="D137" s="58">
        <v>19365</v>
      </c>
      <c r="E137" s="61">
        <v>13</v>
      </c>
      <c r="F137" s="58">
        <v>19376</v>
      </c>
      <c r="G137" s="64">
        <v>14</v>
      </c>
      <c r="H137" s="64">
        <v>19391</v>
      </c>
      <c r="I137" s="42"/>
      <c r="J137" s="42"/>
      <c r="K137" s="43">
        <v>0</v>
      </c>
      <c r="L137">
        <v>1211</v>
      </c>
    </row>
    <row r="138" spans="1:12" x14ac:dyDescent="0.3">
      <c r="A138" s="58">
        <v>21</v>
      </c>
      <c r="B138" s="58">
        <v>19488</v>
      </c>
      <c r="C138" s="61">
        <v>21</v>
      </c>
      <c r="D138" s="58">
        <v>19497</v>
      </c>
      <c r="E138" s="61">
        <v>11</v>
      </c>
      <c r="F138" s="58">
        <v>19508</v>
      </c>
      <c r="G138" s="64">
        <v>21</v>
      </c>
      <c r="H138" s="64">
        <v>19517</v>
      </c>
      <c r="I138" s="42"/>
      <c r="J138" s="42"/>
      <c r="K138" s="43">
        <v>0</v>
      </c>
      <c r="L138">
        <v>2212</v>
      </c>
    </row>
    <row r="139" spans="1:12" x14ac:dyDescent="0.3">
      <c r="A139" s="58">
        <v>21</v>
      </c>
      <c r="B139" s="58">
        <v>19637</v>
      </c>
      <c r="C139" s="61">
        <v>21</v>
      </c>
      <c r="D139" s="58">
        <v>19648</v>
      </c>
      <c r="E139" s="61">
        <v>11</v>
      </c>
      <c r="F139" s="58">
        <v>19656</v>
      </c>
      <c r="G139" s="64">
        <v>21</v>
      </c>
      <c r="H139" s="64">
        <v>19665</v>
      </c>
      <c r="I139" s="42"/>
      <c r="J139" s="42"/>
      <c r="K139" s="43">
        <v>0</v>
      </c>
      <c r="L139">
        <v>2212</v>
      </c>
    </row>
    <row r="140" spans="1:12" x14ac:dyDescent="0.3">
      <c r="A140" s="58">
        <v>12</v>
      </c>
      <c r="B140" s="58">
        <v>19754</v>
      </c>
      <c r="C140" s="61">
        <v>14</v>
      </c>
      <c r="D140" s="58">
        <v>19758</v>
      </c>
      <c r="E140" s="61">
        <v>13</v>
      </c>
      <c r="F140" s="58">
        <v>19766</v>
      </c>
      <c r="G140" s="64">
        <v>23</v>
      </c>
      <c r="H140" s="64">
        <v>19775</v>
      </c>
      <c r="I140" s="42"/>
      <c r="J140" s="42"/>
      <c r="K140" s="43">
        <v>0</v>
      </c>
      <c r="L140">
        <v>1112</v>
      </c>
    </row>
    <row r="141" spans="1:12" x14ac:dyDescent="0.3">
      <c r="A141" s="58">
        <v>12</v>
      </c>
      <c r="B141" s="58">
        <v>19875</v>
      </c>
      <c r="C141" s="61">
        <v>14</v>
      </c>
      <c r="D141" s="58">
        <v>19882</v>
      </c>
      <c r="E141" s="61">
        <v>24</v>
      </c>
      <c r="F141" s="58">
        <v>19890</v>
      </c>
      <c r="G141" s="64">
        <v>23</v>
      </c>
      <c r="H141" s="64">
        <v>19905</v>
      </c>
      <c r="I141" s="42"/>
      <c r="J141" s="42"/>
      <c r="K141" s="43">
        <v>0</v>
      </c>
      <c r="L141">
        <v>1122</v>
      </c>
    </row>
    <row r="142" spans="1:12" x14ac:dyDescent="0.3">
      <c r="A142" s="58">
        <v>21</v>
      </c>
      <c r="B142" s="58">
        <v>20001</v>
      </c>
      <c r="C142" s="61">
        <v>21</v>
      </c>
      <c r="D142" s="58">
        <v>20018</v>
      </c>
      <c r="E142" s="61">
        <v>22</v>
      </c>
      <c r="F142" s="58">
        <v>20035</v>
      </c>
      <c r="G142" s="64">
        <v>14</v>
      </c>
      <c r="H142" s="64">
        <v>20045</v>
      </c>
      <c r="I142" s="42"/>
      <c r="J142" s="42"/>
      <c r="K142" s="43">
        <v>0</v>
      </c>
      <c r="L142">
        <v>2221</v>
      </c>
    </row>
    <row r="143" spans="1:12" x14ac:dyDescent="0.3">
      <c r="A143" s="58">
        <v>21</v>
      </c>
      <c r="B143" s="58">
        <v>20142</v>
      </c>
      <c r="C143" s="61">
        <v>21</v>
      </c>
      <c r="D143" s="58">
        <v>20148</v>
      </c>
      <c r="E143" s="61">
        <v>22</v>
      </c>
      <c r="F143" s="58">
        <v>20156</v>
      </c>
      <c r="G143" s="64">
        <v>23</v>
      </c>
      <c r="H143" s="64">
        <v>20170</v>
      </c>
      <c r="I143" s="42"/>
      <c r="J143" s="42"/>
      <c r="K143" s="43">
        <v>0</v>
      </c>
      <c r="L143">
        <v>2222</v>
      </c>
    </row>
    <row r="144" spans="1:12" x14ac:dyDescent="0.3">
      <c r="A144" s="59">
        <v>21</v>
      </c>
      <c r="B144" s="59">
        <v>20268</v>
      </c>
      <c r="C144" s="62">
        <v>21</v>
      </c>
      <c r="D144" s="59">
        <v>20290</v>
      </c>
      <c r="E144" s="62">
        <v>11</v>
      </c>
      <c r="F144" s="59">
        <v>20299</v>
      </c>
      <c r="G144" s="65">
        <v>21</v>
      </c>
      <c r="H144" s="65">
        <v>20310</v>
      </c>
      <c r="I144" s="41"/>
      <c r="J144" s="41"/>
      <c r="K144" s="51">
        <v>0</v>
      </c>
      <c r="L144">
        <v>2212</v>
      </c>
    </row>
    <row r="145" spans="1:12" x14ac:dyDescent="0.3">
      <c r="A145" s="59">
        <v>12</v>
      </c>
      <c r="B145" s="59">
        <v>20410</v>
      </c>
      <c r="C145" s="62">
        <v>14</v>
      </c>
      <c r="D145" s="59">
        <v>20414</v>
      </c>
      <c r="E145" s="62">
        <v>24</v>
      </c>
      <c r="F145" s="59">
        <v>20427</v>
      </c>
      <c r="G145" s="65">
        <v>23</v>
      </c>
      <c r="H145" s="65">
        <v>20444</v>
      </c>
      <c r="I145" s="41"/>
      <c r="J145" s="41"/>
      <c r="K145" s="51">
        <v>0</v>
      </c>
      <c r="L145">
        <v>1122</v>
      </c>
    </row>
    <row r="146" spans="1:12" x14ac:dyDescent="0.3">
      <c r="A146" s="59">
        <v>12</v>
      </c>
      <c r="B146" s="59">
        <v>20542</v>
      </c>
      <c r="C146" s="62">
        <v>23</v>
      </c>
      <c r="D146" s="59">
        <v>20554</v>
      </c>
      <c r="E146" s="62">
        <v>13</v>
      </c>
      <c r="F146" s="59">
        <v>20563</v>
      </c>
      <c r="G146" s="65">
        <v>23</v>
      </c>
      <c r="H146" s="65">
        <v>20574</v>
      </c>
      <c r="I146" s="41"/>
      <c r="J146" s="41"/>
      <c r="K146" s="51">
        <v>0</v>
      </c>
      <c r="L146">
        <v>1212</v>
      </c>
    </row>
    <row r="147" spans="1:12" x14ac:dyDescent="0.3">
      <c r="A147" s="59">
        <v>21</v>
      </c>
      <c r="B147" s="59">
        <v>20677</v>
      </c>
      <c r="C147" s="62">
        <v>12</v>
      </c>
      <c r="D147" s="59">
        <v>20686</v>
      </c>
      <c r="E147" s="62">
        <v>24</v>
      </c>
      <c r="F147" s="59">
        <v>20694</v>
      </c>
      <c r="G147" s="65">
        <v>23</v>
      </c>
      <c r="H147" s="65">
        <v>20708</v>
      </c>
      <c r="I147" s="41"/>
      <c r="J147" s="41"/>
      <c r="K147" s="51">
        <v>0</v>
      </c>
      <c r="L147">
        <v>2122</v>
      </c>
    </row>
    <row r="148" spans="1:12" x14ac:dyDescent="0.3">
      <c r="A148" s="59">
        <v>12</v>
      </c>
      <c r="B148" s="59">
        <v>20810</v>
      </c>
      <c r="C148" s="62">
        <v>23</v>
      </c>
      <c r="D148" s="59">
        <v>20831</v>
      </c>
      <c r="E148" s="62">
        <v>13</v>
      </c>
      <c r="F148" s="59">
        <v>20842</v>
      </c>
      <c r="G148" s="65">
        <v>23</v>
      </c>
      <c r="H148" s="65">
        <v>20851</v>
      </c>
      <c r="I148" s="41"/>
      <c r="J148" s="41"/>
      <c r="K148" s="51">
        <v>0</v>
      </c>
      <c r="L148">
        <v>1212</v>
      </c>
    </row>
    <row r="149" spans="1:12" x14ac:dyDescent="0.3">
      <c r="A149" s="59">
        <v>21</v>
      </c>
      <c r="B149" s="59">
        <v>20946</v>
      </c>
      <c r="C149" s="62">
        <v>12</v>
      </c>
      <c r="D149" s="59">
        <v>20954</v>
      </c>
      <c r="E149" s="62">
        <v>24</v>
      </c>
      <c r="F149" s="59">
        <v>20962</v>
      </c>
      <c r="G149" s="65">
        <v>23</v>
      </c>
      <c r="H149" s="65">
        <v>20975</v>
      </c>
      <c r="I149" s="41"/>
      <c r="J149" s="41"/>
      <c r="K149" s="51">
        <v>0</v>
      </c>
      <c r="L149">
        <v>2122</v>
      </c>
    </row>
    <row r="150" spans="1:12" x14ac:dyDescent="0.3">
      <c r="A150" s="59">
        <v>21</v>
      </c>
      <c r="B150" s="59">
        <v>21071</v>
      </c>
      <c r="C150" s="62">
        <v>21</v>
      </c>
      <c r="D150" s="59">
        <v>21088</v>
      </c>
      <c r="E150" s="62">
        <v>11</v>
      </c>
      <c r="F150" s="59">
        <v>21096</v>
      </c>
      <c r="G150" s="65">
        <v>21</v>
      </c>
      <c r="H150" s="65">
        <v>21108</v>
      </c>
      <c r="I150" s="41"/>
      <c r="J150" s="41"/>
      <c r="K150" s="51">
        <v>0</v>
      </c>
      <c r="L150">
        <v>2212</v>
      </c>
    </row>
    <row r="151" spans="1:12" x14ac:dyDescent="0.3">
      <c r="A151" s="59">
        <v>12</v>
      </c>
      <c r="B151" s="59">
        <v>21201</v>
      </c>
      <c r="C151" s="62">
        <v>14</v>
      </c>
      <c r="D151" s="59">
        <v>21205</v>
      </c>
      <c r="E151" s="62">
        <v>24</v>
      </c>
      <c r="F151" s="59">
        <v>21214</v>
      </c>
      <c r="G151" s="65">
        <v>14</v>
      </c>
      <c r="H151" s="65">
        <v>21222</v>
      </c>
      <c r="I151" s="41"/>
      <c r="J151" s="41"/>
      <c r="K151" s="51">
        <v>0</v>
      </c>
      <c r="L151">
        <v>1121</v>
      </c>
    </row>
    <row r="152" spans="1:12" x14ac:dyDescent="0.3">
      <c r="A152" s="59">
        <v>12</v>
      </c>
      <c r="B152" s="59">
        <v>21321</v>
      </c>
      <c r="C152" s="62">
        <v>23</v>
      </c>
      <c r="D152" s="59">
        <v>21332</v>
      </c>
      <c r="E152" s="62">
        <v>24</v>
      </c>
      <c r="F152" s="59">
        <v>21348</v>
      </c>
      <c r="G152" s="65">
        <v>23</v>
      </c>
      <c r="H152" s="65">
        <v>21364</v>
      </c>
      <c r="I152" s="41"/>
      <c r="J152" s="41"/>
      <c r="K152" s="51">
        <v>0</v>
      </c>
      <c r="L152">
        <v>1222</v>
      </c>
    </row>
    <row r="153" spans="1:12" x14ac:dyDescent="0.3">
      <c r="A153" s="59">
        <v>21</v>
      </c>
      <c r="B153" s="59">
        <v>21477</v>
      </c>
      <c r="C153" s="62">
        <v>12</v>
      </c>
      <c r="D153" s="59">
        <v>21487</v>
      </c>
      <c r="E153" s="62">
        <v>24</v>
      </c>
      <c r="F153" s="59">
        <v>21498</v>
      </c>
      <c r="G153" s="65">
        <v>23</v>
      </c>
      <c r="H153" s="65">
        <v>21521</v>
      </c>
      <c r="I153" s="41"/>
      <c r="J153" s="41"/>
      <c r="K153" s="51">
        <v>0</v>
      </c>
      <c r="L153">
        <v>2122</v>
      </c>
    </row>
    <row r="154" spans="1:12" x14ac:dyDescent="0.3">
      <c r="A154" s="59">
        <v>21</v>
      </c>
      <c r="B154" s="59">
        <v>21651</v>
      </c>
      <c r="C154" s="62">
        <v>12</v>
      </c>
      <c r="D154" s="59">
        <v>21659</v>
      </c>
      <c r="E154" s="62">
        <v>24</v>
      </c>
      <c r="F154" s="59">
        <v>21670</v>
      </c>
      <c r="G154" s="65">
        <v>14</v>
      </c>
      <c r="H154" s="65">
        <v>21698</v>
      </c>
      <c r="I154" s="41"/>
      <c r="J154" s="41"/>
      <c r="K154" s="51">
        <v>0</v>
      </c>
      <c r="L154">
        <v>2121</v>
      </c>
    </row>
    <row r="155" spans="1:12" x14ac:dyDescent="0.3">
      <c r="A155" s="59">
        <v>21</v>
      </c>
      <c r="B155" s="59">
        <v>21798</v>
      </c>
      <c r="C155" s="62">
        <v>21</v>
      </c>
      <c r="D155" s="59">
        <v>21806</v>
      </c>
      <c r="E155" s="62">
        <v>22</v>
      </c>
      <c r="F155" s="59">
        <v>21821</v>
      </c>
      <c r="G155" s="65">
        <v>23</v>
      </c>
      <c r="H155" s="65">
        <v>21834</v>
      </c>
      <c r="I155" s="41"/>
      <c r="J155" s="41"/>
      <c r="K155" s="51">
        <v>0</v>
      </c>
      <c r="L155">
        <v>2222</v>
      </c>
    </row>
    <row r="156" spans="1:12" x14ac:dyDescent="0.3">
      <c r="A156" s="59">
        <v>21</v>
      </c>
      <c r="B156" s="59">
        <v>21929</v>
      </c>
      <c r="C156" s="62">
        <v>21</v>
      </c>
      <c r="D156" s="59">
        <v>21936</v>
      </c>
      <c r="E156" s="62">
        <v>22</v>
      </c>
      <c r="F156" s="59">
        <v>21952</v>
      </c>
      <c r="G156" s="65">
        <v>14</v>
      </c>
      <c r="H156" s="65">
        <v>21961</v>
      </c>
      <c r="I156" s="41"/>
      <c r="J156" s="41"/>
      <c r="K156" s="51">
        <v>0</v>
      </c>
      <c r="L156">
        <v>2221</v>
      </c>
    </row>
    <row r="157" spans="1:12" x14ac:dyDescent="0.3">
      <c r="A157" s="59">
        <v>21</v>
      </c>
      <c r="B157" s="59">
        <v>22062</v>
      </c>
      <c r="C157" s="62">
        <v>21</v>
      </c>
      <c r="D157" s="59">
        <v>22071</v>
      </c>
      <c r="E157" s="62">
        <v>22</v>
      </c>
      <c r="F157" s="59">
        <v>22085</v>
      </c>
      <c r="G157" s="65">
        <v>23</v>
      </c>
      <c r="H157" s="65">
        <v>22092</v>
      </c>
      <c r="I157" s="41"/>
      <c r="J157" s="41"/>
      <c r="K157" s="51">
        <v>0</v>
      </c>
      <c r="L157">
        <v>2222</v>
      </c>
    </row>
    <row r="158" spans="1:12" x14ac:dyDescent="0.3">
      <c r="A158" s="59">
        <v>21</v>
      </c>
      <c r="B158" s="59">
        <v>22198</v>
      </c>
      <c r="C158" s="62">
        <v>21</v>
      </c>
      <c r="D158" s="59">
        <v>22217</v>
      </c>
      <c r="E158" s="62">
        <v>11</v>
      </c>
      <c r="F158" s="59">
        <v>22229</v>
      </c>
      <c r="G158" s="65">
        <v>21</v>
      </c>
      <c r="H158" s="65">
        <v>22240</v>
      </c>
      <c r="I158" s="41"/>
      <c r="J158" s="41"/>
      <c r="K158" s="51">
        <v>0</v>
      </c>
      <c r="L158">
        <v>2212</v>
      </c>
    </row>
    <row r="159" spans="1:12" x14ac:dyDescent="0.3">
      <c r="A159" s="59">
        <v>12</v>
      </c>
      <c r="B159" s="59">
        <v>22332</v>
      </c>
      <c r="C159" s="62">
        <v>14</v>
      </c>
      <c r="D159" s="59">
        <v>22353</v>
      </c>
      <c r="E159" s="62">
        <v>24</v>
      </c>
      <c r="F159" s="59">
        <v>22362</v>
      </c>
      <c r="G159" s="65">
        <v>23</v>
      </c>
      <c r="H159" s="65">
        <v>22376</v>
      </c>
      <c r="I159" s="41"/>
      <c r="J159" s="41"/>
      <c r="K159" s="51">
        <v>0</v>
      </c>
      <c r="L159">
        <v>1122</v>
      </c>
    </row>
    <row r="160" spans="1:12" x14ac:dyDescent="0.3">
      <c r="A160" s="59">
        <v>21</v>
      </c>
      <c r="B160" s="59">
        <v>22485</v>
      </c>
      <c r="C160" s="62">
        <v>12</v>
      </c>
      <c r="D160" s="59">
        <v>22495</v>
      </c>
      <c r="E160" s="62">
        <v>24</v>
      </c>
      <c r="F160" s="59">
        <v>22503</v>
      </c>
      <c r="G160" s="65">
        <v>23</v>
      </c>
      <c r="H160" s="65">
        <v>22517</v>
      </c>
      <c r="I160" s="41"/>
      <c r="J160" s="41"/>
      <c r="K160" s="51">
        <v>0</v>
      </c>
      <c r="L160">
        <v>2122</v>
      </c>
    </row>
    <row r="161" spans="1:12" x14ac:dyDescent="0.3">
      <c r="A161" s="59">
        <v>21</v>
      </c>
      <c r="B161" s="59">
        <v>22634</v>
      </c>
      <c r="C161" s="62">
        <v>21</v>
      </c>
      <c r="D161" s="59">
        <v>22645</v>
      </c>
      <c r="E161" s="62">
        <v>22</v>
      </c>
      <c r="F161" s="59">
        <v>22661</v>
      </c>
      <c r="G161" s="65">
        <v>23</v>
      </c>
      <c r="H161" s="65">
        <v>22687</v>
      </c>
      <c r="I161" s="41"/>
      <c r="J161" s="41"/>
      <c r="K161" s="51">
        <v>0</v>
      </c>
      <c r="L161">
        <v>2222</v>
      </c>
    </row>
    <row r="162" spans="1:12" x14ac:dyDescent="0.3">
      <c r="A162" s="59">
        <v>21</v>
      </c>
      <c r="B162" s="59">
        <v>22798</v>
      </c>
      <c r="C162" s="62">
        <v>12</v>
      </c>
      <c r="D162" s="59">
        <v>22806</v>
      </c>
      <c r="E162" s="62">
        <v>24</v>
      </c>
      <c r="F162" s="59">
        <v>22815</v>
      </c>
      <c r="G162" s="65">
        <v>23</v>
      </c>
      <c r="H162" s="65">
        <v>22829</v>
      </c>
      <c r="I162" s="41"/>
      <c r="J162" s="41"/>
      <c r="K162" s="51">
        <v>0</v>
      </c>
      <c r="L162">
        <v>2122</v>
      </c>
    </row>
    <row r="163" spans="1:12" x14ac:dyDescent="0.3">
      <c r="A163" s="59">
        <v>21</v>
      </c>
      <c r="B163" s="59">
        <v>22924</v>
      </c>
      <c r="C163" s="62">
        <v>12</v>
      </c>
      <c r="D163" s="59">
        <v>22932</v>
      </c>
      <c r="E163" s="62">
        <v>24</v>
      </c>
      <c r="F163" s="59">
        <v>22940</v>
      </c>
      <c r="G163" s="65">
        <v>14</v>
      </c>
      <c r="H163" s="65">
        <v>22948</v>
      </c>
      <c r="I163" s="41"/>
      <c r="J163" s="41"/>
      <c r="K163" s="51">
        <v>0</v>
      </c>
      <c r="L163">
        <v>2121</v>
      </c>
    </row>
    <row r="164" spans="1:12" x14ac:dyDescent="0.3">
      <c r="A164" s="59">
        <v>21</v>
      </c>
      <c r="B164" s="59">
        <v>23051</v>
      </c>
      <c r="C164" s="62">
        <v>21</v>
      </c>
      <c r="D164" s="59">
        <v>23059</v>
      </c>
      <c r="E164" s="62">
        <v>11</v>
      </c>
      <c r="F164" s="59">
        <v>23067</v>
      </c>
      <c r="G164" s="65">
        <v>21</v>
      </c>
      <c r="H164" s="65">
        <v>23076</v>
      </c>
      <c r="I164" s="41"/>
      <c r="J164" s="41"/>
      <c r="K164" s="51">
        <v>0</v>
      </c>
      <c r="L164">
        <v>2212</v>
      </c>
    </row>
    <row r="165" spans="1:12" x14ac:dyDescent="0.3">
      <c r="A165" s="59">
        <v>12</v>
      </c>
      <c r="B165" s="59">
        <v>23165</v>
      </c>
      <c r="C165" s="62">
        <v>14</v>
      </c>
      <c r="D165" s="59">
        <v>23194</v>
      </c>
      <c r="E165" s="62">
        <v>24</v>
      </c>
      <c r="F165" s="59">
        <v>23202</v>
      </c>
      <c r="G165" s="65">
        <v>14</v>
      </c>
      <c r="H165" s="65">
        <v>23221</v>
      </c>
      <c r="I165" s="41"/>
      <c r="J165" s="41"/>
      <c r="K165" s="51">
        <v>0</v>
      </c>
      <c r="L165">
        <v>1121</v>
      </c>
    </row>
    <row r="166" spans="1:12" x14ac:dyDescent="0.3">
      <c r="A166" s="59">
        <v>21</v>
      </c>
      <c r="B166" s="59">
        <v>23320</v>
      </c>
      <c r="C166" s="62">
        <v>21</v>
      </c>
      <c r="D166" s="59">
        <v>23328</v>
      </c>
      <c r="E166" s="62">
        <v>11</v>
      </c>
      <c r="F166" s="59">
        <v>23337</v>
      </c>
      <c r="G166" s="65">
        <v>21</v>
      </c>
      <c r="H166" s="65">
        <v>23346</v>
      </c>
      <c r="I166" s="41"/>
      <c r="J166" s="41"/>
      <c r="K166" s="51">
        <v>0</v>
      </c>
      <c r="L166">
        <v>2212</v>
      </c>
    </row>
    <row r="167" spans="1:12" x14ac:dyDescent="0.3">
      <c r="A167" s="59">
        <v>12</v>
      </c>
      <c r="B167" s="59">
        <v>23463</v>
      </c>
      <c r="C167" s="62">
        <v>23</v>
      </c>
      <c r="D167" s="59">
        <v>23472</v>
      </c>
      <c r="E167" s="62">
        <v>24</v>
      </c>
      <c r="F167" s="59">
        <v>23484</v>
      </c>
      <c r="G167" s="65">
        <v>23</v>
      </c>
      <c r="H167" s="65">
        <v>23495</v>
      </c>
      <c r="I167" s="41"/>
      <c r="J167" s="41"/>
      <c r="K167" s="51">
        <v>0</v>
      </c>
      <c r="L167">
        <v>1222</v>
      </c>
    </row>
    <row r="168" spans="1:12" x14ac:dyDescent="0.3">
      <c r="A168" s="59">
        <v>12</v>
      </c>
      <c r="B168" s="59">
        <v>23594</v>
      </c>
      <c r="C168" s="62">
        <v>23</v>
      </c>
      <c r="D168" s="59">
        <v>23603</v>
      </c>
      <c r="E168" s="62">
        <v>13</v>
      </c>
      <c r="F168" s="59">
        <v>23611</v>
      </c>
      <c r="G168" s="65">
        <v>23</v>
      </c>
      <c r="H168" s="65">
        <v>23619</v>
      </c>
      <c r="I168" s="41"/>
      <c r="J168" s="41"/>
      <c r="K168" s="51">
        <v>0</v>
      </c>
      <c r="L168">
        <v>1212</v>
      </c>
    </row>
    <row r="169" spans="1:12" x14ac:dyDescent="0.3">
      <c r="A169" s="59">
        <v>21</v>
      </c>
      <c r="B169" s="59">
        <v>23723</v>
      </c>
      <c r="C169" s="62">
        <v>21</v>
      </c>
      <c r="D169" s="59">
        <v>23732</v>
      </c>
      <c r="E169" s="62">
        <v>11</v>
      </c>
      <c r="F169" s="59">
        <v>23740</v>
      </c>
      <c r="G169" s="65">
        <v>21</v>
      </c>
      <c r="H169" s="65">
        <v>23748</v>
      </c>
      <c r="I169" s="41"/>
      <c r="J169" s="41"/>
      <c r="K169" s="51">
        <v>0</v>
      </c>
      <c r="L169">
        <v>2212</v>
      </c>
    </row>
    <row r="170" spans="1:12" x14ac:dyDescent="0.3">
      <c r="A170" s="59">
        <v>21</v>
      </c>
      <c r="B170" s="59">
        <v>23849</v>
      </c>
      <c r="C170" s="62">
        <v>12</v>
      </c>
      <c r="D170" s="59">
        <v>23857</v>
      </c>
      <c r="E170" s="62">
        <v>24</v>
      </c>
      <c r="F170" s="59">
        <v>23865</v>
      </c>
      <c r="G170" s="65">
        <v>23</v>
      </c>
      <c r="H170" s="65">
        <v>23893</v>
      </c>
      <c r="I170" s="41"/>
      <c r="J170" s="41"/>
      <c r="K170" s="51">
        <v>0</v>
      </c>
      <c r="L170">
        <v>2122</v>
      </c>
    </row>
    <row r="171" spans="1:12" x14ac:dyDescent="0.3">
      <c r="A171" s="17"/>
      <c r="B171" s="17"/>
      <c r="C171" s="17"/>
      <c r="D171" s="17"/>
      <c r="E171" s="17"/>
      <c r="F171" s="17"/>
      <c r="G171" s="17"/>
      <c r="H17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0</v>
      </c>
      <c r="B2" s="66">
        <v>40750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146</v>
      </c>
      <c r="V3" s="26" t="s">
        <v>118</v>
      </c>
      <c r="W3">
        <f>COUNTA(L7:L30)</f>
        <v>24</v>
      </c>
      <c r="AA3" s="26" t="s">
        <v>118</v>
      </c>
      <c r="AB3">
        <f>COUNTA(L31:L55)</f>
        <v>25</v>
      </c>
      <c r="AF3" s="26" t="s">
        <v>118</v>
      </c>
      <c r="AG3">
        <f>COUNTA(L56:L79)</f>
        <v>24</v>
      </c>
      <c r="AK3" s="26" t="s">
        <v>118</v>
      </c>
      <c r="AL3">
        <f>COUNTA(L80:L103)</f>
        <v>24</v>
      </c>
      <c r="AP3" s="26" t="s">
        <v>118</v>
      </c>
      <c r="AQ3">
        <f>COUNTA(L104:L128)</f>
        <v>25</v>
      </c>
      <c r="AU3" s="26" t="s">
        <v>118</v>
      </c>
      <c r="AV3">
        <f>COUNTA(L129:L152)</f>
        <v>24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146</v>
      </c>
      <c r="V4" s="26" t="s">
        <v>119</v>
      </c>
      <c r="W4">
        <f>SUM(U7:U22)</f>
        <v>24</v>
      </c>
      <c r="AA4" s="26" t="s">
        <v>119</v>
      </c>
      <c r="AB4">
        <f>SUM(Z7:Z22)</f>
        <v>25</v>
      </c>
      <c r="AF4" s="26" t="s">
        <v>119</v>
      </c>
      <c r="AG4">
        <f>SUM(AE7:AE22)</f>
        <v>24</v>
      </c>
      <c r="AK4" s="26" t="s">
        <v>119</v>
      </c>
      <c r="AL4">
        <f>SUM(AJ7:AJ22)</f>
        <v>24</v>
      </c>
      <c r="AP4" s="26" t="s">
        <v>119</v>
      </c>
      <c r="AQ4">
        <f>SUM(AO7:AO22)</f>
        <v>25</v>
      </c>
      <c r="AU4" s="26" t="s">
        <v>119</v>
      </c>
      <c r="AV4">
        <f>SUM(AT7:AT22)</f>
        <v>24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19</v>
      </c>
      <c r="C7" s="60">
        <v>23</v>
      </c>
      <c r="D7" s="57">
        <v>26</v>
      </c>
      <c r="E7" s="60">
        <v>13</v>
      </c>
      <c r="F7" s="57">
        <v>49</v>
      </c>
      <c r="G7" s="63">
        <v>23</v>
      </c>
      <c r="H7" s="63">
        <v>61</v>
      </c>
      <c r="I7" s="42"/>
      <c r="J7" s="42"/>
      <c r="K7" s="43">
        <v>0</v>
      </c>
      <c r="L7">
        <v>1212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COUNTIF(L7:L30,T7)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COUNTIF(L31:L55,Y7)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COUNTIF(L56:L79,AD7)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COUNTIF(L80:L103,AI7)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COUNTIF(L104:L128,AN7)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COUNTIF(L129:L152,AS7)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168</v>
      </c>
      <c r="C8" s="61">
        <v>21</v>
      </c>
      <c r="D8" s="58">
        <v>176</v>
      </c>
      <c r="E8" s="61">
        <v>11</v>
      </c>
      <c r="F8" s="58">
        <v>185</v>
      </c>
      <c r="G8" s="64">
        <v>21</v>
      </c>
      <c r="H8" s="64">
        <v>196</v>
      </c>
      <c r="I8" s="42"/>
      <c r="J8" s="42"/>
      <c r="K8" s="43">
        <v>0</v>
      </c>
      <c r="L8">
        <v>2212</v>
      </c>
      <c r="N8" s="36">
        <v>1112</v>
      </c>
      <c r="O8" s="36">
        <f>COUNTIF($L$7:$L$500,N8)</f>
        <v>1</v>
      </c>
      <c r="P8" s="36">
        <f>O8/$Q$4</f>
        <v>6.8493150684931503E-3</v>
      </c>
      <c r="Q8" s="36">
        <f>IF(P8=0,0,(P8*((LOG(P8))/LOG(2))))</f>
        <v>-4.9245373690959021E-2</v>
      </c>
      <c r="T8" s="36">
        <f>N8</f>
        <v>1112</v>
      </c>
      <c r="U8" s="36">
        <f>COUNTIF(L7:L30,T8)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COUNTIF(L31:L55,Y8)</f>
        <v>1</v>
      </c>
      <c r="AA8" s="36">
        <f>Z8/(AB4-Z20)</f>
        <v>5.5555555555555552E-2</v>
      </c>
      <c r="AB8" s="36">
        <f>IF(AA8=0,0,(AA8*((LOG(AA8))/LOG(2))))</f>
        <v>-0.23166250008012845</v>
      </c>
      <c r="AD8" s="36">
        <f>N8</f>
        <v>1112</v>
      </c>
      <c r="AE8" s="36">
        <f>COUNTIF(L56:L79,AD8)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COUNTIF(L80:L103,AI8)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COUNTIF(L104:L128,AN8)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COUNTIF(L129:L152,AS8)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12</v>
      </c>
      <c r="B9" s="58">
        <v>299</v>
      </c>
      <c r="C9" s="61">
        <v>23</v>
      </c>
      <c r="D9" s="58">
        <v>310</v>
      </c>
      <c r="E9" s="61">
        <v>13</v>
      </c>
      <c r="F9" s="58">
        <v>325</v>
      </c>
      <c r="G9" s="64">
        <v>23</v>
      </c>
      <c r="H9" s="64">
        <v>336</v>
      </c>
      <c r="I9" s="42"/>
      <c r="J9" s="42"/>
      <c r="K9" s="43">
        <v>0</v>
      </c>
      <c r="L9">
        <v>1212</v>
      </c>
      <c r="N9" s="36">
        <v>1121</v>
      </c>
      <c r="O9" s="36">
        <f>COUNTIF($L$7:$L$500,N9)</f>
        <v>6</v>
      </c>
      <c r="P9" s="36">
        <f>O9/$Q$4</f>
        <v>4.1095890410958902E-2</v>
      </c>
      <c r="Q9" s="36">
        <f>IF(P9=0,0,(P9*((LOG(P9))/LOG(2))))</f>
        <v>-0.18924090649967923</v>
      </c>
      <c r="T9" s="36">
        <f>N9</f>
        <v>1121</v>
      </c>
      <c r="U9" s="36">
        <f>COUNTIF(L7:L30,T9)</f>
        <v>2</v>
      </c>
      <c r="V9" s="36">
        <f>U9/(W4-U20)</f>
        <v>0.1</v>
      </c>
      <c r="W9" s="36">
        <f>IF(V9=0,0,(V9*((LOG(V9))/LOG(2))))</f>
        <v>-0.33219280948873625</v>
      </c>
      <c r="Y9" s="36">
        <f>N9</f>
        <v>1121</v>
      </c>
      <c r="Z9" s="36">
        <f>COUNTIF(L31:L55,Y9)</f>
        <v>1</v>
      </c>
      <c r="AA9" s="36">
        <f>Z9/(AB4-Z20)</f>
        <v>5.5555555555555552E-2</v>
      </c>
      <c r="AB9" s="36">
        <f>IF(AA9=0,0,(AA9*((LOG(AA9))/LOG(2))))</f>
        <v>-0.23166250008012845</v>
      </c>
      <c r="AD9" s="36">
        <f>N9</f>
        <v>1121</v>
      </c>
      <c r="AE9" s="36">
        <f>COUNTIF(L56:L79,AD9)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COUNTIF(L80:L103,AI9)</f>
        <v>2</v>
      </c>
      <c r="AK9" s="36">
        <f>AJ9/(AL4-AJ20)</f>
        <v>0.13333333333333333</v>
      </c>
      <c r="AL9" s="36">
        <f>IF(AK9=0,0,(AK9*((LOG(AK9))/LOG(2))))</f>
        <v>-0.3875854127478025</v>
      </c>
      <c r="AN9" s="36">
        <f>N9</f>
        <v>1121</v>
      </c>
      <c r="AO9" s="36">
        <f>COUNTIF(L104:L128,AN9)</f>
        <v>1</v>
      </c>
      <c r="AP9" s="36">
        <f>AO9/(AQ4-AO20)</f>
        <v>0.05</v>
      </c>
      <c r="AQ9" s="36">
        <f>IF(AP9=0,0,(AP9*((LOG(AP9))/LOG(2))))</f>
        <v>-0.21609640474436814</v>
      </c>
      <c r="AS9" s="36">
        <f>N9</f>
        <v>1121</v>
      </c>
      <c r="AT9" s="36">
        <f>COUNTIF(L129:L152,AS9)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21</v>
      </c>
      <c r="B10" s="58">
        <v>449</v>
      </c>
      <c r="C10" s="61">
        <v>12</v>
      </c>
      <c r="D10" s="58">
        <v>459</v>
      </c>
      <c r="E10" s="61">
        <v>13</v>
      </c>
      <c r="F10" s="58">
        <v>473</v>
      </c>
      <c r="G10" s="64">
        <v>23</v>
      </c>
      <c r="H10" s="64">
        <v>482</v>
      </c>
      <c r="I10" s="42"/>
      <c r="J10" s="42"/>
      <c r="K10" s="43">
        <v>0</v>
      </c>
      <c r="L10">
        <v>2112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COUNTIF(L7:L30,T10)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COUNTIF(L31:L55,Y10)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COUNTIF(L56:L79,AD10)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COUNTIF(L80:L103,AI10)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COUNTIF(L104:L128,AN10)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COUNTIF(L129:L152,AS10)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588</v>
      </c>
      <c r="C11" s="61">
        <v>23</v>
      </c>
      <c r="D11" s="58">
        <v>599</v>
      </c>
      <c r="E11" s="61">
        <v>13</v>
      </c>
      <c r="F11" s="58">
        <v>610</v>
      </c>
      <c r="G11" s="64">
        <v>23</v>
      </c>
      <c r="H11" s="64">
        <v>629</v>
      </c>
      <c r="I11" s="42"/>
      <c r="J11" s="42"/>
      <c r="K11" s="43">
        <v>0</v>
      </c>
      <c r="L11">
        <v>1212</v>
      </c>
      <c r="N11" s="36">
        <v>1211</v>
      </c>
      <c r="O11" s="36">
        <f>COUNTIF($L$7:$L$500,N11)</f>
        <v>1</v>
      </c>
      <c r="P11" s="36">
        <f>O11/$Q$4</f>
        <v>6.8493150684931503E-3</v>
      </c>
      <c r="Q11" s="36">
        <f>IF(P11=0,0,(P11*((LOG(P11))/LOG(2))))</f>
        <v>-4.9245373690959021E-2</v>
      </c>
      <c r="T11" s="36">
        <f>N11</f>
        <v>1211</v>
      </c>
      <c r="U11" s="36">
        <f>COUNTIF(L7:L30,T11)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COUNTIF(L31:L55,Y11)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COUNTIF(L56:L79,AD11)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COUNTIF(L80:L103,AI11)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COUNTIF(L104:L128,AN11)</f>
        <v>1</v>
      </c>
      <c r="AP11" s="36">
        <f>AO11/(AQ4-AO20)</f>
        <v>0.05</v>
      </c>
      <c r="AQ11" s="36">
        <f>IF(AP11=0,0,(AP11*((LOG(AP11))/LOG(2))))</f>
        <v>-0.21609640474436814</v>
      </c>
      <c r="AS11" s="36">
        <f>N11</f>
        <v>1211</v>
      </c>
      <c r="AT11" s="36">
        <f>COUNTIF(L129:L152,AS11)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732</v>
      </c>
      <c r="C12" s="61">
        <v>21</v>
      </c>
      <c r="D12" s="58">
        <v>742</v>
      </c>
      <c r="E12" s="61">
        <v>11</v>
      </c>
      <c r="F12" s="58">
        <v>750</v>
      </c>
      <c r="G12" s="64">
        <v>21</v>
      </c>
      <c r="H12" s="64">
        <v>758</v>
      </c>
      <c r="I12" s="42"/>
      <c r="J12" s="42"/>
      <c r="K12" s="43">
        <v>0</v>
      </c>
      <c r="L12">
        <v>2212</v>
      </c>
      <c r="N12" s="36">
        <v>1212</v>
      </c>
      <c r="O12" s="36">
        <f>COUNTIF($L$7:$L$500,N12)</f>
        <v>14</v>
      </c>
      <c r="P12" s="36">
        <f>O12/$Q$4</f>
        <v>9.5890410958904104E-2</v>
      </c>
      <c r="Q12" s="36">
        <f>IF(P12=0,0,(P12*((LOG(P12))/LOG(2))))</f>
        <v>-0.32434640353091632</v>
      </c>
      <c r="T12" s="36">
        <f>N12</f>
        <v>1212</v>
      </c>
      <c r="U12" s="36">
        <f>COUNTIF(L7:L30,T12)</f>
        <v>5</v>
      </c>
      <c r="V12" s="36">
        <f>U12/(W4-U20)</f>
        <v>0.25</v>
      </c>
      <c r="W12" s="36">
        <f>IF(V12=0,0,(V12*((LOG(V12))/LOG(2))))</f>
        <v>-0.5</v>
      </c>
      <c r="Y12" s="36">
        <f>N12</f>
        <v>1212</v>
      </c>
      <c r="Z12" s="36">
        <f>COUNTIF(L31:L55,Y12)</f>
        <v>2</v>
      </c>
      <c r="AA12" s="36">
        <f>Z12/(AB4-Z20)</f>
        <v>0.1111111111111111</v>
      </c>
      <c r="AB12" s="36">
        <f>IF(AA12=0,0,(AA12*((LOG(AA12))/LOG(2))))</f>
        <v>-0.3522138890491458</v>
      </c>
      <c r="AD12" s="36">
        <f>N12</f>
        <v>1212</v>
      </c>
      <c r="AE12" s="36">
        <f>COUNTIF(L56:L79,AD12)</f>
        <v>1</v>
      </c>
      <c r="AF12" s="36">
        <f>AE12/(AG4-AE20)</f>
        <v>5.8823529411764705E-2</v>
      </c>
      <c r="AG12" s="36">
        <f>IF(AF12=0,0,(AF12*((LOG(AF12))/LOG(2))))</f>
        <v>-0.24043899066178465</v>
      </c>
      <c r="AI12" s="36">
        <f>N12</f>
        <v>1212</v>
      </c>
      <c r="AJ12" s="36">
        <f>COUNTIF(L80:L103,AI12)</f>
        <v>2</v>
      </c>
      <c r="AK12" s="36">
        <f>AJ12/(AL4-AJ20)</f>
        <v>0.13333333333333333</v>
      </c>
      <c r="AL12" s="36">
        <f>IF(AK12=0,0,(AK12*((LOG(AK12))/LOG(2))))</f>
        <v>-0.3875854127478025</v>
      </c>
      <c r="AN12" s="36">
        <f>N12</f>
        <v>1212</v>
      </c>
      <c r="AO12" s="36">
        <f>COUNTIF(L104:L128,AN12)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COUNTIF(L129:L152,AS12)</f>
        <v>4</v>
      </c>
      <c r="AU12" s="36">
        <f>AT12/(AV4-AT20)</f>
        <v>0.25</v>
      </c>
      <c r="AV12" s="36">
        <f>IF(AU12=0,0,(AU12*((LOG(AU12))/LOG(2))))</f>
        <v>-0.5</v>
      </c>
    </row>
    <row r="13" spans="1:48" x14ac:dyDescent="0.3">
      <c r="A13" s="58">
        <v>21</v>
      </c>
      <c r="B13" s="58">
        <v>855</v>
      </c>
      <c r="C13" s="61">
        <v>21</v>
      </c>
      <c r="D13" s="58">
        <v>863</v>
      </c>
      <c r="E13" s="61">
        <v>11</v>
      </c>
      <c r="F13" s="58">
        <v>873</v>
      </c>
      <c r="G13" s="64">
        <v>21</v>
      </c>
      <c r="H13" s="64">
        <v>884</v>
      </c>
      <c r="I13" s="42"/>
      <c r="J13" s="42"/>
      <c r="K13" s="43">
        <v>0</v>
      </c>
      <c r="L13">
        <v>2212</v>
      </c>
      <c r="N13" s="36">
        <v>1221</v>
      </c>
      <c r="O13" s="36">
        <f>COUNTIF($L$7:$L$500,N13)</f>
        <v>4</v>
      </c>
      <c r="P13" s="36">
        <f>O13/$Q$4</f>
        <v>2.7397260273972601E-2</v>
      </c>
      <c r="Q13" s="36">
        <f>IF(P13=0,0,(P13*((LOG(P13))/LOG(2))))</f>
        <v>-0.14218697421589085</v>
      </c>
      <c r="T13" s="36">
        <f>N13</f>
        <v>1221</v>
      </c>
      <c r="U13" s="36">
        <f>COUNTIF(L7:L30,T13)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COUNTIF(L31:L55,Y13)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COUNTIF(L56:L79,AD13)</f>
        <v>1</v>
      </c>
      <c r="AF13" s="36">
        <f>AE13/(AG4-AE20)</f>
        <v>5.8823529411764705E-2</v>
      </c>
      <c r="AG13" s="36">
        <f>IF(AF13=0,0,(AF13*((LOG(AF13))/LOG(2))))</f>
        <v>-0.24043899066178465</v>
      </c>
      <c r="AI13" s="36">
        <f>N13</f>
        <v>1221</v>
      </c>
      <c r="AJ13" s="36">
        <f>COUNTIF(L80:L103,AI13)</f>
        <v>2</v>
      </c>
      <c r="AK13" s="36">
        <f>AJ13/(AL4-AJ20)</f>
        <v>0.13333333333333333</v>
      </c>
      <c r="AL13" s="36">
        <f>IF(AK13=0,0,(AK13*((LOG(AK13))/LOG(2))))</f>
        <v>-0.3875854127478025</v>
      </c>
      <c r="AN13" s="36">
        <f>N13</f>
        <v>1221</v>
      </c>
      <c r="AO13" s="36">
        <f>COUNTIF(L104:L128,AN13)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COUNTIF(L129:L152,AS13)</f>
        <v>1</v>
      </c>
      <c r="AU13" s="36">
        <f>AT13/(AV4-AT20)</f>
        <v>6.25E-2</v>
      </c>
      <c r="AV13" s="36">
        <f>IF(AU13=0,0,(AU13*((LOG(AU13))/LOG(2))))</f>
        <v>-0.25</v>
      </c>
    </row>
    <row r="14" spans="1:48" x14ac:dyDescent="0.3">
      <c r="A14" s="58">
        <v>12</v>
      </c>
      <c r="B14" s="58">
        <v>987</v>
      </c>
      <c r="C14" s="61">
        <v>14</v>
      </c>
      <c r="D14" s="58">
        <v>994</v>
      </c>
      <c r="E14" s="61">
        <v>24</v>
      </c>
      <c r="F14" s="58">
        <v>1007</v>
      </c>
      <c r="G14" s="64">
        <v>14</v>
      </c>
      <c r="H14" s="64">
        <v>1030</v>
      </c>
      <c r="I14" s="42"/>
      <c r="J14" s="42"/>
      <c r="K14" s="43">
        <v>0</v>
      </c>
      <c r="L14">
        <v>1121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COUNTIF(L7:L30,T14)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COUNTIF(L31:L55,Y14)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COUNTIF(L56:L79,AD14)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COUNTIF(L80:L103,AI14)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COUNTIF(L104:L128,AN14)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COUNTIF(L129:L152,AS14)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21</v>
      </c>
      <c r="B15" s="58">
        <v>1138</v>
      </c>
      <c r="C15" s="61">
        <v>12</v>
      </c>
      <c r="D15" s="58">
        <v>1150</v>
      </c>
      <c r="E15" s="61">
        <v>24</v>
      </c>
      <c r="F15" s="58">
        <v>1161</v>
      </c>
      <c r="G15" s="64">
        <v>23</v>
      </c>
      <c r="H15" s="64">
        <v>1176</v>
      </c>
      <c r="I15" s="42"/>
      <c r="J15" s="42"/>
      <c r="K15" s="43">
        <v>0</v>
      </c>
      <c r="L15">
        <v>2122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COUNTIF(L7:L30,T15)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COUNTIF(L31:L55,Y15)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COUNTIF(L56:L79,AD15)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COUNTIF(L80:L103,AI15)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COUNTIF(L104:L128,AN15)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COUNTIF(L129:L152,AS15)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1301</v>
      </c>
      <c r="C16" s="61">
        <v>12</v>
      </c>
      <c r="D16" s="58">
        <v>1309</v>
      </c>
      <c r="E16" s="61">
        <v>24</v>
      </c>
      <c r="F16" s="58">
        <v>1318</v>
      </c>
      <c r="G16" s="64">
        <v>23</v>
      </c>
      <c r="H16" s="64">
        <v>1331</v>
      </c>
      <c r="I16" s="42"/>
      <c r="J16" s="42"/>
      <c r="K16" s="43">
        <v>0</v>
      </c>
      <c r="L16">
        <v>2122</v>
      </c>
      <c r="N16" s="36">
        <v>2112</v>
      </c>
      <c r="O16" s="36">
        <f>COUNTIF($L$7:$L$500,N16)</f>
        <v>1</v>
      </c>
      <c r="P16" s="36">
        <f>O16/$Q$4</f>
        <v>6.8493150684931503E-3</v>
      </c>
      <c r="Q16" s="36">
        <f>IF(P16=0,0,(P16*((LOG(P16))/LOG(2))))</f>
        <v>-4.9245373690959021E-2</v>
      </c>
      <c r="T16" s="36">
        <f>N16</f>
        <v>2112</v>
      </c>
      <c r="U16" s="36">
        <f>COUNTIF(L7:L30,T16)</f>
        <v>1</v>
      </c>
      <c r="V16" s="36">
        <f>U16/(W4-U20)</f>
        <v>0.05</v>
      </c>
      <c r="W16" s="36">
        <f>IF(V16=0,0,(V16*((LOG(V16))/LOG(2))))</f>
        <v>-0.21609640474436814</v>
      </c>
      <c r="Y16" s="36">
        <f>N16</f>
        <v>2112</v>
      </c>
      <c r="Z16" s="36">
        <f>COUNTIF(L31:L55,Y16)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COUNTIF(L56:L79,AD16)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COUNTIF(L80:L103,AI16)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COUNTIF(L104:L128,AN16)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COUNTIF(L129:L152,AS16)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21</v>
      </c>
      <c r="B17" s="58">
        <v>1435</v>
      </c>
      <c r="C17" s="61">
        <v>12</v>
      </c>
      <c r="D17" s="58">
        <v>1443</v>
      </c>
      <c r="E17" s="61">
        <v>24</v>
      </c>
      <c r="F17" s="58">
        <v>1454</v>
      </c>
      <c r="G17" s="64">
        <v>14</v>
      </c>
      <c r="H17" s="64">
        <v>1463</v>
      </c>
      <c r="I17" s="42"/>
      <c r="J17" s="42"/>
      <c r="K17" s="43">
        <v>0</v>
      </c>
      <c r="L17">
        <v>2121</v>
      </c>
      <c r="N17" s="36">
        <v>2121</v>
      </c>
      <c r="O17" s="36">
        <f>COUNTIF($L$7:$L$500,N17)</f>
        <v>23</v>
      </c>
      <c r="P17" s="36">
        <f>O17/$Q$4</f>
        <v>0.15753424657534246</v>
      </c>
      <c r="Q17" s="36">
        <f>IF(P17=0,0,(P17*((LOG(P17))/LOG(2))))</f>
        <v>-0.42002767030773352</v>
      </c>
      <c r="T17" s="36">
        <f>N17</f>
        <v>2121</v>
      </c>
      <c r="U17" s="36">
        <f>COUNTIF(L7:L30,T17)</f>
        <v>7</v>
      </c>
      <c r="V17" s="36">
        <f>U17/(W4-U20)</f>
        <v>0.35</v>
      </c>
      <c r="W17" s="36">
        <f>IF(V17=0,0,(V17*((LOG(V17))/LOG(2))))</f>
        <v>-0.53010061049041535</v>
      </c>
      <c r="Y17" s="36">
        <f>N17</f>
        <v>2121</v>
      </c>
      <c r="Z17" s="36">
        <f>COUNTIF(L31:L55,Y17)</f>
        <v>7</v>
      </c>
      <c r="AA17" s="36">
        <f>Z17/(AB4-Z20)</f>
        <v>0.3888888888888889</v>
      </c>
      <c r="AB17" s="36">
        <f>IF(AA17=0,0,(AA17*((LOG(AA17))/LOG(2))))</f>
        <v>-0.52988836420516428</v>
      </c>
      <c r="AD17" s="36">
        <f>N17</f>
        <v>2121</v>
      </c>
      <c r="AE17" s="36">
        <f>COUNTIF(L56:L79,AD17)</f>
        <v>3</v>
      </c>
      <c r="AF17" s="36">
        <f>AE17/(AG4-AE20)</f>
        <v>0.17647058823529413</v>
      </c>
      <c r="AG17" s="36">
        <f>IF(AF17=0,0,(AF17*((LOG(AF17))/LOG(2))))</f>
        <v>-0.44161770715220888</v>
      </c>
      <c r="AI17" s="36">
        <f>N17</f>
        <v>2121</v>
      </c>
      <c r="AJ17" s="36">
        <f>COUNTIF(L80:L103,AI17)</f>
        <v>2</v>
      </c>
      <c r="AK17" s="36">
        <f>AJ17/(AL4-AJ20)</f>
        <v>0.13333333333333333</v>
      </c>
      <c r="AL17" s="36">
        <f>IF(AK17=0,0,(AK17*((LOG(AK17))/LOG(2))))</f>
        <v>-0.3875854127478025</v>
      </c>
      <c r="AN17" s="36">
        <f>N17</f>
        <v>2121</v>
      </c>
      <c r="AO17" s="36">
        <f>COUNTIF(L104:L128,AN17)</f>
        <v>1</v>
      </c>
      <c r="AP17" s="36">
        <f>AO17/(AQ4-AO20)</f>
        <v>0.05</v>
      </c>
      <c r="AQ17" s="36">
        <f>IF(AP17=0,0,(AP17*((LOG(AP17))/LOG(2))))</f>
        <v>-0.21609640474436814</v>
      </c>
      <c r="AS17" s="36">
        <f>N17</f>
        <v>2121</v>
      </c>
      <c r="AT17" s="36">
        <f>COUNTIF(L129:L152,AS17)</f>
        <v>3</v>
      </c>
      <c r="AU17" s="36">
        <f>AT17/(AV4-AT20)</f>
        <v>0.1875</v>
      </c>
      <c r="AV17" s="36">
        <f>IF(AU17=0,0,(AU17*((LOG(AU17))/LOG(2))))</f>
        <v>-0.45281953111478312</v>
      </c>
    </row>
    <row r="18" spans="1:48" x14ac:dyDescent="0.3">
      <c r="A18" s="58">
        <v>21</v>
      </c>
      <c r="B18" s="58">
        <v>1588</v>
      </c>
      <c r="C18" s="61">
        <v>12</v>
      </c>
      <c r="D18" s="58">
        <v>1596</v>
      </c>
      <c r="E18" s="61">
        <v>24</v>
      </c>
      <c r="F18" s="58">
        <v>1608</v>
      </c>
      <c r="G18" s="64">
        <v>14</v>
      </c>
      <c r="H18" s="64">
        <v>1622</v>
      </c>
      <c r="I18" s="42"/>
      <c r="J18" s="42"/>
      <c r="K18" s="43">
        <v>0</v>
      </c>
      <c r="L18">
        <v>2121</v>
      </c>
      <c r="N18" s="36">
        <v>2122</v>
      </c>
      <c r="O18" s="36">
        <f>COUNTIF($L$7:$L$500,N18)</f>
        <v>20</v>
      </c>
      <c r="P18" s="36">
        <f>O18/$Q$4</f>
        <v>0.13698630136986301</v>
      </c>
      <c r="Q18" s="36">
        <f>IF(P18=0,0,(P18*((LOG(P18))/LOG(2))))</f>
        <v>-0.39286252931406229</v>
      </c>
      <c r="T18" s="36">
        <f>N18</f>
        <v>2122</v>
      </c>
      <c r="U18" s="36">
        <f>COUNTIF(L7:L30,T18)</f>
        <v>4</v>
      </c>
      <c r="V18" s="36">
        <f>U18/(W4-U20)</f>
        <v>0.2</v>
      </c>
      <c r="W18" s="36">
        <f>IF(V18=0,0,(V18*((LOG(V18))/LOG(2))))</f>
        <v>-0.46438561897747244</v>
      </c>
      <c r="Y18" s="36">
        <f>N18</f>
        <v>2122</v>
      </c>
      <c r="Z18" s="36">
        <f>COUNTIF(L31:L55,Y18)</f>
        <v>4</v>
      </c>
      <c r="AA18" s="36">
        <f>Z18/(AB4-Z20)</f>
        <v>0.22222222222222221</v>
      </c>
      <c r="AB18" s="36">
        <f>IF(AA18=0,0,(AA18*((LOG(AA18))/LOG(2))))</f>
        <v>-0.48220555587606945</v>
      </c>
      <c r="AD18" s="36">
        <f>N18</f>
        <v>2122</v>
      </c>
      <c r="AE18" s="36">
        <f>COUNTIF(L56:L79,AD18)</f>
        <v>3</v>
      </c>
      <c r="AF18" s="36">
        <f>AE18/(AG4-AE20)</f>
        <v>0.17647058823529413</v>
      </c>
      <c r="AG18" s="36">
        <f>IF(AF18=0,0,(AF18*((LOG(AF18))/LOG(2))))</f>
        <v>-0.44161770715220888</v>
      </c>
      <c r="AI18" s="36">
        <f>N18</f>
        <v>2122</v>
      </c>
      <c r="AJ18" s="36">
        <f>COUNTIF(L80:L103,AI18)</f>
        <v>3</v>
      </c>
      <c r="AK18" s="36">
        <f>AJ18/(AL4-AJ20)</f>
        <v>0.2</v>
      </c>
      <c r="AL18" s="36">
        <f>IF(AK18=0,0,(AK18*((LOG(AK18))/LOG(2))))</f>
        <v>-0.46438561897747244</v>
      </c>
      <c r="AN18" s="36">
        <f>N18</f>
        <v>2122</v>
      </c>
      <c r="AO18" s="36">
        <f>COUNTIF(L104:L128,AN18)</f>
        <v>1</v>
      </c>
      <c r="AP18" s="36">
        <f>AO18/(AQ4-AO20)</f>
        <v>0.05</v>
      </c>
      <c r="AQ18" s="36">
        <f>IF(AP18=0,0,(AP18*((LOG(AP18))/LOG(2))))</f>
        <v>-0.21609640474436814</v>
      </c>
      <c r="AS18" s="36">
        <f>N18</f>
        <v>2122</v>
      </c>
      <c r="AT18" s="36">
        <f>COUNTIF(L129:L152,AS18)</f>
        <v>5</v>
      </c>
      <c r="AU18" s="36">
        <f>AT18/(AV4-AT20)</f>
        <v>0.3125</v>
      </c>
      <c r="AV18" s="36">
        <f>IF(AU18=0,0,(AU18*((LOG(AU18))/LOG(2))))</f>
        <v>-0.52439747034769923</v>
      </c>
    </row>
    <row r="19" spans="1:48" x14ac:dyDescent="0.3">
      <c r="A19" s="58">
        <v>21</v>
      </c>
      <c r="B19" s="58">
        <v>1732</v>
      </c>
      <c r="C19" s="61">
        <v>12</v>
      </c>
      <c r="D19" s="58">
        <v>1740</v>
      </c>
      <c r="E19" s="61">
        <v>24</v>
      </c>
      <c r="F19" s="58">
        <v>1752</v>
      </c>
      <c r="G19" s="64">
        <v>14</v>
      </c>
      <c r="H19" s="64">
        <v>1766</v>
      </c>
      <c r="I19" s="42"/>
      <c r="J19" s="42"/>
      <c r="K19" s="43">
        <v>0</v>
      </c>
      <c r="L19">
        <v>2121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COUNTIF(L7:L30,T19)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COUNTIF(L31:L55,Y19)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COUNTIF(L56:L79,AD19)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COUNTIF(L80:L103,AI19)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COUNTIF(L104:L128,AN19)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COUNTIF(L129:L152,AS19)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1864</v>
      </c>
      <c r="C20" s="61">
        <v>12</v>
      </c>
      <c r="D20" s="58">
        <v>1872</v>
      </c>
      <c r="E20" s="61">
        <v>24</v>
      </c>
      <c r="F20" s="58">
        <v>1892</v>
      </c>
      <c r="G20" s="64">
        <v>14</v>
      </c>
      <c r="H20" s="64">
        <v>1901</v>
      </c>
      <c r="I20" s="42"/>
      <c r="J20" s="42"/>
      <c r="K20" s="43">
        <v>0</v>
      </c>
      <c r="L20">
        <v>2121</v>
      </c>
      <c r="N20" s="36">
        <v>2212</v>
      </c>
      <c r="O20" s="36">
        <f>COUNTIF($L$7:$L$500,N20)</f>
        <v>40</v>
      </c>
      <c r="P20" s="36">
        <f>O20/$Q$4</f>
        <v>0.27397260273972601</v>
      </c>
      <c r="Q20" s="36">
        <f>IF(P20=0,0,(P20*((LOG(P20))/LOG(2))))</f>
        <v>-0.51175245588839857</v>
      </c>
      <c r="T20" s="36">
        <f>N20</f>
        <v>2212</v>
      </c>
      <c r="U20" s="36">
        <f>COUNTIF(L7:L30,T20)</f>
        <v>4</v>
      </c>
      <c r="V20" s="55"/>
      <c r="W20" s="56"/>
      <c r="Y20" s="36">
        <f>N20</f>
        <v>2212</v>
      </c>
      <c r="Z20" s="36">
        <f>COUNTIF(L31:L55,Y20)</f>
        <v>7</v>
      </c>
      <c r="AA20" s="55"/>
      <c r="AB20" s="56"/>
      <c r="AD20" s="36">
        <f>N20</f>
        <v>2212</v>
      </c>
      <c r="AE20" s="36">
        <f>COUNTIF(L56:L79,AD20)</f>
        <v>7</v>
      </c>
      <c r="AF20" s="55"/>
      <c r="AG20" s="56"/>
      <c r="AI20" s="36">
        <f>N20</f>
        <v>2212</v>
      </c>
      <c r="AJ20" s="36">
        <f>COUNTIF(L80:L103,AI20)</f>
        <v>9</v>
      </c>
      <c r="AK20" s="55"/>
      <c r="AL20" s="56"/>
      <c r="AN20" s="36">
        <f>N20</f>
        <v>2212</v>
      </c>
      <c r="AO20" s="36">
        <f>COUNTIF(L104:L128,AN20)</f>
        <v>5</v>
      </c>
      <c r="AP20" s="55"/>
      <c r="AQ20" s="56"/>
      <c r="AS20" s="36">
        <f>N20</f>
        <v>2212</v>
      </c>
      <c r="AT20" s="36">
        <f>COUNTIF(L129:L152,AS20)</f>
        <v>8</v>
      </c>
      <c r="AU20" s="55"/>
      <c r="AV20" s="56"/>
    </row>
    <row r="21" spans="1:48" x14ac:dyDescent="0.3">
      <c r="A21" s="58">
        <v>21</v>
      </c>
      <c r="B21" s="58">
        <v>2017</v>
      </c>
      <c r="C21" s="61">
        <v>12</v>
      </c>
      <c r="D21" s="58">
        <v>2026</v>
      </c>
      <c r="E21" s="61">
        <v>24</v>
      </c>
      <c r="F21" s="58">
        <v>2037</v>
      </c>
      <c r="G21" s="64">
        <v>14</v>
      </c>
      <c r="H21" s="64">
        <v>2058</v>
      </c>
      <c r="I21" s="42"/>
      <c r="J21" s="42"/>
      <c r="K21" s="43">
        <v>0</v>
      </c>
      <c r="L21">
        <v>2121</v>
      </c>
      <c r="N21" s="36">
        <v>2221</v>
      </c>
      <c r="O21" s="36">
        <f>COUNTIF($L$7:$L$500,N21)</f>
        <v>17</v>
      </c>
      <c r="P21" s="36">
        <f>O21/$Q$4</f>
        <v>0.11643835616438356</v>
      </c>
      <c r="Q21" s="36">
        <f>IF(P21=0,0,(P21*((LOG(P21))/LOG(2))))</f>
        <v>-0.36123389862811311</v>
      </c>
      <c r="T21" s="36">
        <f>N21</f>
        <v>2221</v>
      </c>
      <c r="U21" s="36">
        <f>COUNTIF(L7:L30,T21)</f>
        <v>1</v>
      </c>
      <c r="V21" s="36">
        <f>U21/(W4-U20)</f>
        <v>0.05</v>
      </c>
      <c r="W21" s="36">
        <f>IF(V21=0,0,(V21*((LOG(V21))/LOG(2))))</f>
        <v>-0.21609640474436814</v>
      </c>
      <c r="Y21" s="36">
        <f>N21</f>
        <v>2221</v>
      </c>
      <c r="Z21" s="36">
        <f>COUNTIF(L31:L55,Y21)</f>
        <v>1</v>
      </c>
      <c r="AA21" s="36">
        <f>Z21/(AB4-Z20)</f>
        <v>5.5555555555555552E-2</v>
      </c>
      <c r="AB21" s="36">
        <f>IF(AA21=0,0,(AA21*((LOG(AA21))/LOG(2))))</f>
        <v>-0.23166250008012845</v>
      </c>
      <c r="AD21" s="36">
        <f>N21</f>
        <v>2221</v>
      </c>
      <c r="AE21" s="36">
        <f>COUNTIF(L56:L79,AD21)</f>
        <v>4</v>
      </c>
      <c r="AF21" s="36">
        <f>AE21/(AG4-AE20)</f>
        <v>0.23529411764705882</v>
      </c>
      <c r="AG21" s="36">
        <f>IF(AF21=0,0,(AF21*((LOG(AF21))/LOG(2))))</f>
        <v>-0.49116772735302094</v>
      </c>
      <c r="AI21" s="36">
        <f>N21</f>
        <v>2221</v>
      </c>
      <c r="AJ21" s="36">
        <f>COUNTIF(L80:L103,AI21)</f>
        <v>2</v>
      </c>
      <c r="AK21" s="36">
        <f>AJ21/(AL4-AJ20)</f>
        <v>0.13333333333333333</v>
      </c>
      <c r="AL21" s="36">
        <f>IF(AK21=0,0,(AK21*((LOG(AK21))/LOG(2))))</f>
        <v>-0.3875854127478025</v>
      </c>
      <c r="AN21" s="36">
        <f>N21</f>
        <v>2221</v>
      </c>
      <c r="AO21" s="36">
        <f>COUNTIF(L104:L128,AN21)</f>
        <v>6</v>
      </c>
      <c r="AP21" s="36">
        <f>AO21/(AQ4-AO20)</f>
        <v>0.3</v>
      </c>
      <c r="AQ21" s="36">
        <f>IF(AP21=0,0,(AP21*((LOG(AP21))/LOG(2))))</f>
        <v>-0.52108967824986185</v>
      </c>
      <c r="AS21" s="36">
        <f>N21</f>
        <v>2221</v>
      </c>
      <c r="AT21" s="36">
        <f>COUNTIF(L129:L152,AS21)</f>
        <v>3</v>
      </c>
      <c r="AU21" s="36">
        <f>AT21/(AV4-AT20)</f>
        <v>0.1875</v>
      </c>
      <c r="AV21" s="36">
        <f>IF(AU21=0,0,(AU21*((LOG(AU21))/LOG(2))))</f>
        <v>-0.45281953111478312</v>
      </c>
    </row>
    <row r="22" spans="1:48" x14ac:dyDescent="0.3">
      <c r="A22" s="58">
        <v>21</v>
      </c>
      <c r="B22" s="58">
        <v>2181</v>
      </c>
      <c r="C22" s="61">
        <v>12</v>
      </c>
      <c r="D22" s="58">
        <v>2191</v>
      </c>
      <c r="E22" s="61">
        <v>24</v>
      </c>
      <c r="F22" s="58">
        <v>2201</v>
      </c>
      <c r="G22" s="64">
        <v>23</v>
      </c>
      <c r="H22" s="64">
        <v>2217</v>
      </c>
      <c r="I22" s="42"/>
      <c r="J22" s="42"/>
      <c r="K22" s="43">
        <v>0</v>
      </c>
      <c r="L22">
        <v>2122</v>
      </c>
      <c r="N22" s="36">
        <v>2222</v>
      </c>
      <c r="O22" s="36">
        <f>COUNTIF($L$7:$L$500,N22)</f>
        <v>19</v>
      </c>
      <c r="P22" s="36">
        <f>O22/$Q$4</f>
        <v>0.13013698630136986</v>
      </c>
      <c r="Q22" s="36">
        <f>IF(P22=0,0,(P22*((LOG(P22))/LOG(2))))</f>
        <v>-0.38284961550200142</v>
      </c>
      <c r="T22" s="36">
        <f>N22</f>
        <v>2222</v>
      </c>
      <c r="U22" s="36">
        <f>COUNTIF(L7:L30,T22)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COUNTIF(L31:L55,Y22)</f>
        <v>2</v>
      </c>
      <c r="AA22" s="36">
        <f>Z22/(AB4-Z20)</f>
        <v>0.1111111111111111</v>
      </c>
      <c r="AB22" s="36">
        <f>IF(AA22=0,0,(AA22*((LOG(AA22))/LOG(2))))</f>
        <v>-0.3522138890491458</v>
      </c>
      <c r="AD22" s="36">
        <f>N22</f>
        <v>2222</v>
      </c>
      <c r="AE22" s="36">
        <f>COUNTIF(L56:L79,AD22)</f>
        <v>5</v>
      </c>
      <c r="AF22" s="36">
        <f>AE22/(AG4-AE20)</f>
        <v>0.29411764705882354</v>
      </c>
      <c r="AG22" s="36">
        <f>IF(AF22=0,0,(AF22*((LOG(AF22))/LOG(2))))</f>
        <v>-0.51927492540087561</v>
      </c>
      <c r="AI22" s="36">
        <f>N22</f>
        <v>2222</v>
      </c>
      <c r="AJ22" s="36">
        <f>COUNTIF(L80:L103,AI22)</f>
        <v>2</v>
      </c>
      <c r="AK22" s="36">
        <f>AJ22/(AL4-AJ20)</f>
        <v>0.13333333333333333</v>
      </c>
      <c r="AL22" s="36">
        <f>IF(AK22=0,0,(AK22*((LOG(AK22))/LOG(2))))</f>
        <v>-0.3875854127478025</v>
      </c>
      <c r="AN22" s="36">
        <f>N22</f>
        <v>2222</v>
      </c>
      <c r="AO22" s="36">
        <f>COUNTIF(L104:L128,AN22)</f>
        <v>10</v>
      </c>
      <c r="AP22" s="36">
        <f>AO22/(AQ4-AO20)</f>
        <v>0.5</v>
      </c>
      <c r="AQ22" s="36">
        <f>IF(AP22=0,0,(AP22*((LOG(AP22))/LOG(2))))</f>
        <v>-0.5</v>
      </c>
      <c r="AS22" s="36">
        <f>N22</f>
        <v>2222</v>
      </c>
      <c r="AT22" s="36">
        <f>COUNTIF(L129:L152,AS22)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21</v>
      </c>
      <c r="B23" s="58">
        <v>2312</v>
      </c>
      <c r="C23" s="61">
        <v>12</v>
      </c>
      <c r="D23" s="58">
        <v>2329</v>
      </c>
      <c r="E23" s="61">
        <v>24</v>
      </c>
      <c r="F23" s="58">
        <v>2340</v>
      </c>
      <c r="G23" s="64">
        <v>14</v>
      </c>
      <c r="H23" s="64">
        <v>2362</v>
      </c>
      <c r="I23" s="42"/>
      <c r="J23" s="42"/>
      <c r="K23" s="43">
        <v>0</v>
      </c>
      <c r="L23">
        <v>2121</v>
      </c>
      <c r="P23" s="28">
        <f>SUM(P7:P22)</f>
        <v>0.99999999999999989</v>
      </c>
      <c r="Q23" s="28">
        <f>-SUM(Q7:Q22)</f>
        <v>2.8722365749596728</v>
      </c>
      <c r="V23" s="28">
        <f>SUM(V7:V22)</f>
        <v>1</v>
      </c>
      <c r="W23" s="28">
        <f>-SUM(W7:W22)</f>
        <v>2.2588718484453603</v>
      </c>
      <c r="AA23" s="28">
        <f>SUM(AA7:AA22)</f>
        <v>1</v>
      </c>
      <c r="AB23" s="28">
        <f>-SUM(AB7:AB22)</f>
        <v>2.4115091984199108</v>
      </c>
      <c r="AF23" s="28">
        <f>SUM(AF7:AF22)</f>
        <v>1</v>
      </c>
      <c r="AG23" s="28">
        <f>-SUM(AG7:AG22)</f>
        <v>2.3745560483818839</v>
      </c>
      <c r="AK23" s="28">
        <f>SUM(AK7:AK22)</f>
        <v>1</v>
      </c>
      <c r="AL23" s="28">
        <f>-SUM(AL7:AL22)</f>
        <v>2.789898095464288</v>
      </c>
      <c r="AP23" s="28">
        <f>SUM(AP7:AP22)</f>
        <v>1</v>
      </c>
      <c r="AQ23" s="28">
        <f>-SUM(AQ7:AQ22)</f>
        <v>1.8854752972273343</v>
      </c>
      <c r="AU23" s="28">
        <f>SUM(AU7:AU22)</f>
        <v>1</v>
      </c>
      <c r="AV23" s="28">
        <f>-SUM(AV7:AV22)</f>
        <v>2.1800365325772653</v>
      </c>
    </row>
    <row r="24" spans="1:48" x14ac:dyDescent="0.3">
      <c r="A24" s="58">
        <v>21</v>
      </c>
      <c r="B24" s="58">
        <v>2472</v>
      </c>
      <c r="C24" s="61">
        <v>21</v>
      </c>
      <c r="D24" s="58">
        <v>2488</v>
      </c>
      <c r="E24" s="61">
        <v>11</v>
      </c>
      <c r="F24" s="58">
        <v>2498</v>
      </c>
      <c r="G24" s="64">
        <v>21</v>
      </c>
      <c r="H24" s="64">
        <v>2510</v>
      </c>
      <c r="I24" s="42"/>
      <c r="J24" s="42"/>
      <c r="K24" s="43">
        <v>0</v>
      </c>
      <c r="L24">
        <v>2212</v>
      </c>
      <c r="P24" s="29" t="s">
        <v>90</v>
      </c>
      <c r="Q24" s="29">
        <f>Q23/(LOG(Q4)/LOG(2))</f>
        <v>0.39948632284945357</v>
      </c>
      <c r="V24" s="29" t="s">
        <v>117</v>
      </c>
      <c r="W24" s="29">
        <f>W23/(LOG(W4)/LOG(2))</f>
        <v>0.49266964519122425</v>
      </c>
      <c r="AA24" s="29" t="s">
        <v>120</v>
      </c>
      <c r="AB24" s="29">
        <f>AB23/(LOG(AB4)/LOG(2))</f>
        <v>0.51929024066890705</v>
      </c>
      <c r="AF24" s="29" t="s">
        <v>121</v>
      </c>
      <c r="AG24" s="29">
        <f>AG23/(LOG(AG4)/LOG(2))</f>
        <v>0.51790086571229244</v>
      </c>
      <c r="AK24" s="29" t="s">
        <v>122</v>
      </c>
      <c r="AL24" s="29">
        <f>AL23/(LOG(AL4)/LOG(2))</f>
        <v>0.60848874882302151</v>
      </c>
      <c r="AP24" s="29" t="s">
        <v>123</v>
      </c>
      <c r="AQ24" s="29">
        <f>AQ23/(LOG(AQ4)/LOG(2))</f>
        <v>0.40601500567113796</v>
      </c>
      <c r="AU24" s="29" t="s">
        <v>124</v>
      </c>
      <c r="AV24" s="29">
        <f>AV23/(LOG(AV4)/LOG(2))</f>
        <v>0.47547532444035767</v>
      </c>
    </row>
    <row r="25" spans="1:48" x14ac:dyDescent="0.3">
      <c r="A25" s="58">
        <v>12</v>
      </c>
      <c r="B25" s="58">
        <v>2609</v>
      </c>
      <c r="C25" s="61">
        <v>14</v>
      </c>
      <c r="D25" s="58">
        <v>2616</v>
      </c>
      <c r="E25" s="61">
        <v>24</v>
      </c>
      <c r="F25" s="58">
        <v>2630</v>
      </c>
      <c r="G25" s="64">
        <v>14</v>
      </c>
      <c r="H25" s="64">
        <v>2641</v>
      </c>
      <c r="I25" s="42"/>
      <c r="J25" s="42"/>
      <c r="K25" s="43">
        <v>0</v>
      </c>
      <c r="L25">
        <v>1121</v>
      </c>
    </row>
    <row r="26" spans="1:48" x14ac:dyDescent="0.3">
      <c r="A26" s="58">
        <v>21</v>
      </c>
      <c r="B26" s="58">
        <v>2754</v>
      </c>
      <c r="C26" s="61">
        <v>12</v>
      </c>
      <c r="D26" s="58">
        <v>2763</v>
      </c>
      <c r="E26" s="61">
        <v>24</v>
      </c>
      <c r="F26" s="58">
        <v>2772</v>
      </c>
      <c r="G26" s="64">
        <v>14</v>
      </c>
      <c r="H26" s="64">
        <v>2781</v>
      </c>
      <c r="I26" s="42"/>
      <c r="J26" s="42"/>
      <c r="K26" s="43">
        <v>0</v>
      </c>
      <c r="L26">
        <v>2121</v>
      </c>
    </row>
    <row r="27" spans="1:48" x14ac:dyDescent="0.3">
      <c r="A27" s="58">
        <v>12</v>
      </c>
      <c r="B27" s="58">
        <v>2920</v>
      </c>
      <c r="C27" s="61">
        <v>23</v>
      </c>
      <c r="D27" s="58">
        <v>2932</v>
      </c>
      <c r="E27" s="61">
        <v>13</v>
      </c>
      <c r="F27" s="58">
        <v>2942</v>
      </c>
      <c r="G27" s="64">
        <v>23</v>
      </c>
      <c r="H27" s="64">
        <v>2954</v>
      </c>
      <c r="I27" s="42"/>
      <c r="J27" s="42"/>
      <c r="K27" s="43">
        <v>0</v>
      </c>
      <c r="L27">
        <v>1212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8">
        <v>21</v>
      </c>
      <c r="B28" s="58">
        <v>3070</v>
      </c>
      <c r="C28" s="61">
        <v>12</v>
      </c>
      <c r="D28" s="58">
        <v>3084</v>
      </c>
      <c r="E28" s="61">
        <v>24</v>
      </c>
      <c r="F28" s="58">
        <v>3095</v>
      </c>
      <c r="G28" s="64">
        <v>23</v>
      </c>
      <c r="H28" s="64">
        <v>3107</v>
      </c>
      <c r="I28" s="42"/>
      <c r="J28" s="42"/>
      <c r="K28" s="43">
        <v>0</v>
      </c>
      <c r="L28">
        <v>2122</v>
      </c>
      <c r="N28" s="40">
        <f>COUNTIF(L7:L152,G3)</f>
        <v>40</v>
      </c>
      <c r="O28" s="40"/>
      <c r="P28" s="47">
        <v>24</v>
      </c>
      <c r="Q28" s="47">
        <v>25</v>
      </c>
      <c r="R28" s="47">
        <v>24</v>
      </c>
      <c r="S28" s="47">
        <v>24</v>
      </c>
      <c r="T28" s="47">
        <v>25</v>
      </c>
      <c r="U28" s="47">
        <v>24</v>
      </c>
      <c r="V28" s="46"/>
    </row>
    <row r="29" spans="1:48" x14ac:dyDescent="0.3">
      <c r="A29" s="58">
        <v>12</v>
      </c>
      <c r="B29" s="58">
        <v>3230</v>
      </c>
      <c r="C29" s="61">
        <v>23</v>
      </c>
      <c r="D29" s="58">
        <v>3240</v>
      </c>
      <c r="E29" s="61">
        <v>13</v>
      </c>
      <c r="F29" s="58">
        <v>3249</v>
      </c>
      <c r="G29" s="64">
        <v>23</v>
      </c>
      <c r="H29" s="64">
        <v>3261</v>
      </c>
      <c r="I29" s="42"/>
      <c r="J29" s="42"/>
      <c r="K29" s="43">
        <v>0</v>
      </c>
      <c r="L29">
        <v>1212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8">
        <v>21</v>
      </c>
      <c r="B30" s="58">
        <v>3382</v>
      </c>
      <c r="C30" s="61">
        <v>21</v>
      </c>
      <c r="D30" s="58">
        <v>3401</v>
      </c>
      <c r="E30" s="61">
        <v>22</v>
      </c>
      <c r="F30" s="58">
        <v>3413</v>
      </c>
      <c r="G30" s="64">
        <v>14</v>
      </c>
      <c r="H30" s="64">
        <v>3430</v>
      </c>
      <c r="I30" s="42"/>
      <c r="J30" s="42"/>
      <c r="K30" s="43">
        <v>0</v>
      </c>
      <c r="L30">
        <v>2221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3536</v>
      </c>
      <c r="C31" s="62">
        <v>21</v>
      </c>
      <c r="D31" s="59">
        <v>3545</v>
      </c>
      <c r="E31" s="62">
        <v>11</v>
      </c>
      <c r="F31" s="59">
        <v>3556</v>
      </c>
      <c r="G31" s="65">
        <v>21</v>
      </c>
      <c r="H31" s="65">
        <v>3567</v>
      </c>
      <c r="I31" s="41"/>
      <c r="J31" s="41"/>
      <c r="K31" s="51">
        <v>0</v>
      </c>
      <c r="L31">
        <v>2212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3689</v>
      </c>
      <c r="C32" s="62">
        <v>23</v>
      </c>
      <c r="D32" s="59">
        <v>3699</v>
      </c>
      <c r="E32" s="62">
        <v>13</v>
      </c>
      <c r="F32" s="59">
        <v>3707</v>
      </c>
      <c r="G32" s="65">
        <v>23</v>
      </c>
      <c r="H32" s="65">
        <v>3719</v>
      </c>
      <c r="I32" s="41"/>
      <c r="J32" s="41"/>
      <c r="K32" s="51">
        <v>0</v>
      </c>
      <c r="L32">
        <v>1212</v>
      </c>
      <c r="O32" s="45" t="s">
        <v>106</v>
      </c>
      <c r="P32" s="47">
        <f>U20</f>
        <v>4</v>
      </c>
      <c r="Q32" s="47">
        <f>Z20</f>
        <v>7</v>
      </c>
      <c r="R32" s="47">
        <f>AE20</f>
        <v>7</v>
      </c>
      <c r="S32" s="47">
        <f>AJ20</f>
        <v>9</v>
      </c>
      <c r="T32" s="47">
        <f>AO20</f>
        <v>5</v>
      </c>
      <c r="U32" s="47">
        <f>AT20</f>
        <v>8</v>
      </c>
      <c r="V32" s="45"/>
    </row>
    <row r="33" spans="1:22" x14ac:dyDescent="0.3">
      <c r="A33" s="59">
        <v>21</v>
      </c>
      <c r="B33" s="59">
        <v>3828</v>
      </c>
      <c r="C33" s="62">
        <v>12</v>
      </c>
      <c r="D33" s="59">
        <v>3836</v>
      </c>
      <c r="E33" s="62">
        <v>24</v>
      </c>
      <c r="F33" s="59">
        <v>3848</v>
      </c>
      <c r="G33" s="65">
        <v>23</v>
      </c>
      <c r="H33" s="65">
        <v>3911</v>
      </c>
      <c r="I33" s="41"/>
      <c r="J33" s="41"/>
      <c r="K33" s="51">
        <v>0</v>
      </c>
      <c r="L33">
        <v>2122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4017</v>
      </c>
      <c r="C34" s="62">
        <v>12</v>
      </c>
      <c r="D34" s="59">
        <v>4025</v>
      </c>
      <c r="E34" s="62">
        <v>24</v>
      </c>
      <c r="F34" s="59">
        <v>4037</v>
      </c>
      <c r="G34" s="65">
        <v>14</v>
      </c>
      <c r="H34" s="65">
        <v>4064</v>
      </c>
      <c r="I34" s="41"/>
      <c r="J34" s="41"/>
      <c r="K34" s="51">
        <v>0</v>
      </c>
      <c r="L34">
        <v>2121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4188</v>
      </c>
      <c r="C35" s="62">
        <v>12</v>
      </c>
      <c r="D35" s="59">
        <v>4217</v>
      </c>
      <c r="E35" s="62">
        <v>24</v>
      </c>
      <c r="F35" s="59">
        <v>4226</v>
      </c>
      <c r="G35" s="65">
        <v>14</v>
      </c>
      <c r="H35" s="65">
        <v>4242</v>
      </c>
      <c r="I35" s="41"/>
      <c r="J35" s="41"/>
      <c r="K35" s="51">
        <v>0</v>
      </c>
      <c r="L35">
        <v>2121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4342</v>
      </c>
      <c r="C36" s="62">
        <v>12</v>
      </c>
      <c r="D36" s="59">
        <v>4355</v>
      </c>
      <c r="E36" s="62">
        <v>24</v>
      </c>
      <c r="F36" s="59">
        <v>4363</v>
      </c>
      <c r="G36" s="65">
        <v>14</v>
      </c>
      <c r="H36" s="65">
        <v>4372</v>
      </c>
      <c r="I36" s="41"/>
      <c r="J36" s="41"/>
      <c r="K36" s="51">
        <v>0</v>
      </c>
      <c r="L36">
        <v>2121</v>
      </c>
      <c r="N36" s="41"/>
      <c r="O36" s="50" t="s">
        <v>110</v>
      </c>
      <c r="P36">
        <f>H30/P28</f>
        <v>142.91666666666666</v>
      </c>
      <c r="Q36">
        <f>(H55-H30)/Q28</f>
        <v>142.68</v>
      </c>
      <c r="R36">
        <f>(H79-H55)/R28</f>
        <v>140.875</v>
      </c>
      <c r="S36">
        <f>(H103-H79)/S28</f>
        <v>140</v>
      </c>
      <c r="T36">
        <f>(H128-H103)/T28</f>
        <v>150.24</v>
      </c>
      <c r="U36">
        <f>(H152-H128)/U28</f>
        <v>147.5</v>
      </c>
    </row>
    <row r="37" spans="1:22" x14ac:dyDescent="0.3">
      <c r="A37" s="59">
        <v>21</v>
      </c>
      <c r="B37" s="59">
        <v>4470</v>
      </c>
      <c r="C37" s="62">
        <v>12</v>
      </c>
      <c r="D37" s="59">
        <v>4495</v>
      </c>
      <c r="E37" s="62">
        <v>24</v>
      </c>
      <c r="F37" s="59">
        <v>4503</v>
      </c>
      <c r="G37" s="65">
        <v>14</v>
      </c>
      <c r="H37" s="65">
        <v>4522</v>
      </c>
      <c r="I37" s="41"/>
      <c r="J37" s="41"/>
      <c r="K37" s="51">
        <v>0</v>
      </c>
      <c r="L37">
        <v>2121</v>
      </c>
    </row>
    <row r="38" spans="1:22" x14ac:dyDescent="0.3">
      <c r="A38" s="59">
        <v>21</v>
      </c>
      <c r="B38" s="59">
        <v>4632</v>
      </c>
      <c r="C38" s="62">
        <v>12</v>
      </c>
      <c r="D38" s="59">
        <v>4640</v>
      </c>
      <c r="E38" s="62">
        <v>24</v>
      </c>
      <c r="F38" s="59">
        <v>4649</v>
      </c>
      <c r="G38" s="65">
        <v>14</v>
      </c>
      <c r="H38" s="65">
        <v>4657</v>
      </c>
      <c r="I38" s="41"/>
      <c r="J38" s="41"/>
      <c r="K38" s="51">
        <v>0</v>
      </c>
      <c r="L38">
        <v>2121</v>
      </c>
    </row>
    <row r="39" spans="1:22" x14ac:dyDescent="0.3">
      <c r="A39" s="59">
        <v>12</v>
      </c>
      <c r="B39" s="59">
        <v>4778</v>
      </c>
      <c r="C39" s="62">
        <v>23</v>
      </c>
      <c r="D39" s="59">
        <v>4790</v>
      </c>
      <c r="E39" s="62">
        <v>13</v>
      </c>
      <c r="F39" s="59">
        <v>4801</v>
      </c>
      <c r="G39" s="65">
        <v>23</v>
      </c>
      <c r="H39" s="65">
        <v>4810</v>
      </c>
      <c r="I39" s="41"/>
      <c r="J39" s="41"/>
      <c r="K39" s="51">
        <v>0</v>
      </c>
      <c r="L39">
        <v>1212</v>
      </c>
    </row>
    <row r="40" spans="1:22" x14ac:dyDescent="0.3">
      <c r="A40" s="59">
        <v>21</v>
      </c>
      <c r="B40" s="59">
        <v>4914</v>
      </c>
      <c r="C40" s="62">
        <v>12</v>
      </c>
      <c r="D40" s="59">
        <v>4922</v>
      </c>
      <c r="E40" s="62">
        <v>24</v>
      </c>
      <c r="F40" s="59">
        <v>4932</v>
      </c>
      <c r="G40" s="65">
        <v>14</v>
      </c>
      <c r="H40" s="65">
        <v>4943</v>
      </c>
      <c r="I40" s="41"/>
      <c r="J40" s="41"/>
      <c r="K40" s="51">
        <v>0</v>
      </c>
      <c r="L40">
        <v>2121</v>
      </c>
    </row>
    <row r="41" spans="1:22" x14ac:dyDescent="0.3">
      <c r="A41" s="59">
        <v>21</v>
      </c>
      <c r="B41" s="59">
        <v>5038</v>
      </c>
      <c r="C41" s="62">
        <v>21</v>
      </c>
      <c r="D41" s="59">
        <v>5045</v>
      </c>
      <c r="E41" s="62">
        <v>22</v>
      </c>
      <c r="F41" s="59">
        <v>5060</v>
      </c>
      <c r="G41" s="65">
        <v>23</v>
      </c>
      <c r="H41" s="65">
        <v>5077</v>
      </c>
      <c r="I41" s="41"/>
      <c r="J41" s="41"/>
      <c r="K41" s="51">
        <v>0</v>
      </c>
      <c r="L41">
        <v>2222</v>
      </c>
    </row>
    <row r="42" spans="1:22" x14ac:dyDescent="0.3">
      <c r="A42" s="59">
        <v>21</v>
      </c>
      <c r="B42" s="59">
        <v>5179</v>
      </c>
      <c r="C42" s="62">
        <v>12</v>
      </c>
      <c r="D42" s="59">
        <v>5188</v>
      </c>
      <c r="E42" s="62">
        <v>24</v>
      </c>
      <c r="F42" s="59">
        <v>5197</v>
      </c>
      <c r="G42" s="65">
        <v>23</v>
      </c>
      <c r="H42" s="65">
        <v>5252</v>
      </c>
      <c r="I42" s="41"/>
      <c r="J42" s="41"/>
      <c r="K42" s="51">
        <v>0</v>
      </c>
      <c r="L42">
        <v>2122</v>
      </c>
    </row>
    <row r="43" spans="1:22" x14ac:dyDescent="0.3">
      <c r="A43" s="59">
        <v>21</v>
      </c>
      <c r="B43" s="59">
        <v>5348</v>
      </c>
      <c r="C43" s="62">
        <v>21</v>
      </c>
      <c r="D43" s="59">
        <v>5364</v>
      </c>
      <c r="E43" s="62">
        <v>11</v>
      </c>
      <c r="F43" s="59">
        <v>5373</v>
      </c>
      <c r="G43" s="65">
        <v>21</v>
      </c>
      <c r="H43" s="65">
        <v>5381</v>
      </c>
      <c r="I43" s="41"/>
      <c r="J43" s="41"/>
      <c r="K43" s="51">
        <v>0</v>
      </c>
      <c r="L43">
        <v>2212</v>
      </c>
    </row>
    <row r="44" spans="1:22" x14ac:dyDescent="0.3">
      <c r="A44" s="59">
        <v>12</v>
      </c>
      <c r="B44" s="59">
        <v>5473</v>
      </c>
      <c r="C44" s="62">
        <v>14</v>
      </c>
      <c r="D44" s="59">
        <v>5478</v>
      </c>
      <c r="E44" s="62">
        <v>13</v>
      </c>
      <c r="F44" s="59">
        <v>5492</v>
      </c>
      <c r="G44" s="65">
        <v>23</v>
      </c>
      <c r="H44" s="65">
        <v>5500</v>
      </c>
      <c r="I44" s="41"/>
      <c r="J44" s="41"/>
      <c r="K44" s="51">
        <v>0</v>
      </c>
      <c r="L44">
        <v>1112</v>
      </c>
    </row>
    <row r="45" spans="1:22" x14ac:dyDescent="0.3">
      <c r="A45" s="59">
        <v>21</v>
      </c>
      <c r="B45" s="59">
        <v>5604</v>
      </c>
      <c r="C45" s="62">
        <v>21</v>
      </c>
      <c r="D45" s="59">
        <v>5613</v>
      </c>
      <c r="E45" s="62">
        <v>11</v>
      </c>
      <c r="F45" s="59">
        <v>5621</v>
      </c>
      <c r="G45" s="65">
        <v>21</v>
      </c>
      <c r="H45" s="65">
        <v>5630</v>
      </c>
      <c r="I45" s="41"/>
      <c r="J45" s="41"/>
      <c r="K45" s="51">
        <v>0</v>
      </c>
      <c r="L45">
        <v>2212</v>
      </c>
    </row>
    <row r="46" spans="1:22" x14ac:dyDescent="0.3">
      <c r="A46" s="59">
        <v>21</v>
      </c>
      <c r="B46" s="59">
        <v>5774</v>
      </c>
      <c r="C46" s="62">
        <v>12</v>
      </c>
      <c r="D46" s="59">
        <v>5782</v>
      </c>
      <c r="E46" s="62">
        <v>24</v>
      </c>
      <c r="F46" s="59">
        <v>5791</v>
      </c>
      <c r="G46" s="65">
        <v>23</v>
      </c>
      <c r="H46" s="65">
        <v>5812</v>
      </c>
      <c r="I46" s="41"/>
      <c r="J46" s="41"/>
      <c r="K46" s="51">
        <v>0</v>
      </c>
      <c r="L46">
        <v>2122</v>
      </c>
    </row>
    <row r="47" spans="1:22" x14ac:dyDescent="0.3">
      <c r="A47" s="59">
        <v>21</v>
      </c>
      <c r="B47" s="59">
        <v>5915</v>
      </c>
      <c r="C47" s="62">
        <v>21</v>
      </c>
      <c r="D47" s="59">
        <v>5930</v>
      </c>
      <c r="E47" s="62">
        <v>22</v>
      </c>
      <c r="F47" s="59">
        <v>5939</v>
      </c>
      <c r="G47" s="65">
        <v>23</v>
      </c>
      <c r="H47" s="65">
        <v>5958</v>
      </c>
      <c r="I47" s="41"/>
      <c r="J47" s="41"/>
      <c r="K47" s="51">
        <v>0</v>
      </c>
      <c r="L47">
        <v>2222</v>
      </c>
    </row>
    <row r="48" spans="1:22" x14ac:dyDescent="0.3">
      <c r="A48" s="59">
        <v>21</v>
      </c>
      <c r="B48" s="59">
        <v>6060</v>
      </c>
      <c r="C48" s="62">
        <v>12</v>
      </c>
      <c r="D48" s="59">
        <v>6069</v>
      </c>
      <c r="E48" s="62">
        <v>24</v>
      </c>
      <c r="F48" s="59">
        <v>6077</v>
      </c>
      <c r="G48" s="65">
        <v>14</v>
      </c>
      <c r="H48" s="65">
        <v>6088</v>
      </c>
      <c r="I48" s="41"/>
      <c r="J48" s="41"/>
      <c r="K48" s="51">
        <v>0</v>
      </c>
      <c r="L48">
        <v>2121</v>
      </c>
    </row>
    <row r="49" spans="1:12" x14ac:dyDescent="0.3">
      <c r="A49" s="59">
        <v>21</v>
      </c>
      <c r="B49" s="59">
        <v>6190</v>
      </c>
      <c r="C49" s="62">
        <v>21</v>
      </c>
      <c r="D49" s="59">
        <v>6206</v>
      </c>
      <c r="E49" s="62">
        <v>11</v>
      </c>
      <c r="F49" s="59">
        <v>6214</v>
      </c>
      <c r="G49" s="65">
        <v>21</v>
      </c>
      <c r="H49" s="65">
        <v>6223</v>
      </c>
      <c r="I49" s="41"/>
      <c r="J49" s="41"/>
      <c r="K49" s="51">
        <v>0</v>
      </c>
      <c r="L49">
        <v>2212</v>
      </c>
    </row>
    <row r="50" spans="1:12" x14ac:dyDescent="0.3">
      <c r="A50" s="59">
        <v>21</v>
      </c>
      <c r="B50" s="59">
        <v>6331</v>
      </c>
      <c r="C50" s="62">
        <v>21</v>
      </c>
      <c r="D50" s="59">
        <v>6340</v>
      </c>
      <c r="E50" s="62">
        <v>11</v>
      </c>
      <c r="F50" s="59">
        <v>6348</v>
      </c>
      <c r="G50" s="65">
        <v>21</v>
      </c>
      <c r="H50" s="65">
        <v>6357</v>
      </c>
      <c r="I50" s="41"/>
      <c r="J50" s="41"/>
      <c r="K50" s="51">
        <v>0</v>
      </c>
      <c r="L50">
        <v>2212</v>
      </c>
    </row>
    <row r="51" spans="1:12" x14ac:dyDescent="0.3">
      <c r="A51" s="59">
        <v>21</v>
      </c>
      <c r="B51" s="59">
        <v>6465</v>
      </c>
      <c r="C51" s="62">
        <v>21</v>
      </c>
      <c r="D51" s="59">
        <v>6482</v>
      </c>
      <c r="E51" s="62">
        <v>22</v>
      </c>
      <c r="F51" s="59">
        <v>6495</v>
      </c>
      <c r="G51" s="65">
        <v>14</v>
      </c>
      <c r="H51" s="65">
        <v>6503</v>
      </c>
      <c r="I51" s="41"/>
      <c r="J51" s="41"/>
      <c r="K51" s="51">
        <v>0</v>
      </c>
      <c r="L51">
        <v>2221</v>
      </c>
    </row>
    <row r="52" spans="1:12" x14ac:dyDescent="0.3">
      <c r="A52" s="59">
        <v>21</v>
      </c>
      <c r="B52" s="59">
        <v>6605</v>
      </c>
      <c r="C52" s="62">
        <v>21</v>
      </c>
      <c r="D52" s="59">
        <v>6618</v>
      </c>
      <c r="E52" s="62">
        <v>11</v>
      </c>
      <c r="F52" s="59">
        <v>6626</v>
      </c>
      <c r="G52" s="65">
        <v>21</v>
      </c>
      <c r="H52" s="65">
        <v>6635</v>
      </c>
      <c r="I52" s="41"/>
      <c r="J52" s="41"/>
      <c r="K52" s="51">
        <v>0</v>
      </c>
      <c r="L52">
        <v>2212</v>
      </c>
    </row>
    <row r="53" spans="1:12" x14ac:dyDescent="0.3">
      <c r="A53" s="59">
        <v>12</v>
      </c>
      <c r="B53" s="59">
        <v>6725</v>
      </c>
      <c r="C53" s="62">
        <v>14</v>
      </c>
      <c r="D53" s="59">
        <v>6729</v>
      </c>
      <c r="E53" s="62">
        <v>24</v>
      </c>
      <c r="F53" s="59">
        <v>6740</v>
      </c>
      <c r="G53" s="65">
        <v>14</v>
      </c>
      <c r="H53" s="65">
        <v>6749</v>
      </c>
      <c r="I53" s="41"/>
      <c r="J53" s="41"/>
      <c r="K53" s="51">
        <v>0</v>
      </c>
      <c r="L53">
        <v>1121</v>
      </c>
    </row>
    <row r="54" spans="1:12" x14ac:dyDescent="0.3">
      <c r="A54" s="59">
        <v>21</v>
      </c>
      <c r="B54" s="59">
        <v>6845</v>
      </c>
      <c r="C54" s="62">
        <v>21</v>
      </c>
      <c r="D54" s="59">
        <v>6853</v>
      </c>
      <c r="E54" s="62">
        <v>11</v>
      </c>
      <c r="F54" s="59">
        <v>6862</v>
      </c>
      <c r="G54" s="65">
        <v>21</v>
      </c>
      <c r="H54" s="65">
        <v>6870</v>
      </c>
      <c r="I54" s="41"/>
      <c r="J54" s="41"/>
      <c r="K54" s="51">
        <v>0</v>
      </c>
      <c r="L54">
        <v>2212</v>
      </c>
    </row>
    <row r="55" spans="1:12" x14ac:dyDescent="0.3">
      <c r="A55" s="59">
        <v>21</v>
      </c>
      <c r="B55" s="59">
        <v>6967</v>
      </c>
      <c r="C55" s="62">
        <v>12</v>
      </c>
      <c r="D55" s="59">
        <v>6976</v>
      </c>
      <c r="E55" s="62">
        <v>24</v>
      </c>
      <c r="F55" s="59">
        <v>6985</v>
      </c>
      <c r="G55" s="65">
        <v>23</v>
      </c>
      <c r="H55" s="65">
        <v>6997</v>
      </c>
      <c r="I55" s="41"/>
      <c r="J55" s="41"/>
      <c r="K55" s="51">
        <v>0</v>
      </c>
      <c r="L55">
        <v>2122</v>
      </c>
    </row>
    <row r="56" spans="1:12" x14ac:dyDescent="0.3">
      <c r="A56" s="58">
        <v>21</v>
      </c>
      <c r="B56" s="58">
        <v>7114</v>
      </c>
      <c r="C56" s="61">
        <v>21</v>
      </c>
      <c r="D56" s="58">
        <v>7127</v>
      </c>
      <c r="E56" s="61">
        <v>11</v>
      </c>
      <c r="F56" s="58">
        <v>7136</v>
      </c>
      <c r="G56" s="64">
        <v>21</v>
      </c>
      <c r="H56" s="64">
        <v>7144</v>
      </c>
      <c r="I56" s="42"/>
      <c r="J56" s="42"/>
      <c r="K56" s="43">
        <v>0</v>
      </c>
      <c r="L56">
        <v>2212</v>
      </c>
    </row>
    <row r="57" spans="1:12" x14ac:dyDescent="0.3">
      <c r="A57" s="58">
        <v>12</v>
      </c>
      <c r="B57" s="58">
        <v>7252</v>
      </c>
      <c r="C57" s="61">
        <v>23</v>
      </c>
      <c r="D57" s="58">
        <v>7259</v>
      </c>
      <c r="E57" s="61">
        <v>13</v>
      </c>
      <c r="F57" s="58">
        <v>7279</v>
      </c>
      <c r="G57" s="64">
        <v>23</v>
      </c>
      <c r="H57" s="64">
        <v>7289</v>
      </c>
      <c r="I57" s="42"/>
      <c r="J57" s="42"/>
      <c r="K57" s="43">
        <v>0</v>
      </c>
      <c r="L57">
        <v>1212</v>
      </c>
    </row>
    <row r="58" spans="1:12" x14ac:dyDescent="0.3">
      <c r="A58" s="58">
        <v>21</v>
      </c>
      <c r="B58" s="58">
        <v>7391</v>
      </c>
      <c r="C58" s="61">
        <v>21</v>
      </c>
      <c r="D58" s="58">
        <v>7406</v>
      </c>
      <c r="E58" s="61">
        <v>22</v>
      </c>
      <c r="F58" s="58">
        <v>7414</v>
      </c>
      <c r="G58" s="64">
        <v>14</v>
      </c>
      <c r="H58" s="64">
        <v>7432</v>
      </c>
      <c r="I58" s="42"/>
      <c r="J58" s="42"/>
      <c r="K58" s="43">
        <v>0</v>
      </c>
      <c r="L58">
        <v>2221</v>
      </c>
    </row>
    <row r="59" spans="1:12" x14ac:dyDescent="0.3">
      <c r="A59" s="58">
        <v>21</v>
      </c>
      <c r="B59" s="58">
        <v>7530</v>
      </c>
      <c r="C59" s="61">
        <v>21</v>
      </c>
      <c r="D59" s="58">
        <v>7544</v>
      </c>
      <c r="E59" s="61">
        <v>11</v>
      </c>
      <c r="F59" s="58">
        <v>7552</v>
      </c>
      <c r="G59" s="64">
        <v>21</v>
      </c>
      <c r="H59" s="64">
        <v>7560</v>
      </c>
      <c r="I59" s="42"/>
      <c r="J59" s="42"/>
      <c r="K59" s="43">
        <v>0</v>
      </c>
      <c r="L59">
        <v>2212</v>
      </c>
    </row>
    <row r="60" spans="1:12" x14ac:dyDescent="0.3">
      <c r="A60" s="58">
        <v>21</v>
      </c>
      <c r="B60" s="58">
        <v>7667</v>
      </c>
      <c r="C60" s="61">
        <v>21</v>
      </c>
      <c r="D60" s="58">
        <v>7675</v>
      </c>
      <c r="E60" s="61">
        <v>11</v>
      </c>
      <c r="F60" s="58">
        <v>7683</v>
      </c>
      <c r="G60" s="64">
        <v>21</v>
      </c>
      <c r="H60" s="64">
        <v>7692</v>
      </c>
      <c r="I60" s="42"/>
      <c r="J60" s="42"/>
      <c r="K60" s="43">
        <v>0</v>
      </c>
      <c r="L60">
        <v>2212</v>
      </c>
    </row>
    <row r="61" spans="1:12" x14ac:dyDescent="0.3">
      <c r="A61" s="58">
        <v>21</v>
      </c>
      <c r="B61" s="58">
        <v>7822</v>
      </c>
      <c r="C61" s="61">
        <v>12</v>
      </c>
      <c r="D61" s="58">
        <v>7829</v>
      </c>
      <c r="E61" s="61">
        <v>24</v>
      </c>
      <c r="F61" s="58">
        <v>7840</v>
      </c>
      <c r="G61" s="64">
        <v>14</v>
      </c>
      <c r="H61" s="64">
        <v>7870</v>
      </c>
      <c r="I61" s="42"/>
      <c r="J61" s="42"/>
      <c r="K61" s="43">
        <v>0</v>
      </c>
      <c r="L61">
        <v>2121</v>
      </c>
    </row>
    <row r="62" spans="1:12" x14ac:dyDescent="0.3">
      <c r="A62" s="58">
        <v>21</v>
      </c>
      <c r="B62" s="58">
        <v>7974</v>
      </c>
      <c r="C62" s="61">
        <v>12</v>
      </c>
      <c r="D62" s="58">
        <v>7982</v>
      </c>
      <c r="E62" s="61">
        <v>24</v>
      </c>
      <c r="F62" s="58">
        <v>7990</v>
      </c>
      <c r="G62" s="64">
        <v>14</v>
      </c>
      <c r="H62" s="64">
        <v>8005</v>
      </c>
      <c r="I62" s="42"/>
      <c r="J62" s="42"/>
      <c r="K62" s="43">
        <v>0</v>
      </c>
      <c r="L62">
        <v>2121</v>
      </c>
    </row>
    <row r="63" spans="1:12" x14ac:dyDescent="0.3">
      <c r="A63" s="58">
        <v>21</v>
      </c>
      <c r="B63" s="58">
        <v>8112</v>
      </c>
      <c r="C63" s="61">
        <v>21</v>
      </c>
      <c r="D63" s="58">
        <v>8128</v>
      </c>
      <c r="E63" s="61">
        <v>11</v>
      </c>
      <c r="F63" s="58">
        <v>8137</v>
      </c>
      <c r="G63" s="64">
        <v>21</v>
      </c>
      <c r="H63" s="64">
        <v>8145</v>
      </c>
      <c r="I63" s="42"/>
      <c r="J63" s="42"/>
      <c r="K63" s="43">
        <v>0</v>
      </c>
      <c r="L63">
        <v>2212</v>
      </c>
    </row>
    <row r="64" spans="1:12" x14ac:dyDescent="0.3">
      <c r="A64" s="58">
        <v>21</v>
      </c>
      <c r="B64" s="58">
        <v>8248</v>
      </c>
      <c r="C64" s="61">
        <v>12</v>
      </c>
      <c r="D64" s="58">
        <v>8256</v>
      </c>
      <c r="E64" s="61">
        <v>24</v>
      </c>
      <c r="F64" s="58">
        <v>8267</v>
      </c>
      <c r="G64" s="64">
        <v>23</v>
      </c>
      <c r="H64" s="64">
        <v>8286</v>
      </c>
      <c r="I64" s="42"/>
      <c r="J64" s="42"/>
      <c r="K64" s="43">
        <v>0</v>
      </c>
      <c r="L64">
        <v>2122</v>
      </c>
    </row>
    <row r="65" spans="1:12" x14ac:dyDescent="0.3">
      <c r="A65" s="58">
        <v>21</v>
      </c>
      <c r="B65" s="58">
        <v>8384</v>
      </c>
      <c r="C65" s="61">
        <v>21</v>
      </c>
      <c r="D65" s="58">
        <v>8389</v>
      </c>
      <c r="E65" s="61">
        <v>22</v>
      </c>
      <c r="F65" s="58">
        <v>8397</v>
      </c>
      <c r="G65" s="64">
        <v>23</v>
      </c>
      <c r="H65" s="64">
        <v>8409</v>
      </c>
      <c r="I65" s="42"/>
      <c r="J65" s="42"/>
      <c r="K65" s="43">
        <v>0</v>
      </c>
      <c r="L65">
        <v>2222</v>
      </c>
    </row>
    <row r="66" spans="1:12" x14ac:dyDescent="0.3">
      <c r="A66" s="58">
        <v>21</v>
      </c>
      <c r="B66" s="58">
        <v>8510</v>
      </c>
      <c r="C66" s="61">
        <v>21</v>
      </c>
      <c r="D66" s="58">
        <v>8518</v>
      </c>
      <c r="E66" s="61">
        <v>22</v>
      </c>
      <c r="F66" s="58">
        <v>8542</v>
      </c>
      <c r="G66" s="64">
        <v>23</v>
      </c>
      <c r="H66" s="64">
        <v>8551</v>
      </c>
      <c r="I66" s="42"/>
      <c r="J66" s="42"/>
      <c r="K66" s="43">
        <v>0</v>
      </c>
      <c r="L66">
        <v>2222</v>
      </c>
    </row>
    <row r="67" spans="1:12" x14ac:dyDescent="0.3">
      <c r="A67" s="58">
        <v>21</v>
      </c>
      <c r="B67" s="58">
        <v>8659</v>
      </c>
      <c r="C67" s="61">
        <v>21</v>
      </c>
      <c r="D67" s="58">
        <v>8667</v>
      </c>
      <c r="E67" s="61">
        <v>11</v>
      </c>
      <c r="F67" s="58">
        <v>8678</v>
      </c>
      <c r="G67" s="64">
        <v>21</v>
      </c>
      <c r="H67" s="64">
        <v>8687</v>
      </c>
      <c r="I67" s="42"/>
      <c r="J67" s="42"/>
      <c r="K67" s="43">
        <v>0</v>
      </c>
      <c r="L67">
        <v>2212</v>
      </c>
    </row>
    <row r="68" spans="1:12" x14ac:dyDescent="0.3">
      <c r="A68" s="58">
        <v>21</v>
      </c>
      <c r="B68" s="58">
        <v>8782</v>
      </c>
      <c r="C68" s="61">
        <v>21</v>
      </c>
      <c r="D68" s="58">
        <v>8794</v>
      </c>
      <c r="E68" s="61">
        <v>11</v>
      </c>
      <c r="F68" s="58">
        <v>8803</v>
      </c>
      <c r="G68" s="64">
        <v>21</v>
      </c>
      <c r="H68" s="64">
        <v>8810</v>
      </c>
      <c r="I68" s="42"/>
      <c r="J68" s="42"/>
      <c r="K68" s="43">
        <v>0</v>
      </c>
      <c r="L68">
        <v>2212</v>
      </c>
    </row>
    <row r="69" spans="1:12" x14ac:dyDescent="0.3">
      <c r="A69" s="58">
        <v>12</v>
      </c>
      <c r="B69" s="58">
        <v>8900</v>
      </c>
      <c r="C69" s="61">
        <v>23</v>
      </c>
      <c r="D69" s="58">
        <v>8919</v>
      </c>
      <c r="E69" s="61">
        <v>24</v>
      </c>
      <c r="F69" s="58">
        <v>8936</v>
      </c>
      <c r="G69" s="64">
        <v>14</v>
      </c>
      <c r="H69" s="64">
        <v>8947</v>
      </c>
      <c r="I69" s="42"/>
      <c r="J69" s="42"/>
      <c r="K69" s="43">
        <v>0</v>
      </c>
      <c r="L69">
        <v>1221</v>
      </c>
    </row>
    <row r="70" spans="1:12" x14ac:dyDescent="0.3">
      <c r="A70" s="58">
        <v>21</v>
      </c>
      <c r="B70" s="58">
        <v>9055</v>
      </c>
      <c r="C70" s="61">
        <v>12</v>
      </c>
      <c r="D70" s="58">
        <v>9063</v>
      </c>
      <c r="E70" s="61">
        <v>24</v>
      </c>
      <c r="F70" s="58">
        <v>9072</v>
      </c>
      <c r="G70" s="64">
        <v>14</v>
      </c>
      <c r="H70" s="64">
        <v>9085</v>
      </c>
      <c r="I70" s="42"/>
      <c r="J70" s="42"/>
      <c r="K70" s="43">
        <v>0</v>
      </c>
      <c r="L70">
        <v>2121</v>
      </c>
    </row>
    <row r="71" spans="1:12" x14ac:dyDescent="0.3">
      <c r="A71" s="58">
        <v>21</v>
      </c>
      <c r="B71" s="58">
        <v>9192</v>
      </c>
      <c r="C71" s="61">
        <v>21</v>
      </c>
      <c r="D71" s="58">
        <v>9203</v>
      </c>
      <c r="E71" s="61">
        <v>22</v>
      </c>
      <c r="F71" s="58">
        <v>9215</v>
      </c>
      <c r="G71" s="64">
        <v>14</v>
      </c>
      <c r="H71" s="64">
        <v>9233</v>
      </c>
      <c r="I71" s="42"/>
      <c r="J71" s="42"/>
      <c r="K71" s="43">
        <v>0</v>
      </c>
      <c r="L71">
        <v>2221</v>
      </c>
    </row>
    <row r="72" spans="1:12" x14ac:dyDescent="0.3">
      <c r="A72" s="58">
        <v>21</v>
      </c>
      <c r="B72" s="58">
        <v>9331</v>
      </c>
      <c r="C72" s="61">
        <v>21</v>
      </c>
      <c r="D72" s="58">
        <v>9339</v>
      </c>
      <c r="E72" s="61">
        <v>22</v>
      </c>
      <c r="F72" s="58">
        <v>9351</v>
      </c>
      <c r="G72" s="64">
        <v>14</v>
      </c>
      <c r="H72" s="64">
        <v>9359</v>
      </c>
      <c r="I72" s="42"/>
      <c r="J72" s="42"/>
      <c r="K72" s="43">
        <v>0</v>
      </c>
      <c r="L72">
        <v>2221</v>
      </c>
    </row>
    <row r="73" spans="1:12" x14ac:dyDescent="0.3">
      <c r="A73" s="58">
        <v>21</v>
      </c>
      <c r="B73" s="58">
        <v>9454</v>
      </c>
      <c r="C73" s="61">
        <v>21</v>
      </c>
      <c r="D73" s="58">
        <v>9461</v>
      </c>
      <c r="E73" s="61">
        <v>22</v>
      </c>
      <c r="F73" s="58">
        <v>9475</v>
      </c>
      <c r="G73" s="64">
        <v>23</v>
      </c>
      <c r="H73" s="64">
        <v>9489</v>
      </c>
      <c r="I73" s="42"/>
      <c r="J73" s="42"/>
      <c r="K73" s="43">
        <v>0</v>
      </c>
      <c r="L73">
        <v>2222</v>
      </c>
    </row>
    <row r="74" spans="1:12" x14ac:dyDescent="0.3">
      <c r="A74" s="58">
        <v>21</v>
      </c>
      <c r="B74" s="58">
        <v>9584</v>
      </c>
      <c r="C74" s="61">
        <v>21</v>
      </c>
      <c r="D74" s="58">
        <v>9590</v>
      </c>
      <c r="E74" s="61">
        <v>22</v>
      </c>
      <c r="F74" s="58">
        <v>9606</v>
      </c>
      <c r="G74" s="64">
        <v>23</v>
      </c>
      <c r="H74" s="64">
        <v>9618</v>
      </c>
      <c r="I74" s="42"/>
      <c r="J74" s="42"/>
      <c r="K74" s="43">
        <v>0</v>
      </c>
      <c r="L74">
        <v>2222</v>
      </c>
    </row>
    <row r="75" spans="1:12" x14ac:dyDescent="0.3">
      <c r="A75" s="58">
        <v>21</v>
      </c>
      <c r="B75" s="58">
        <v>9731</v>
      </c>
      <c r="C75" s="61">
        <v>21</v>
      </c>
      <c r="D75" s="58">
        <v>9739</v>
      </c>
      <c r="E75" s="61">
        <v>11</v>
      </c>
      <c r="F75" s="58">
        <v>9747</v>
      </c>
      <c r="G75" s="64">
        <v>21</v>
      </c>
      <c r="H75" s="64">
        <v>9755</v>
      </c>
      <c r="I75" s="42"/>
      <c r="J75" s="42"/>
      <c r="K75" s="43">
        <v>0</v>
      </c>
      <c r="L75">
        <v>2212</v>
      </c>
    </row>
    <row r="76" spans="1:12" x14ac:dyDescent="0.3">
      <c r="A76" s="58">
        <v>21</v>
      </c>
      <c r="B76" s="58">
        <v>9867</v>
      </c>
      <c r="C76" s="61">
        <v>12</v>
      </c>
      <c r="D76" s="58">
        <v>9879</v>
      </c>
      <c r="E76" s="61">
        <v>24</v>
      </c>
      <c r="F76" s="58">
        <v>9887</v>
      </c>
      <c r="G76" s="64">
        <v>23</v>
      </c>
      <c r="H76" s="64">
        <v>9899</v>
      </c>
      <c r="I76" s="42"/>
      <c r="J76" s="42"/>
      <c r="K76" s="43">
        <v>0</v>
      </c>
      <c r="L76">
        <v>2122</v>
      </c>
    </row>
    <row r="77" spans="1:12" x14ac:dyDescent="0.3">
      <c r="A77" s="58">
        <v>21</v>
      </c>
      <c r="B77" s="58">
        <v>9993</v>
      </c>
      <c r="C77" s="61">
        <v>21</v>
      </c>
      <c r="D77" s="58">
        <v>10005</v>
      </c>
      <c r="E77" s="61">
        <v>22</v>
      </c>
      <c r="F77" s="58">
        <v>10012</v>
      </c>
      <c r="G77" s="64">
        <v>23</v>
      </c>
      <c r="H77" s="64">
        <v>10085</v>
      </c>
      <c r="I77" s="42"/>
      <c r="J77" s="42"/>
      <c r="K77" s="43">
        <v>0</v>
      </c>
      <c r="L77">
        <v>2222</v>
      </c>
    </row>
    <row r="78" spans="1:12" x14ac:dyDescent="0.3">
      <c r="A78" s="58">
        <v>21</v>
      </c>
      <c r="B78" s="58">
        <v>10196</v>
      </c>
      <c r="C78" s="61">
        <v>12</v>
      </c>
      <c r="D78" s="58">
        <v>10204</v>
      </c>
      <c r="E78" s="61">
        <v>24</v>
      </c>
      <c r="F78" s="58">
        <v>10212</v>
      </c>
      <c r="G78" s="64">
        <v>23</v>
      </c>
      <c r="H78" s="64">
        <v>10231</v>
      </c>
      <c r="I78" s="42"/>
      <c r="J78" s="42"/>
      <c r="K78" s="43">
        <v>0</v>
      </c>
      <c r="L78">
        <v>2122</v>
      </c>
    </row>
    <row r="79" spans="1:12" x14ac:dyDescent="0.3">
      <c r="A79" s="58">
        <v>21</v>
      </c>
      <c r="B79" s="58">
        <v>10329</v>
      </c>
      <c r="C79" s="61">
        <v>21</v>
      </c>
      <c r="D79" s="58">
        <v>10344</v>
      </c>
      <c r="E79" s="61">
        <v>22</v>
      </c>
      <c r="F79" s="58">
        <v>10355</v>
      </c>
      <c r="G79" s="64">
        <v>14</v>
      </c>
      <c r="H79" s="64">
        <v>10378</v>
      </c>
      <c r="I79" s="42"/>
      <c r="J79" s="42"/>
      <c r="K79" s="43">
        <v>0</v>
      </c>
      <c r="L79">
        <v>2221</v>
      </c>
    </row>
    <row r="80" spans="1:12" x14ac:dyDescent="0.3">
      <c r="A80" s="59">
        <v>21</v>
      </c>
      <c r="B80" s="59">
        <v>10473</v>
      </c>
      <c r="C80" s="62">
        <v>21</v>
      </c>
      <c r="D80" s="59">
        <v>10480</v>
      </c>
      <c r="E80" s="62">
        <v>22</v>
      </c>
      <c r="F80" s="59">
        <v>10487</v>
      </c>
      <c r="G80" s="65">
        <v>23</v>
      </c>
      <c r="H80" s="65">
        <v>10510</v>
      </c>
      <c r="I80" s="41"/>
      <c r="J80" s="41"/>
      <c r="K80" s="51">
        <v>0</v>
      </c>
      <c r="L80">
        <v>2222</v>
      </c>
    </row>
    <row r="81" spans="1:12" x14ac:dyDescent="0.3">
      <c r="A81" s="59">
        <v>21</v>
      </c>
      <c r="B81" s="59">
        <v>10611</v>
      </c>
      <c r="C81" s="62">
        <v>21</v>
      </c>
      <c r="D81" s="59">
        <v>10619</v>
      </c>
      <c r="E81" s="62">
        <v>11</v>
      </c>
      <c r="F81" s="59">
        <v>10628</v>
      </c>
      <c r="G81" s="65">
        <v>21</v>
      </c>
      <c r="H81" s="65">
        <v>10636</v>
      </c>
      <c r="I81" s="41"/>
      <c r="J81" s="41"/>
      <c r="K81" s="51">
        <v>0</v>
      </c>
      <c r="L81">
        <v>2212</v>
      </c>
    </row>
    <row r="82" spans="1:12" x14ac:dyDescent="0.3">
      <c r="A82" s="59">
        <v>12</v>
      </c>
      <c r="B82" s="59">
        <v>10747</v>
      </c>
      <c r="C82" s="62">
        <v>23</v>
      </c>
      <c r="D82" s="59">
        <v>10755</v>
      </c>
      <c r="E82" s="62">
        <v>13</v>
      </c>
      <c r="F82" s="59">
        <v>10763</v>
      </c>
      <c r="G82" s="65">
        <v>23</v>
      </c>
      <c r="H82" s="65">
        <v>10775</v>
      </c>
      <c r="I82" s="41"/>
      <c r="J82" s="41"/>
      <c r="K82" s="51">
        <v>0</v>
      </c>
      <c r="L82">
        <v>1212</v>
      </c>
    </row>
    <row r="83" spans="1:12" x14ac:dyDescent="0.3">
      <c r="A83" s="59">
        <v>21</v>
      </c>
      <c r="B83" s="59">
        <v>10883</v>
      </c>
      <c r="C83" s="62">
        <v>21</v>
      </c>
      <c r="D83" s="59">
        <v>10891</v>
      </c>
      <c r="E83" s="62">
        <v>22</v>
      </c>
      <c r="F83" s="59">
        <v>10906</v>
      </c>
      <c r="G83" s="65">
        <v>14</v>
      </c>
      <c r="H83" s="65">
        <v>10913</v>
      </c>
      <c r="I83" s="41"/>
      <c r="J83" s="41"/>
      <c r="K83" s="51">
        <v>0</v>
      </c>
      <c r="L83">
        <v>2221</v>
      </c>
    </row>
    <row r="84" spans="1:12" x14ac:dyDescent="0.3">
      <c r="A84" s="59">
        <v>12</v>
      </c>
      <c r="B84" s="59">
        <v>11036</v>
      </c>
      <c r="C84" s="62">
        <v>23</v>
      </c>
      <c r="D84" s="59">
        <v>11044</v>
      </c>
      <c r="E84" s="62">
        <v>24</v>
      </c>
      <c r="F84" s="59">
        <v>11053</v>
      </c>
      <c r="G84" s="65">
        <v>14</v>
      </c>
      <c r="H84" s="65">
        <v>11062</v>
      </c>
      <c r="I84" s="41"/>
      <c r="J84" s="41"/>
      <c r="K84" s="51">
        <v>0</v>
      </c>
      <c r="L84">
        <v>1221</v>
      </c>
    </row>
    <row r="85" spans="1:12" x14ac:dyDescent="0.3">
      <c r="A85" s="59">
        <v>21</v>
      </c>
      <c r="B85" s="59">
        <v>11161</v>
      </c>
      <c r="C85" s="62">
        <v>21</v>
      </c>
      <c r="D85" s="59">
        <v>11168</v>
      </c>
      <c r="E85" s="62">
        <v>22</v>
      </c>
      <c r="F85" s="59">
        <v>11180</v>
      </c>
      <c r="G85" s="65">
        <v>14</v>
      </c>
      <c r="H85" s="65">
        <v>11188</v>
      </c>
      <c r="I85" s="41"/>
      <c r="J85" s="41"/>
      <c r="K85" s="51">
        <v>0</v>
      </c>
      <c r="L85">
        <v>2221</v>
      </c>
    </row>
    <row r="86" spans="1:12" x14ac:dyDescent="0.3">
      <c r="A86" s="59">
        <v>21</v>
      </c>
      <c r="B86" s="59">
        <v>11296</v>
      </c>
      <c r="C86" s="62">
        <v>21</v>
      </c>
      <c r="D86" s="59">
        <v>11305</v>
      </c>
      <c r="E86" s="62">
        <v>11</v>
      </c>
      <c r="F86" s="59">
        <v>11314</v>
      </c>
      <c r="G86" s="65">
        <v>21</v>
      </c>
      <c r="H86" s="65">
        <v>11322</v>
      </c>
      <c r="I86" s="41"/>
      <c r="J86" s="41"/>
      <c r="K86" s="51">
        <v>0</v>
      </c>
      <c r="L86">
        <v>2212</v>
      </c>
    </row>
    <row r="87" spans="1:12" x14ac:dyDescent="0.3">
      <c r="A87" s="59">
        <v>21</v>
      </c>
      <c r="B87" s="59">
        <v>11429</v>
      </c>
      <c r="C87" s="62">
        <v>21</v>
      </c>
      <c r="D87" s="59">
        <v>11437</v>
      </c>
      <c r="E87" s="62">
        <v>11</v>
      </c>
      <c r="F87" s="59">
        <v>11445</v>
      </c>
      <c r="G87" s="65">
        <v>21</v>
      </c>
      <c r="H87" s="65">
        <v>11454</v>
      </c>
      <c r="I87" s="41"/>
      <c r="J87" s="41"/>
      <c r="K87" s="51">
        <v>0</v>
      </c>
      <c r="L87">
        <v>2212</v>
      </c>
    </row>
    <row r="88" spans="1:12" x14ac:dyDescent="0.3">
      <c r="A88" s="59">
        <v>21</v>
      </c>
      <c r="B88" s="59">
        <v>11552</v>
      </c>
      <c r="C88" s="62">
        <v>12</v>
      </c>
      <c r="D88" s="59">
        <v>11561</v>
      </c>
      <c r="E88" s="62">
        <v>24</v>
      </c>
      <c r="F88" s="59">
        <v>11570</v>
      </c>
      <c r="G88" s="65">
        <v>23</v>
      </c>
      <c r="H88" s="65">
        <v>11585</v>
      </c>
      <c r="I88" s="41"/>
      <c r="J88" s="41"/>
      <c r="K88" s="51">
        <v>0</v>
      </c>
      <c r="L88">
        <v>2122</v>
      </c>
    </row>
    <row r="89" spans="1:12" x14ac:dyDescent="0.3">
      <c r="A89" s="59">
        <v>21</v>
      </c>
      <c r="B89" s="59">
        <v>11683</v>
      </c>
      <c r="C89" s="62">
        <v>21</v>
      </c>
      <c r="D89" s="59">
        <v>11710</v>
      </c>
      <c r="E89" s="62">
        <v>22</v>
      </c>
      <c r="F89" s="59">
        <v>11722</v>
      </c>
      <c r="G89" s="65">
        <v>23</v>
      </c>
      <c r="H89" s="65">
        <v>11742</v>
      </c>
      <c r="I89" s="41"/>
      <c r="J89" s="41"/>
      <c r="K89" s="51">
        <v>0</v>
      </c>
      <c r="L89">
        <v>2222</v>
      </c>
    </row>
    <row r="90" spans="1:12" x14ac:dyDescent="0.3">
      <c r="A90" s="59">
        <v>21</v>
      </c>
      <c r="B90" s="59">
        <v>11888</v>
      </c>
      <c r="C90" s="62">
        <v>12</v>
      </c>
      <c r="D90" s="59">
        <v>11899</v>
      </c>
      <c r="E90" s="62">
        <v>24</v>
      </c>
      <c r="F90" s="59">
        <v>11907</v>
      </c>
      <c r="G90" s="65">
        <v>23</v>
      </c>
      <c r="H90" s="65">
        <v>11931</v>
      </c>
      <c r="I90" s="41"/>
      <c r="J90" s="41"/>
      <c r="K90" s="51">
        <v>0</v>
      </c>
      <c r="L90">
        <v>2122</v>
      </c>
    </row>
    <row r="91" spans="1:12" x14ac:dyDescent="0.3">
      <c r="A91" s="59">
        <v>21</v>
      </c>
      <c r="B91" s="59">
        <v>12035</v>
      </c>
      <c r="C91" s="62">
        <v>21</v>
      </c>
      <c r="D91" s="59">
        <v>12044</v>
      </c>
      <c r="E91" s="62">
        <v>11</v>
      </c>
      <c r="F91" s="59">
        <v>12052</v>
      </c>
      <c r="G91" s="65">
        <v>21</v>
      </c>
      <c r="H91" s="65">
        <v>12063</v>
      </c>
      <c r="I91" s="41"/>
      <c r="J91" s="41"/>
      <c r="K91" s="51">
        <v>0</v>
      </c>
      <c r="L91">
        <v>2212</v>
      </c>
    </row>
    <row r="92" spans="1:12" x14ac:dyDescent="0.3">
      <c r="A92" s="59">
        <v>12</v>
      </c>
      <c r="B92" s="59">
        <v>12186</v>
      </c>
      <c r="C92" s="62">
        <v>23</v>
      </c>
      <c r="D92" s="59">
        <v>12193</v>
      </c>
      <c r="E92" s="62">
        <v>24</v>
      </c>
      <c r="F92" s="59">
        <v>12208</v>
      </c>
      <c r="G92" s="65">
        <v>14</v>
      </c>
      <c r="H92" s="65">
        <v>12215</v>
      </c>
      <c r="I92" s="41"/>
      <c r="J92" s="41"/>
      <c r="K92" s="51">
        <v>0</v>
      </c>
      <c r="L92">
        <v>1221</v>
      </c>
    </row>
    <row r="93" spans="1:12" x14ac:dyDescent="0.3">
      <c r="A93" s="59">
        <v>21</v>
      </c>
      <c r="B93" s="59">
        <v>12333</v>
      </c>
      <c r="C93" s="62">
        <v>12</v>
      </c>
      <c r="D93" s="59">
        <v>12341</v>
      </c>
      <c r="E93" s="62">
        <v>24</v>
      </c>
      <c r="F93" s="59">
        <v>12349</v>
      </c>
      <c r="G93" s="65">
        <v>23</v>
      </c>
      <c r="H93" s="65">
        <v>12373</v>
      </c>
      <c r="I93" s="41"/>
      <c r="J93" s="41"/>
      <c r="K93" s="51">
        <v>0</v>
      </c>
      <c r="L93">
        <v>2122</v>
      </c>
    </row>
    <row r="94" spans="1:12" x14ac:dyDescent="0.3">
      <c r="A94" s="59">
        <v>21</v>
      </c>
      <c r="B94" s="59">
        <v>12481</v>
      </c>
      <c r="C94" s="62">
        <v>21</v>
      </c>
      <c r="D94" s="59">
        <v>12489</v>
      </c>
      <c r="E94" s="62">
        <v>11</v>
      </c>
      <c r="F94" s="59">
        <v>12497</v>
      </c>
      <c r="G94" s="65">
        <v>21</v>
      </c>
      <c r="H94" s="65">
        <v>12506</v>
      </c>
      <c r="I94" s="41"/>
      <c r="J94" s="41"/>
      <c r="K94" s="51">
        <v>0</v>
      </c>
      <c r="L94">
        <v>2212</v>
      </c>
    </row>
    <row r="95" spans="1:12" x14ac:dyDescent="0.3">
      <c r="A95" s="59">
        <v>21</v>
      </c>
      <c r="B95" s="59">
        <v>12606</v>
      </c>
      <c r="C95" s="62">
        <v>12</v>
      </c>
      <c r="D95" s="59">
        <v>12614</v>
      </c>
      <c r="E95" s="62">
        <v>24</v>
      </c>
      <c r="F95" s="59">
        <v>12622</v>
      </c>
      <c r="G95" s="65">
        <v>14</v>
      </c>
      <c r="H95" s="65">
        <v>12636</v>
      </c>
      <c r="I95" s="41"/>
      <c r="J95" s="41"/>
      <c r="K95" s="51">
        <v>0</v>
      </c>
      <c r="L95">
        <v>2121</v>
      </c>
    </row>
    <row r="96" spans="1:12" x14ac:dyDescent="0.3">
      <c r="A96" s="59">
        <v>12</v>
      </c>
      <c r="B96" s="59">
        <v>12747</v>
      </c>
      <c r="C96" s="62">
        <v>23</v>
      </c>
      <c r="D96" s="59">
        <v>12755</v>
      </c>
      <c r="E96" s="62">
        <v>13</v>
      </c>
      <c r="F96" s="59">
        <v>12763</v>
      </c>
      <c r="G96" s="65">
        <v>23</v>
      </c>
      <c r="H96" s="65">
        <v>12775</v>
      </c>
      <c r="I96" s="41"/>
      <c r="J96" s="41"/>
      <c r="K96" s="51">
        <v>0</v>
      </c>
      <c r="L96">
        <v>1212</v>
      </c>
    </row>
    <row r="97" spans="1:12" x14ac:dyDescent="0.3">
      <c r="A97" s="59">
        <v>21</v>
      </c>
      <c r="B97" s="59">
        <v>12878</v>
      </c>
      <c r="C97" s="62">
        <v>21</v>
      </c>
      <c r="D97" s="59">
        <v>12886</v>
      </c>
      <c r="E97" s="62">
        <v>11</v>
      </c>
      <c r="F97" s="59">
        <v>12894</v>
      </c>
      <c r="G97" s="65">
        <v>21</v>
      </c>
      <c r="H97" s="65">
        <v>12902</v>
      </c>
      <c r="I97" s="41"/>
      <c r="J97" s="41"/>
      <c r="K97" s="51">
        <v>0</v>
      </c>
      <c r="L97">
        <v>2212</v>
      </c>
    </row>
    <row r="98" spans="1:12" x14ac:dyDescent="0.3">
      <c r="A98" s="59">
        <v>21</v>
      </c>
      <c r="B98" s="59">
        <v>13018</v>
      </c>
      <c r="C98" s="62">
        <v>21</v>
      </c>
      <c r="D98" s="59">
        <v>13027</v>
      </c>
      <c r="E98" s="62">
        <v>11</v>
      </c>
      <c r="F98" s="59">
        <v>13038</v>
      </c>
      <c r="G98" s="65">
        <v>21</v>
      </c>
      <c r="H98" s="65">
        <v>13046</v>
      </c>
      <c r="I98" s="41"/>
      <c r="J98" s="41"/>
      <c r="K98" s="51">
        <v>0</v>
      </c>
      <c r="L98">
        <v>2212</v>
      </c>
    </row>
    <row r="99" spans="1:12" x14ac:dyDescent="0.3">
      <c r="A99" s="59">
        <v>12</v>
      </c>
      <c r="B99" s="59">
        <v>13139</v>
      </c>
      <c r="C99" s="62">
        <v>14</v>
      </c>
      <c r="D99" s="59">
        <v>13155</v>
      </c>
      <c r="E99" s="62">
        <v>24</v>
      </c>
      <c r="F99" s="59">
        <v>13164</v>
      </c>
      <c r="G99" s="65">
        <v>14</v>
      </c>
      <c r="H99" s="65">
        <v>13178</v>
      </c>
      <c r="I99" s="41"/>
      <c r="J99" s="41"/>
      <c r="K99" s="51">
        <v>0</v>
      </c>
      <c r="L99">
        <v>1121</v>
      </c>
    </row>
    <row r="100" spans="1:12" x14ac:dyDescent="0.3">
      <c r="A100" s="59">
        <v>21</v>
      </c>
      <c r="B100" s="59">
        <v>13287</v>
      </c>
      <c r="C100" s="62">
        <v>21</v>
      </c>
      <c r="D100" s="59">
        <v>13302</v>
      </c>
      <c r="E100" s="62">
        <v>11</v>
      </c>
      <c r="F100" s="59">
        <v>13310</v>
      </c>
      <c r="G100" s="65">
        <v>21</v>
      </c>
      <c r="H100" s="65">
        <v>13318</v>
      </c>
      <c r="I100" s="41"/>
      <c r="J100" s="41"/>
      <c r="K100" s="51">
        <v>0</v>
      </c>
      <c r="L100">
        <v>2212</v>
      </c>
    </row>
    <row r="101" spans="1:12" x14ac:dyDescent="0.3">
      <c r="A101" s="59">
        <v>12</v>
      </c>
      <c r="B101" s="59">
        <v>13430</v>
      </c>
      <c r="C101" s="62">
        <v>14</v>
      </c>
      <c r="D101" s="59">
        <v>13438</v>
      </c>
      <c r="E101" s="62">
        <v>24</v>
      </c>
      <c r="F101" s="59">
        <v>13447</v>
      </c>
      <c r="G101" s="65">
        <v>14</v>
      </c>
      <c r="H101" s="65">
        <v>13455</v>
      </c>
      <c r="I101" s="41"/>
      <c r="J101" s="41"/>
      <c r="K101" s="51">
        <v>0</v>
      </c>
      <c r="L101">
        <v>1121</v>
      </c>
    </row>
    <row r="102" spans="1:12" x14ac:dyDescent="0.3">
      <c r="A102" s="59">
        <v>21</v>
      </c>
      <c r="B102" s="59">
        <v>13568</v>
      </c>
      <c r="C102" s="62">
        <v>12</v>
      </c>
      <c r="D102" s="59">
        <v>13576</v>
      </c>
      <c r="E102" s="62">
        <v>24</v>
      </c>
      <c r="F102" s="59">
        <v>13585</v>
      </c>
      <c r="G102" s="65">
        <v>14</v>
      </c>
      <c r="H102" s="65">
        <v>13609</v>
      </c>
      <c r="I102" s="41"/>
      <c r="J102" s="41"/>
      <c r="K102" s="51">
        <v>0</v>
      </c>
      <c r="L102">
        <v>2121</v>
      </c>
    </row>
    <row r="103" spans="1:12" x14ac:dyDescent="0.3">
      <c r="A103" s="59">
        <v>21</v>
      </c>
      <c r="B103" s="59">
        <v>13712</v>
      </c>
      <c r="C103" s="62">
        <v>21</v>
      </c>
      <c r="D103" s="59">
        <v>13720</v>
      </c>
      <c r="E103" s="62">
        <v>11</v>
      </c>
      <c r="F103" s="59">
        <v>13729</v>
      </c>
      <c r="G103" s="65">
        <v>21</v>
      </c>
      <c r="H103" s="65">
        <v>13738</v>
      </c>
      <c r="I103" s="41"/>
      <c r="J103" s="41"/>
      <c r="K103" s="51">
        <v>0</v>
      </c>
      <c r="L103">
        <v>2212</v>
      </c>
    </row>
    <row r="104" spans="1:12" x14ac:dyDescent="0.3">
      <c r="A104" s="58">
        <v>12</v>
      </c>
      <c r="B104" s="58">
        <v>13854</v>
      </c>
      <c r="C104" s="61">
        <v>23</v>
      </c>
      <c r="D104" s="58">
        <v>13861</v>
      </c>
      <c r="E104" s="61">
        <v>13</v>
      </c>
      <c r="F104" s="58">
        <v>13875</v>
      </c>
      <c r="G104" s="64">
        <v>14</v>
      </c>
      <c r="H104" s="64">
        <v>13887</v>
      </c>
      <c r="I104" s="42"/>
      <c r="J104" s="42"/>
      <c r="K104" s="43">
        <v>0</v>
      </c>
      <c r="L104">
        <v>1211</v>
      </c>
    </row>
    <row r="105" spans="1:12" x14ac:dyDescent="0.3">
      <c r="A105" s="58">
        <v>21</v>
      </c>
      <c r="B105" s="58">
        <v>14004</v>
      </c>
      <c r="C105" s="61">
        <v>21</v>
      </c>
      <c r="D105" s="58">
        <v>14013</v>
      </c>
      <c r="E105" s="61">
        <v>22</v>
      </c>
      <c r="F105" s="58">
        <v>14025</v>
      </c>
      <c r="G105" s="64">
        <v>14</v>
      </c>
      <c r="H105" s="64">
        <v>14037</v>
      </c>
      <c r="I105" s="42"/>
      <c r="J105" s="42"/>
      <c r="K105" s="43">
        <v>0</v>
      </c>
      <c r="L105">
        <v>2221</v>
      </c>
    </row>
    <row r="106" spans="1:12" x14ac:dyDescent="0.3">
      <c r="A106" s="58">
        <v>21</v>
      </c>
      <c r="B106" s="58">
        <v>14144</v>
      </c>
      <c r="C106" s="61">
        <v>21</v>
      </c>
      <c r="D106" s="58">
        <v>14151</v>
      </c>
      <c r="E106" s="61">
        <v>22</v>
      </c>
      <c r="F106" s="58">
        <v>14165</v>
      </c>
      <c r="G106" s="64">
        <v>14</v>
      </c>
      <c r="H106" s="64">
        <v>14172</v>
      </c>
      <c r="I106" s="42"/>
      <c r="J106" s="42"/>
      <c r="K106" s="43">
        <v>0</v>
      </c>
      <c r="L106">
        <v>2221</v>
      </c>
    </row>
    <row r="107" spans="1:12" x14ac:dyDescent="0.3">
      <c r="A107" s="58">
        <v>21</v>
      </c>
      <c r="B107" s="58">
        <v>14275</v>
      </c>
      <c r="C107" s="61">
        <v>21</v>
      </c>
      <c r="D107" s="58">
        <v>14283</v>
      </c>
      <c r="E107" s="61">
        <v>11</v>
      </c>
      <c r="F107" s="58">
        <v>14291</v>
      </c>
      <c r="G107" s="64">
        <v>21</v>
      </c>
      <c r="H107" s="64">
        <v>14300</v>
      </c>
      <c r="I107" s="42"/>
      <c r="J107" s="42"/>
      <c r="K107" s="43">
        <v>0</v>
      </c>
      <c r="L107">
        <v>2212</v>
      </c>
    </row>
    <row r="108" spans="1:12" x14ac:dyDescent="0.3">
      <c r="A108" s="58">
        <v>21</v>
      </c>
      <c r="B108" s="58">
        <v>14404</v>
      </c>
      <c r="C108" s="61">
        <v>21</v>
      </c>
      <c r="D108" s="58">
        <v>14412</v>
      </c>
      <c r="E108" s="61">
        <v>22</v>
      </c>
      <c r="F108" s="58">
        <v>14423</v>
      </c>
      <c r="G108" s="64">
        <v>23</v>
      </c>
      <c r="H108" s="64">
        <v>14435</v>
      </c>
      <c r="I108" s="42"/>
      <c r="J108" s="42"/>
      <c r="K108" s="43">
        <v>0</v>
      </c>
      <c r="L108">
        <v>2222</v>
      </c>
    </row>
    <row r="109" spans="1:12" x14ac:dyDescent="0.3">
      <c r="A109" s="58">
        <v>21</v>
      </c>
      <c r="B109" s="58">
        <v>14561</v>
      </c>
      <c r="C109" s="61">
        <v>21</v>
      </c>
      <c r="D109" s="58">
        <v>14577</v>
      </c>
      <c r="E109" s="61">
        <v>11</v>
      </c>
      <c r="F109" s="58">
        <v>14595</v>
      </c>
      <c r="G109" s="64">
        <v>21</v>
      </c>
      <c r="H109" s="64">
        <v>14602</v>
      </c>
      <c r="I109" s="42"/>
      <c r="J109" s="42"/>
      <c r="K109" s="43">
        <v>0</v>
      </c>
      <c r="L109">
        <v>2212</v>
      </c>
    </row>
    <row r="110" spans="1:12" x14ac:dyDescent="0.3">
      <c r="A110" s="58">
        <v>12</v>
      </c>
      <c r="B110" s="58">
        <v>14695</v>
      </c>
      <c r="C110" s="61">
        <v>14</v>
      </c>
      <c r="D110" s="58">
        <v>14704</v>
      </c>
      <c r="E110" s="61">
        <v>24</v>
      </c>
      <c r="F110" s="58">
        <v>14713</v>
      </c>
      <c r="G110" s="64">
        <v>14</v>
      </c>
      <c r="H110" s="64">
        <v>14722</v>
      </c>
      <c r="I110" s="42"/>
      <c r="J110" s="42"/>
      <c r="K110" s="43">
        <v>0</v>
      </c>
      <c r="L110">
        <v>1121</v>
      </c>
    </row>
    <row r="111" spans="1:12" x14ac:dyDescent="0.3">
      <c r="A111" s="58">
        <v>21</v>
      </c>
      <c r="B111" s="58">
        <v>14834</v>
      </c>
      <c r="C111" s="61">
        <v>21</v>
      </c>
      <c r="D111" s="58">
        <v>14850</v>
      </c>
      <c r="E111" s="61">
        <v>22</v>
      </c>
      <c r="F111" s="58">
        <v>14864</v>
      </c>
      <c r="G111" s="64">
        <v>23</v>
      </c>
      <c r="H111" s="64">
        <v>14876</v>
      </c>
      <c r="I111" s="42"/>
      <c r="J111" s="42"/>
      <c r="K111" s="43">
        <v>0</v>
      </c>
      <c r="L111">
        <v>2222</v>
      </c>
    </row>
    <row r="112" spans="1:12" x14ac:dyDescent="0.3">
      <c r="A112" s="58">
        <v>21</v>
      </c>
      <c r="B112" s="58">
        <v>14984</v>
      </c>
      <c r="C112" s="61">
        <v>21</v>
      </c>
      <c r="D112" s="58">
        <v>14992</v>
      </c>
      <c r="E112" s="61">
        <v>22</v>
      </c>
      <c r="F112" s="58">
        <v>15004</v>
      </c>
      <c r="G112" s="64">
        <v>14</v>
      </c>
      <c r="H112" s="64">
        <v>15012</v>
      </c>
      <c r="I112" s="42"/>
      <c r="J112" s="42"/>
      <c r="K112" s="43">
        <v>0</v>
      </c>
      <c r="L112">
        <v>2221</v>
      </c>
    </row>
    <row r="113" spans="1:12" x14ac:dyDescent="0.3">
      <c r="A113" s="58">
        <v>21</v>
      </c>
      <c r="B113" s="58">
        <v>15114</v>
      </c>
      <c r="C113" s="61">
        <v>21</v>
      </c>
      <c r="D113" s="58">
        <v>15136</v>
      </c>
      <c r="E113" s="61">
        <v>22</v>
      </c>
      <c r="F113" s="58">
        <v>15160</v>
      </c>
      <c r="G113" s="64">
        <v>23</v>
      </c>
      <c r="H113" s="64">
        <v>15181</v>
      </c>
      <c r="I113" s="42"/>
      <c r="J113" s="42"/>
      <c r="K113" s="43">
        <v>0</v>
      </c>
      <c r="L113">
        <v>2222</v>
      </c>
    </row>
    <row r="114" spans="1:12" x14ac:dyDescent="0.3">
      <c r="A114" s="58">
        <v>21</v>
      </c>
      <c r="B114" s="58">
        <v>15294</v>
      </c>
      <c r="C114" s="61">
        <v>21</v>
      </c>
      <c r="D114" s="58">
        <v>15309</v>
      </c>
      <c r="E114" s="61">
        <v>22</v>
      </c>
      <c r="F114" s="58">
        <v>15333</v>
      </c>
      <c r="G114" s="64">
        <v>14</v>
      </c>
      <c r="H114" s="64">
        <v>15343</v>
      </c>
      <c r="I114" s="42"/>
      <c r="J114" s="42"/>
      <c r="K114" s="43">
        <v>0</v>
      </c>
      <c r="L114">
        <v>2221</v>
      </c>
    </row>
    <row r="115" spans="1:12" x14ac:dyDescent="0.3">
      <c r="A115" s="58">
        <v>21</v>
      </c>
      <c r="B115" s="58">
        <v>15448</v>
      </c>
      <c r="C115" s="61">
        <v>21</v>
      </c>
      <c r="D115" s="58">
        <v>15457</v>
      </c>
      <c r="E115" s="61">
        <v>22</v>
      </c>
      <c r="F115" s="58">
        <v>15476</v>
      </c>
      <c r="G115" s="64">
        <v>23</v>
      </c>
      <c r="H115" s="64">
        <v>15489</v>
      </c>
      <c r="I115" s="42"/>
      <c r="J115" s="42"/>
      <c r="K115" s="43">
        <v>0</v>
      </c>
      <c r="L115">
        <v>2222</v>
      </c>
    </row>
    <row r="116" spans="1:12" x14ac:dyDescent="0.3">
      <c r="A116" s="58">
        <v>21</v>
      </c>
      <c r="B116" s="58">
        <v>15594</v>
      </c>
      <c r="C116" s="61">
        <v>21</v>
      </c>
      <c r="D116" s="58">
        <v>15603</v>
      </c>
      <c r="E116" s="61">
        <v>11</v>
      </c>
      <c r="F116" s="58">
        <v>15611</v>
      </c>
      <c r="G116" s="64">
        <v>21</v>
      </c>
      <c r="H116" s="64">
        <v>15622</v>
      </c>
      <c r="I116" s="42"/>
      <c r="J116" s="42"/>
      <c r="K116" s="43">
        <v>0</v>
      </c>
      <c r="L116">
        <v>2212</v>
      </c>
    </row>
    <row r="117" spans="1:12" x14ac:dyDescent="0.3">
      <c r="A117" s="58">
        <v>21</v>
      </c>
      <c r="B117" s="58">
        <v>15727</v>
      </c>
      <c r="C117" s="61">
        <v>21</v>
      </c>
      <c r="D117" s="58">
        <v>15735</v>
      </c>
      <c r="E117" s="61">
        <v>22</v>
      </c>
      <c r="F117" s="58">
        <v>15742</v>
      </c>
      <c r="G117" s="64">
        <v>23</v>
      </c>
      <c r="H117" s="64">
        <v>15755</v>
      </c>
      <c r="I117" s="42"/>
      <c r="J117" s="42"/>
      <c r="K117" s="43">
        <v>0</v>
      </c>
      <c r="L117">
        <v>2222</v>
      </c>
    </row>
    <row r="118" spans="1:12" x14ac:dyDescent="0.3">
      <c r="A118" s="58">
        <v>21</v>
      </c>
      <c r="B118" s="58">
        <v>15867</v>
      </c>
      <c r="C118" s="61">
        <v>21</v>
      </c>
      <c r="D118" s="58">
        <v>15876</v>
      </c>
      <c r="E118" s="61">
        <v>11</v>
      </c>
      <c r="F118" s="58">
        <v>15883</v>
      </c>
      <c r="G118" s="64">
        <v>21</v>
      </c>
      <c r="H118" s="64">
        <v>15892</v>
      </c>
      <c r="I118" s="42"/>
      <c r="J118" s="42"/>
      <c r="K118" s="43">
        <v>0</v>
      </c>
      <c r="L118">
        <v>2212</v>
      </c>
    </row>
    <row r="119" spans="1:12" x14ac:dyDescent="0.3">
      <c r="A119" s="58">
        <v>21</v>
      </c>
      <c r="B119" s="58">
        <v>16000</v>
      </c>
      <c r="C119" s="61">
        <v>12</v>
      </c>
      <c r="D119" s="58">
        <v>16008</v>
      </c>
      <c r="E119" s="61">
        <v>24</v>
      </c>
      <c r="F119" s="58">
        <v>16016</v>
      </c>
      <c r="G119" s="64">
        <v>14</v>
      </c>
      <c r="H119" s="64">
        <v>16039</v>
      </c>
      <c r="I119" s="42"/>
      <c r="J119" s="42"/>
      <c r="K119" s="43">
        <v>0</v>
      </c>
      <c r="L119">
        <v>2121</v>
      </c>
    </row>
    <row r="120" spans="1:12" x14ac:dyDescent="0.3">
      <c r="A120" s="58">
        <v>21</v>
      </c>
      <c r="B120" s="58">
        <v>16164</v>
      </c>
      <c r="C120" s="61">
        <v>21</v>
      </c>
      <c r="D120" s="58">
        <v>16172</v>
      </c>
      <c r="E120" s="61">
        <v>11</v>
      </c>
      <c r="F120" s="58">
        <v>16179</v>
      </c>
      <c r="G120" s="64">
        <v>21</v>
      </c>
      <c r="H120" s="64">
        <v>16188</v>
      </c>
      <c r="I120" s="42"/>
      <c r="J120" s="42"/>
      <c r="K120" s="43">
        <v>0</v>
      </c>
      <c r="L120">
        <v>2212</v>
      </c>
    </row>
    <row r="121" spans="1:12" x14ac:dyDescent="0.3">
      <c r="A121" s="58">
        <v>21</v>
      </c>
      <c r="B121" s="58">
        <v>16295</v>
      </c>
      <c r="C121" s="61">
        <v>21</v>
      </c>
      <c r="D121" s="58">
        <v>16307</v>
      </c>
      <c r="E121" s="61">
        <v>22</v>
      </c>
      <c r="F121" s="58">
        <v>16318</v>
      </c>
      <c r="G121" s="64">
        <v>14</v>
      </c>
      <c r="H121" s="64">
        <v>16344</v>
      </c>
      <c r="I121" s="42"/>
      <c r="J121" s="42"/>
      <c r="K121" s="43">
        <v>0</v>
      </c>
      <c r="L121">
        <v>2221</v>
      </c>
    </row>
    <row r="122" spans="1:12" x14ac:dyDescent="0.3">
      <c r="A122" s="58">
        <v>21</v>
      </c>
      <c r="B122" s="58">
        <v>16470</v>
      </c>
      <c r="C122" s="61">
        <v>21</v>
      </c>
      <c r="D122" s="58">
        <v>16482</v>
      </c>
      <c r="E122" s="61">
        <v>22</v>
      </c>
      <c r="F122" s="58">
        <v>16489</v>
      </c>
      <c r="G122" s="64">
        <v>23</v>
      </c>
      <c r="H122" s="64">
        <v>16557</v>
      </c>
      <c r="I122" s="42"/>
      <c r="J122" s="42"/>
      <c r="K122" s="43">
        <v>0</v>
      </c>
      <c r="L122">
        <v>2222</v>
      </c>
    </row>
    <row r="123" spans="1:12" x14ac:dyDescent="0.3">
      <c r="A123" s="58">
        <v>21</v>
      </c>
      <c r="B123" s="58">
        <v>16659</v>
      </c>
      <c r="C123" s="61">
        <v>21</v>
      </c>
      <c r="D123" s="58">
        <v>16670</v>
      </c>
      <c r="E123" s="61">
        <v>22</v>
      </c>
      <c r="F123" s="58">
        <v>16682</v>
      </c>
      <c r="G123" s="64">
        <v>23</v>
      </c>
      <c r="H123" s="64">
        <v>16705</v>
      </c>
      <c r="I123" s="42"/>
      <c r="J123" s="42"/>
      <c r="K123" s="43">
        <v>0</v>
      </c>
      <c r="L123">
        <v>2222</v>
      </c>
    </row>
    <row r="124" spans="1:12" x14ac:dyDescent="0.3">
      <c r="A124" s="58">
        <v>21</v>
      </c>
      <c r="B124" s="58">
        <v>16808</v>
      </c>
      <c r="C124" s="61">
        <v>21</v>
      </c>
      <c r="D124" s="58">
        <v>16815</v>
      </c>
      <c r="E124" s="61">
        <v>22</v>
      </c>
      <c r="F124" s="58">
        <v>16827</v>
      </c>
      <c r="G124" s="64">
        <v>23</v>
      </c>
      <c r="H124" s="64">
        <v>16849</v>
      </c>
      <c r="I124" s="42"/>
      <c r="J124" s="42"/>
      <c r="K124" s="43">
        <v>0</v>
      </c>
      <c r="L124">
        <v>2222</v>
      </c>
    </row>
    <row r="125" spans="1:12" x14ac:dyDescent="0.3">
      <c r="A125" s="58">
        <v>21</v>
      </c>
      <c r="B125" s="58">
        <v>16957</v>
      </c>
      <c r="C125" s="61">
        <v>12</v>
      </c>
      <c r="D125" s="58">
        <v>16977</v>
      </c>
      <c r="E125" s="61">
        <v>24</v>
      </c>
      <c r="F125" s="58">
        <v>16985</v>
      </c>
      <c r="G125" s="64">
        <v>23</v>
      </c>
      <c r="H125" s="64">
        <v>17041</v>
      </c>
      <c r="I125" s="42"/>
      <c r="J125" s="42"/>
      <c r="K125" s="43">
        <v>0</v>
      </c>
      <c r="L125">
        <v>2122</v>
      </c>
    </row>
    <row r="126" spans="1:12" x14ac:dyDescent="0.3">
      <c r="A126" s="58">
        <v>21</v>
      </c>
      <c r="B126" s="58">
        <v>17140</v>
      </c>
      <c r="C126" s="61">
        <v>21</v>
      </c>
      <c r="D126" s="58">
        <v>17147</v>
      </c>
      <c r="E126" s="61">
        <v>22</v>
      </c>
      <c r="F126" s="58">
        <v>17158</v>
      </c>
      <c r="G126" s="64">
        <v>23</v>
      </c>
      <c r="H126" s="64">
        <v>17174</v>
      </c>
      <c r="I126" s="42"/>
      <c r="J126" s="42"/>
      <c r="K126" s="43">
        <v>0</v>
      </c>
      <c r="L126">
        <v>2222</v>
      </c>
    </row>
    <row r="127" spans="1:12" x14ac:dyDescent="0.3">
      <c r="A127" s="58">
        <v>21</v>
      </c>
      <c r="B127" s="58">
        <v>17317</v>
      </c>
      <c r="C127" s="61">
        <v>21</v>
      </c>
      <c r="D127" s="58">
        <v>17324</v>
      </c>
      <c r="E127" s="61">
        <v>22</v>
      </c>
      <c r="F127" s="58">
        <v>17335</v>
      </c>
      <c r="G127" s="64">
        <v>14</v>
      </c>
      <c r="H127" s="64">
        <v>17347</v>
      </c>
      <c r="I127" s="42"/>
      <c r="J127" s="42"/>
      <c r="K127" s="43">
        <v>0</v>
      </c>
      <c r="L127">
        <v>2221</v>
      </c>
    </row>
    <row r="128" spans="1:12" x14ac:dyDescent="0.3">
      <c r="A128" s="58">
        <v>21</v>
      </c>
      <c r="B128" s="58">
        <v>17447</v>
      </c>
      <c r="C128" s="61">
        <v>21</v>
      </c>
      <c r="D128" s="58">
        <v>17454</v>
      </c>
      <c r="E128" s="61">
        <v>22</v>
      </c>
      <c r="F128" s="58">
        <v>17482</v>
      </c>
      <c r="G128" s="64">
        <v>23</v>
      </c>
      <c r="H128" s="64">
        <v>17494</v>
      </c>
      <c r="I128" s="42"/>
      <c r="J128" s="42"/>
      <c r="K128" s="43">
        <v>0</v>
      </c>
      <c r="L128">
        <v>2222</v>
      </c>
    </row>
    <row r="129" spans="1:12" x14ac:dyDescent="0.3">
      <c r="A129" s="59">
        <v>21</v>
      </c>
      <c r="B129" s="59">
        <v>17615</v>
      </c>
      <c r="C129" s="62">
        <v>12</v>
      </c>
      <c r="D129" s="59">
        <v>17623</v>
      </c>
      <c r="E129" s="62">
        <v>24</v>
      </c>
      <c r="F129" s="59">
        <v>17634</v>
      </c>
      <c r="G129" s="65">
        <v>23</v>
      </c>
      <c r="H129" s="65">
        <v>17704</v>
      </c>
      <c r="I129" s="41"/>
      <c r="J129" s="41"/>
      <c r="K129" s="51">
        <v>0</v>
      </c>
      <c r="L129">
        <v>2122</v>
      </c>
    </row>
    <row r="130" spans="1:12" x14ac:dyDescent="0.3">
      <c r="A130" s="59">
        <v>21</v>
      </c>
      <c r="B130" s="59">
        <v>17822</v>
      </c>
      <c r="C130" s="62">
        <v>21</v>
      </c>
      <c r="D130" s="59">
        <v>17829</v>
      </c>
      <c r="E130" s="62">
        <v>11</v>
      </c>
      <c r="F130" s="59">
        <v>17848</v>
      </c>
      <c r="G130" s="65">
        <v>21</v>
      </c>
      <c r="H130" s="65">
        <v>17856</v>
      </c>
      <c r="I130" s="41"/>
      <c r="J130" s="41"/>
      <c r="K130" s="51">
        <v>0</v>
      </c>
      <c r="L130">
        <v>2212</v>
      </c>
    </row>
    <row r="131" spans="1:12" x14ac:dyDescent="0.3">
      <c r="A131" s="59">
        <v>12</v>
      </c>
      <c r="B131" s="59">
        <v>17979</v>
      </c>
      <c r="C131" s="62">
        <v>23</v>
      </c>
      <c r="D131" s="59">
        <v>17988</v>
      </c>
      <c r="E131" s="62">
        <v>24</v>
      </c>
      <c r="F131" s="59">
        <v>18009</v>
      </c>
      <c r="G131" s="65">
        <v>14</v>
      </c>
      <c r="H131" s="65">
        <v>18017</v>
      </c>
      <c r="I131" s="41"/>
      <c r="J131" s="41"/>
      <c r="K131" s="51">
        <v>0</v>
      </c>
      <c r="L131">
        <v>1221</v>
      </c>
    </row>
    <row r="132" spans="1:12" x14ac:dyDescent="0.3">
      <c r="A132" s="59">
        <v>21</v>
      </c>
      <c r="B132" s="59">
        <v>18130</v>
      </c>
      <c r="C132" s="62">
        <v>21</v>
      </c>
      <c r="D132" s="59">
        <v>18138</v>
      </c>
      <c r="E132" s="62">
        <v>11</v>
      </c>
      <c r="F132" s="59">
        <v>18149</v>
      </c>
      <c r="G132" s="65">
        <v>21</v>
      </c>
      <c r="H132" s="65">
        <v>18159</v>
      </c>
      <c r="I132" s="41"/>
      <c r="J132" s="41"/>
      <c r="K132" s="51">
        <v>0</v>
      </c>
      <c r="L132">
        <v>2212</v>
      </c>
    </row>
    <row r="133" spans="1:12" x14ac:dyDescent="0.3">
      <c r="A133" s="59">
        <v>21</v>
      </c>
      <c r="B133" s="59">
        <v>18263</v>
      </c>
      <c r="C133" s="62">
        <v>21</v>
      </c>
      <c r="D133" s="59">
        <v>18271</v>
      </c>
      <c r="E133" s="62">
        <v>11</v>
      </c>
      <c r="F133" s="59">
        <v>18280</v>
      </c>
      <c r="G133" s="65">
        <v>21</v>
      </c>
      <c r="H133" s="65">
        <v>18288</v>
      </c>
      <c r="I133" s="41"/>
      <c r="J133" s="41"/>
      <c r="K133" s="51">
        <v>0</v>
      </c>
      <c r="L133">
        <v>2212</v>
      </c>
    </row>
    <row r="134" spans="1:12" x14ac:dyDescent="0.3">
      <c r="A134" s="59">
        <v>21</v>
      </c>
      <c r="B134" s="59">
        <v>18388</v>
      </c>
      <c r="C134" s="62">
        <v>21</v>
      </c>
      <c r="D134" s="59">
        <v>18396</v>
      </c>
      <c r="E134" s="62">
        <v>11</v>
      </c>
      <c r="F134" s="59">
        <v>18407</v>
      </c>
      <c r="G134" s="65">
        <v>21</v>
      </c>
      <c r="H134" s="65">
        <v>18415</v>
      </c>
      <c r="I134" s="41"/>
      <c r="J134" s="41"/>
      <c r="K134" s="51">
        <v>0</v>
      </c>
      <c r="L134">
        <v>2212</v>
      </c>
    </row>
    <row r="135" spans="1:12" x14ac:dyDescent="0.3">
      <c r="A135" s="59">
        <v>21</v>
      </c>
      <c r="B135" s="59">
        <v>18515</v>
      </c>
      <c r="C135" s="62">
        <v>12</v>
      </c>
      <c r="D135" s="59">
        <v>18523</v>
      </c>
      <c r="E135" s="62">
        <v>24</v>
      </c>
      <c r="F135" s="59">
        <v>18531</v>
      </c>
      <c r="G135" s="65">
        <v>23</v>
      </c>
      <c r="H135" s="65">
        <v>18609</v>
      </c>
      <c r="I135" s="41"/>
      <c r="J135" s="41"/>
      <c r="K135" s="51">
        <v>0</v>
      </c>
      <c r="L135">
        <v>2122</v>
      </c>
    </row>
    <row r="136" spans="1:12" x14ac:dyDescent="0.3">
      <c r="A136" s="59">
        <v>21</v>
      </c>
      <c r="B136" s="59">
        <v>18714</v>
      </c>
      <c r="C136" s="62">
        <v>21</v>
      </c>
      <c r="D136" s="59">
        <v>18722</v>
      </c>
      <c r="E136" s="62">
        <v>11</v>
      </c>
      <c r="F136" s="59">
        <v>18752</v>
      </c>
      <c r="G136" s="65">
        <v>21</v>
      </c>
      <c r="H136" s="65">
        <v>18761</v>
      </c>
      <c r="I136" s="41"/>
      <c r="J136" s="41"/>
      <c r="K136" s="51">
        <v>0</v>
      </c>
      <c r="L136">
        <v>2212</v>
      </c>
    </row>
    <row r="137" spans="1:12" x14ac:dyDescent="0.3">
      <c r="A137" s="59">
        <v>21</v>
      </c>
      <c r="B137" s="59">
        <v>18888</v>
      </c>
      <c r="C137" s="62">
        <v>12</v>
      </c>
      <c r="D137" s="59">
        <v>18896</v>
      </c>
      <c r="E137" s="62">
        <v>24</v>
      </c>
      <c r="F137" s="59">
        <v>18908</v>
      </c>
      <c r="G137" s="65">
        <v>23</v>
      </c>
      <c r="H137" s="65">
        <v>18938</v>
      </c>
      <c r="I137" s="41"/>
      <c r="J137" s="41"/>
      <c r="K137" s="51">
        <v>0</v>
      </c>
      <c r="L137">
        <v>2122</v>
      </c>
    </row>
    <row r="138" spans="1:12" x14ac:dyDescent="0.3">
      <c r="A138" s="59">
        <v>21</v>
      </c>
      <c r="B138" s="59">
        <v>19046</v>
      </c>
      <c r="C138" s="62">
        <v>12</v>
      </c>
      <c r="D138" s="59">
        <v>19080</v>
      </c>
      <c r="E138" s="62">
        <v>24</v>
      </c>
      <c r="F138" s="59">
        <v>19088</v>
      </c>
      <c r="G138" s="65">
        <v>23</v>
      </c>
      <c r="H138" s="65">
        <v>19108</v>
      </c>
      <c r="I138" s="41"/>
      <c r="J138" s="41"/>
      <c r="K138" s="51">
        <v>0</v>
      </c>
      <c r="L138">
        <v>2122</v>
      </c>
    </row>
    <row r="139" spans="1:12" x14ac:dyDescent="0.3">
      <c r="A139" s="59">
        <v>21</v>
      </c>
      <c r="B139" s="59">
        <v>19218</v>
      </c>
      <c r="C139" s="62">
        <v>21</v>
      </c>
      <c r="D139" s="59">
        <v>19225</v>
      </c>
      <c r="E139" s="62">
        <v>11</v>
      </c>
      <c r="F139" s="59">
        <v>19233</v>
      </c>
      <c r="G139" s="65">
        <v>21</v>
      </c>
      <c r="H139" s="65">
        <v>19242</v>
      </c>
      <c r="I139" s="41"/>
      <c r="J139" s="41"/>
      <c r="K139" s="51">
        <v>0</v>
      </c>
      <c r="L139">
        <v>2212</v>
      </c>
    </row>
    <row r="140" spans="1:12" x14ac:dyDescent="0.3">
      <c r="A140" s="59">
        <v>12</v>
      </c>
      <c r="B140" s="59">
        <v>19350</v>
      </c>
      <c r="C140" s="62">
        <v>23</v>
      </c>
      <c r="D140" s="59">
        <v>19358</v>
      </c>
      <c r="E140" s="62">
        <v>13</v>
      </c>
      <c r="F140" s="59">
        <v>19372</v>
      </c>
      <c r="G140" s="65">
        <v>23</v>
      </c>
      <c r="H140" s="65">
        <v>19379</v>
      </c>
      <c r="I140" s="41"/>
      <c r="J140" s="41"/>
      <c r="K140" s="51">
        <v>0</v>
      </c>
      <c r="L140">
        <v>1212</v>
      </c>
    </row>
    <row r="141" spans="1:12" x14ac:dyDescent="0.3">
      <c r="A141" s="59">
        <v>12</v>
      </c>
      <c r="B141" s="59">
        <v>19495</v>
      </c>
      <c r="C141" s="62">
        <v>23</v>
      </c>
      <c r="D141" s="59">
        <v>19504</v>
      </c>
      <c r="E141" s="62">
        <v>13</v>
      </c>
      <c r="F141" s="59">
        <v>19512</v>
      </c>
      <c r="G141" s="65">
        <v>23</v>
      </c>
      <c r="H141" s="65">
        <v>19520</v>
      </c>
      <c r="I141" s="41"/>
      <c r="J141" s="41"/>
      <c r="K141" s="51">
        <v>0</v>
      </c>
      <c r="L141">
        <v>1212</v>
      </c>
    </row>
    <row r="142" spans="1:12" x14ac:dyDescent="0.3">
      <c r="A142" s="59">
        <v>12</v>
      </c>
      <c r="B142" s="59">
        <v>19633</v>
      </c>
      <c r="C142" s="62">
        <v>23</v>
      </c>
      <c r="D142" s="59">
        <v>19641</v>
      </c>
      <c r="E142" s="62">
        <v>13</v>
      </c>
      <c r="F142" s="59">
        <v>19649</v>
      </c>
      <c r="G142" s="65">
        <v>23</v>
      </c>
      <c r="H142" s="65">
        <v>19657</v>
      </c>
      <c r="I142" s="41"/>
      <c r="J142" s="41"/>
      <c r="K142" s="51">
        <v>0</v>
      </c>
      <c r="L142">
        <v>1212</v>
      </c>
    </row>
    <row r="143" spans="1:12" x14ac:dyDescent="0.3">
      <c r="A143" s="59">
        <v>21</v>
      </c>
      <c r="B143" s="59">
        <v>19769</v>
      </c>
      <c r="C143" s="62">
        <v>21</v>
      </c>
      <c r="D143" s="59">
        <v>19785</v>
      </c>
      <c r="E143" s="62">
        <v>11</v>
      </c>
      <c r="F143" s="59">
        <v>19796</v>
      </c>
      <c r="G143" s="65">
        <v>21</v>
      </c>
      <c r="H143" s="65">
        <v>19808</v>
      </c>
      <c r="I143" s="41"/>
      <c r="J143" s="41"/>
      <c r="K143" s="51">
        <v>0</v>
      </c>
      <c r="L143">
        <v>2212</v>
      </c>
    </row>
    <row r="144" spans="1:12" x14ac:dyDescent="0.3">
      <c r="A144" s="59">
        <v>12</v>
      </c>
      <c r="B144" s="59">
        <v>19915</v>
      </c>
      <c r="C144" s="62">
        <v>23</v>
      </c>
      <c r="D144" s="59">
        <v>19924</v>
      </c>
      <c r="E144" s="62">
        <v>13</v>
      </c>
      <c r="F144" s="59">
        <v>19937</v>
      </c>
      <c r="G144" s="65">
        <v>23</v>
      </c>
      <c r="H144" s="65">
        <v>19947</v>
      </c>
      <c r="I144" s="41"/>
      <c r="J144" s="41"/>
      <c r="K144" s="51">
        <v>0</v>
      </c>
      <c r="L144">
        <v>1212</v>
      </c>
    </row>
    <row r="145" spans="1:12" x14ac:dyDescent="0.3">
      <c r="A145" s="59">
        <v>21</v>
      </c>
      <c r="B145" s="59">
        <v>20056</v>
      </c>
      <c r="C145" s="62">
        <v>12</v>
      </c>
      <c r="D145" s="59">
        <v>20065</v>
      </c>
      <c r="E145" s="62">
        <v>24</v>
      </c>
      <c r="F145" s="59">
        <v>20073</v>
      </c>
      <c r="G145" s="65">
        <v>23</v>
      </c>
      <c r="H145" s="65">
        <v>20121</v>
      </c>
      <c r="I145" s="41"/>
      <c r="J145" s="41"/>
      <c r="K145" s="51">
        <v>0</v>
      </c>
      <c r="L145">
        <v>2122</v>
      </c>
    </row>
    <row r="146" spans="1:12" x14ac:dyDescent="0.3">
      <c r="A146" s="59">
        <v>21</v>
      </c>
      <c r="B146" s="59">
        <v>20228</v>
      </c>
      <c r="C146" s="62">
        <v>12</v>
      </c>
      <c r="D146" s="59">
        <v>20244</v>
      </c>
      <c r="E146" s="62">
        <v>24</v>
      </c>
      <c r="F146" s="59">
        <v>20252</v>
      </c>
      <c r="G146" s="65">
        <v>14</v>
      </c>
      <c r="H146" s="65">
        <v>20264</v>
      </c>
      <c r="I146" s="41"/>
      <c r="J146" s="41"/>
      <c r="K146" s="51">
        <v>0</v>
      </c>
      <c r="L146">
        <v>2121</v>
      </c>
    </row>
    <row r="147" spans="1:12" x14ac:dyDescent="0.3">
      <c r="A147" s="59">
        <v>21</v>
      </c>
      <c r="B147" s="59">
        <v>20365</v>
      </c>
      <c r="C147" s="62">
        <v>12</v>
      </c>
      <c r="D147" s="59">
        <v>20374</v>
      </c>
      <c r="E147" s="62">
        <v>24</v>
      </c>
      <c r="F147" s="59">
        <v>20382</v>
      </c>
      <c r="G147" s="65">
        <v>14</v>
      </c>
      <c r="H147" s="65">
        <v>20395</v>
      </c>
      <c r="I147" s="41"/>
      <c r="J147" s="41"/>
      <c r="K147" s="51">
        <v>0</v>
      </c>
      <c r="L147">
        <v>2121</v>
      </c>
    </row>
    <row r="148" spans="1:12" x14ac:dyDescent="0.3">
      <c r="A148" s="59">
        <v>21</v>
      </c>
      <c r="B148" s="59">
        <v>20492</v>
      </c>
      <c r="C148" s="62">
        <v>21</v>
      </c>
      <c r="D148" s="59">
        <v>20497</v>
      </c>
      <c r="E148" s="62">
        <v>22</v>
      </c>
      <c r="F148" s="59">
        <v>20503</v>
      </c>
      <c r="G148" s="65">
        <v>14</v>
      </c>
      <c r="H148" s="65">
        <v>20512</v>
      </c>
      <c r="I148" s="41"/>
      <c r="J148" s="41"/>
      <c r="K148" s="51">
        <v>0</v>
      </c>
      <c r="L148">
        <v>2221</v>
      </c>
    </row>
    <row r="149" spans="1:12" x14ac:dyDescent="0.3">
      <c r="A149" s="59">
        <v>21</v>
      </c>
      <c r="B149" s="59">
        <v>20609</v>
      </c>
      <c r="C149" s="62">
        <v>21</v>
      </c>
      <c r="D149" s="59">
        <v>20616</v>
      </c>
      <c r="E149" s="62">
        <v>22</v>
      </c>
      <c r="F149" s="59">
        <v>20623</v>
      </c>
      <c r="G149" s="65">
        <v>14</v>
      </c>
      <c r="H149" s="65">
        <v>20636</v>
      </c>
      <c r="I149" s="41"/>
      <c r="J149" s="41"/>
      <c r="K149" s="51">
        <v>0</v>
      </c>
      <c r="L149">
        <v>2221</v>
      </c>
    </row>
    <row r="150" spans="1:12" x14ac:dyDescent="0.3">
      <c r="A150" s="59">
        <v>21</v>
      </c>
      <c r="B150" s="59">
        <v>20733</v>
      </c>
      <c r="C150" s="62">
        <v>12</v>
      </c>
      <c r="D150" s="59">
        <v>20744</v>
      </c>
      <c r="E150" s="62">
        <v>24</v>
      </c>
      <c r="F150" s="59">
        <v>20752</v>
      </c>
      <c r="G150" s="65">
        <v>14</v>
      </c>
      <c r="H150" s="65">
        <v>20765</v>
      </c>
      <c r="I150" s="41"/>
      <c r="J150" s="41"/>
      <c r="K150" s="51">
        <v>0</v>
      </c>
      <c r="L150">
        <v>2121</v>
      </c>
    </row>
    <row r="151" spans="1:12" x14ac:dyDescent="0.3">
      <c r="A151" s="59">
        <v>21</v>
      </c>
      <c r="B151" s="59">
        <v>20862</v>
      </c>
      <c r="C151" s="62">
        <v>21</v>
      </c>
      <c r="D151" s="59">
        <v>20869</v>
      </c>
      <c r="E151" s="62">
        <v>22</v>
      </c>
      <c r="F151" s="59">
        <v>20878</v>
      </c>
      <c r="G151" s="65">
        <v>14</v>
      </c>
      <c r="H151" s="65">
        <v>20886</v>
      </c>
      <c r="I151" s="41"/>
      <c r="J151" s="41"/>
      <c r="K151" s="51">
        <v>0</v>
      </c>
      <c r="L151">
        <v>2221</v>
      </c>
    </row>
    <row r="152" spans="1:12" x14ac:dyDescent="0.3">
      <c r="A152" s="59">
        <v>21</v>
      </c>
      <c r="B152" s="59">
        <v>21005</v>
      </c>
      <c r="C152" s="62">
        <v>21</v>
      </c>
      <c r="D152" s="59">
        <v>21015</v>
      </c>
      <c r="E152" s="62">
        <v>11</v>
      </c>
      <c r="F152" s="59">
        <v>21023</v>
      </c>
      <c r="G152" s="65">
        <v>21</v>
      </c>
      <c r="H152" s="65">
        <v>21034</v>
      </c>
      <c r="I152" s="41"/>
      <c r="J152" s="41"/>
      <c r="K152" s="51">
        <v>1</v>
      </c>
      <c r="L152">
        <v>2212</v>
      </c>
    </row>
    <row r="153" spans="1:12" x14ac:dyDescent="0.3">
      <c r="A153" s="17"/>
      <c r="B153" s="17"/>
      <c r="C153" s="17"/>
      <c r="D153" s="17"/>
      <c r="E153" s="17"/>
      <c r="F153" s="17"/>
      <c r="G153" s="17"/>
      <c r="H15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0</v>
      </c>
      <c r="B2" s="66">
        <v>40751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134</v>
      </c>
      <c r="V3" s="26" t="s">
        <v>118</v>
      </c>
      <c r="W3">
        <f>COUNTA(L7:L28)</f>
        <v>22</v>
      </c>
      <c r="AA3" s="26" t="s">
        <v>118</v>
      </c>
      <c r="AB3">
        <f>COUNTA(L29:L51)</f>
        <v>23</v>
      </c>
      <c r="AF3" s="26" t="s">
        <v>118</v>
      </c>
      <c r="AG3">
        <f>COUNTA(L52:L73)</f>
        <v>22</v>
      </c>
      <c r="AK3" s="26" t="s">
        <v>118</v>
      </c>
      <c r="AL3">
        <f>COUNTA(L74:L95)</f>
        <v>22</v>
      </c>
      <c r="AP3" s="26" t="s">
        <v>118</v>
      </c>
      <c r="AQ3">
        <f>COUNTA(L96:L118)</f>
        <v>23</v>
      </c>
      <c r="AU3" s="26" t="s">
        <v>118</v>
      </c>
      <c r="AV3">
        <f>COUNTA(L119:L140)</f>
        <v>22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134</v>
      </c>
      <c r="V4" s="26" t="s">
        <v>119</v>
      </c>
      <c r="W4">
        <f>SUM(U7:U22)</f>
        <v>22</v>
      </c>
      <c r="AA4" s="26" t="s">
        <v>119</v>
      </c>
      <c r="AB4">
        <f>SUM(Z7:Z22)</f>
        <v>23</v>
      </c>
      <c r="AF4" s="26" t="s">
        <v>119</v>
      </c>
      <c r="AG4">
        <f>SUM(AE7:AE22)</f>
        <v>22</v>
      </c>
      <c r="AK4" s="26" t="s">
        <v>119</v>
      </c>
      <c r="AL4">
        <f>SUM(AJ7:AJ22)</f>
        <v>22</v>
      </c>
      <c r="AP4" s="26" t="s">
        <v>119</v>
      </c>
      <c r="AQ4">
        <f>SUM(AO7:AO22)</f>
        <v>23</v>
      </c>
      <c r="AU4" s="26" t="s">
        <v>119</v>
      </c>
      <c r="AV4">
        <f>SUM(AT7:AT22)</f>
        <v>22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17</v>
      </c>
      <c r="C7" s="60">
        <v>12</v>
      </c>
      <c r="D7" s="57">
        <v>29</v>
      </c>
      <c r="E7" s="60">
        <v>24</v>
      </c>
      <c r="F7" s="57">
        <v>40</v>
      </c>
      <c r="G7" s="63">
        <v>14</v>
      </c>
      <c r="H7" s="63">
        <v>51</v>
      </c>
      <c r="I7" s="42"/>
      <c r="J7" s="42"/>
      <c r="K7" s="43">
        <v>0</v>
      </c>
      <c r="L7">
        <v>2121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COUNTIF(L7:L28,T7)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COUNTIF(L29:L51,Y7)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COUNTIF(L52:L73,AD7)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COUNTIF(L74:L95,AI7)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COUNTIF(L96:L118,AN7)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COUNTIF(L119:L140,AS7)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12</v>
      </c>
      <c r="B8" s="58">
        <v>159</v>
      </c>
      <c r="C8" s="61">
        <v>23</v>
      </c>
      <c r="D8" s="58">
        <v>169</v>
      </c>
      <c r="E8" s="61">
        <v>13</v>
      </c>
      <c r="F8" s="58">
        <v>197</v>
      </c>
      <c r="G8" s="64">
        <v>23</v>
      </c>
      <c r="H8" s="64">
        <v>205</v>
      </c>
      <c r="I8" s="42"/>
      <c r="J8" s="42"/>
      <c r="K8" s="43">
        <v>0</v>
      </c>
      <c r="L8">
        <v>1212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COUNTIF(L7:L28,T8)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COUNTIF(L29:L51,Y8)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COUNTIF(L52:L73,AD8)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COUNTIF(L74:L95,AI8)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COUNTIF(L96:L118,AN8)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COUNTIF(L119:L140,AS8)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325</v>
      </c>
      <c r="C9" s="61">
        <v>12</v>
      </c>
      <c r="D9" s="58">
        <v>333</v>
      </c>
      <c r="E9" s="61">
        <v>24</v>
      </c>
      <c r="F9" s="58">
        <v>341</v>
      </c>
      <c r="G9" s="64">
        <v>14</v>
      </c>
      <c r="H9" s="64">
        <v>354</v>
      </c>
      <c r="I9" s="42"/>
      <c r="J9" s="42"/>
      <c r="K9" s="43">
        <v>0</v>
      </c>
      <c r="L9">
        <v>2121</v>
      </c>
      <c r="N9" s="36">
        <v>1121</v>
      </c>
      <c r="O9" s="36">
        <f>COUNTIF($L$7:$L$500,N9)</f>
        <v>4</v>
      </c>
      <c r="P9" s="36">
        <f>O9/$Q$4</f>
        <v>2.9850746268656716E-2</v>
      </c>
      <c r="Q9" s="36">
        <f>IF(P9=0,0,(P9*((LOG(P9))/LOG(2))))</f>
        <v>-0.15122654299873947</v>
      </c>
      <c r="T9" s="36">
        <f>N9</f>
        <v>1121</v>
      </c>
      <c r="U9" s="36">
        <f>COUNTIF(L7:L28,T9)</f>
        <v>1</v>
      </c>
      <c r="V9" s="36">
        <f>U9/(W4-U20)</f>
        <v>5.2631578947368418E-2</v>
      </c>
      <c r="W9" s="36">
        <f>IF(V9=0,0,(V9*((LOG(V9))/LOG(2))))</f>
        <v>-0.22357513228650452</v>
      </c>
      <c r="Y9" s="36">
        <f>N9</f>
        <v>1121</v>
      </c>
      <c r="Z9" s="36">
        <f>COUNTIF(L29:L51,Y9)</f>
        <v>1</v>
      </c>
      <c r="AA9" s="36">
        <f>Z9/(AB4-Z20)</f>
        <v>5.8823529411764705E-2</v>
      </c>
      <c r="AB9" s="36">
        <f>IF(AA9=0,0,(AA9*((LOG(AA9))/LOG(2))))</f>
        <v>-0.24043899066178465</v>
      </c>
      <c r="AD9" s="36">
        <f>N9</f>
        <v>1121</v>
      </c>
      <c r="AE9" s="36">
        <f>COUNTIF(L52:L73,AD9)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COUNTIF(L74:L95,AI9)</f>
        <v>1</v>
      </c>
      <c r="AK9" s="36">
        <f>AJ9/(AL4-AJ20)</f>
        <v>7.6923076923076927E-2</v>
      </c>
      <c r="AL9" s="36">
        <f>IF(AK9=0,0,(AK9*((LOG(AK9))/LOG(2))))</f>
        <v>-0.28464920908777636</v>
      </c>
      <c r="AN9" s="36">
        <f>N9</f>
        <v>1121</v>
      </c>
      <c r="AO9" s="36">
        <f>COUNTIF(L96:L118,AN9)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COUNTIF(L119:L140,AS9)</f>
        <v>1</v>
      </c>
      <c r="AU9" s="36">
        <f>AT9/(AV4-AT20)</f>
        <v>5.8823529411764705E-2</v>
      </c>
      <c r="AV9" s="36">
        <f>IF(AU9=0,0,(AU9*((LOG(AU9))/LOG(2))))</f>
        <v>-0.24043899066178465</v>
      </c>
    </row>
    <row r="10" spans="1:48" x14ac:dyDescent="0.3">
      <c r="A10" s="58">
        <v>21</v>
      </c>
      <c r="B10" s="58">
        <v>466</v>
      </c>
      <c r="C10" s="61">
        <v>12</v>
      </c>
      <c r="D10" s="58">
        <v>474</v>
      </c>
      <c r="E10" s="61">
        <v>24</v>
      </c>
      <c r="F10" s="58">
        <v>482</v>
      </c>
      <c r="G10" s="64">
        <v>14</v>
      </c>
      <c r="H10" s="64">
        <v>493</v>
      </c>
      <c r="I10" s="42"/>
      <c r="J10" s="42"/>
      <c r="K10" s="43">
        <v>0</v>
      </c>
      <c r="L10">
        <v>2121</v>
      </c>
      <c r="N10" s="36">
        <v>1122</v>
      </c>
      <c r="O10" s="36">
        <f>COUNTIF($L$7:$L$500,N10)</f>
        <v>2</v>
      </c>
      <c r="P10" s="36">
        <f>O10/$Q$4</f>
        <v>1.4925373134328358E-2</v>
      </c>
      <c r="Q10" s="36">
        <f>IF(P10=0,0,(P10*((LOG(P10))/LOG(2))))</f>
        <v>-9.0538644633698095E-2</v>
      </c>
      <c r="T10" s="36">
        <f>N10</f>
        <v>1122</v>
      </c>
      <c r="U10" s="36">
        <f>COUNTIF(L7:L28,T10)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COUNTIF(L29:L51,Y10)</f>
        <v>1</v>
      </c>
      <c r="AA10" s="36">
        <f>Z10/(AB4-Z20)</f>
        <v>5.8823529411764705E-2</v>
      </c>
      <c r="AB10" s="36">
        <f>IF(AA10=0,0,(AA10*((LOG(AA10))/LOG(2))))</f>
        <v>-0.24043899066178465</v>
      </c>
      <c r="AD10" s="36">
        <f>N10</f>
        <v>1122</v>
      </c>
      <c r="AE10" s="36">
        <f>COUNTIF(L52:L73,AD10)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COUNTIF(L74:L95,AI10)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COUNTIF(L96:L118,AN10)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COUNTIF(L119:L140,AS10)</f>
        <v>1</v>
      </c>
      <c r="AU10" s="36">
        <f>AT10/(AV4-AT20)</f>
        <v>5.8823529411764705E-2</v>
      </c>
      <c r="AV10" s="36">
        <f>IF(AU10=0,0,(AU10*((LOG(AU10))/LOG(2))))</f>
        <v>-0.24043899066178465</v>
      </c>
    </row>
    <row r="11" spans="1:48" x14ac:dyDescent="0.3">
      <c r="A11" s="58">
        <v>21</v>
      </c>
      <c r="B11" s="58">
        <v>612</v>
      </c>
      <c r="C11" s="61">
        <v>21</v>
      </c>
      <c r="D11" s="58">
        <v>620</v>
      </c>
      <c r="E11" s="61">
        <v>11</v>
      </c>
      <c r="F11" s="58">
        <v>632</v>
      </c>
      <c r="G11" s="64">
        <v>21</v>
      </c>
      <c r="H11" s="64">
        <v>641</v>
      </c>
      <c r="I11" s="42"/>
      <c r="J11" s="42"/>
      <c r="K11" s="43">
        <v>0</v>
      </c>
      <c r="L11">
        <v>2212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COUNTIF(L7:L28,T11)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COUNTIF(L29:L51,Y11)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COUNTIF(L52:L73,AD11)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COUNTIF(L74:L95,AI11)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COUNTIF(L96:L118,AN11)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COUNTIF(L119:L140,AS11)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742</v>
      </c>
      <c r="C12" s="61">
        <v>21</v>
      </c>
      <c r="D12" s="58">
        <v>751</v>
      </c>
      <c r="E12" s="61">
        <v>11</v>
      </c>
      <c r="F12" s="58">
        <v>759</v>
      </c>
      <c r="G12" s="64">
        <v>21</v>
      </c>
      <c r="H12" s="64">
        <v>767</v>
      </c>
      <c r="I12" s="42"/>
      <c r="J12" s="42"/>
      <c r="K12" s="43">
        <v>0</v>
      </c>
      <c r="L12">
        <v>2212</v>
      </c>
      <c r="N12" s="36">
        <v>1212</v>
      </c>
      <c r="O12" s="36">
        <f>COUNTIF($L$7:$L$500,N12)</f>
        <v>24</v>
      </c>
      <c r="P12" s="36">
        <f>O12/$Q$4</f>
        <v>0.17910447761194029</v>
      </c>
      <c r="Q12" s="36">
        <f>IF(P12=0,0,(P12*((LOG(P12))/LOG(2))))</f>
        <v>-0.44438089965431932</v>
      </c>
      <c r="T12" s="36">
        <f>N12</f>
        <v>1212</v>
      </c>
      <c r="U12" s="36">
        <f>COUNTIF(L7:L28,T12)</f>
        <v>8</v>
      </c>
      <c r="V12" s="36">
        <f>U12/(W4-U20)</f>
        <v>0.42105263157894735</v>
      </c>
      <c r="W12" s="36">
        <f>IF(V12=0,0,(V12*((LOG(V12))/LOG(2))))</f>
        <v>-0.52544316355519383</v>
      </c>
      <c r="Y12" s="36">
        <f>N12</f>
        <v>1212</v>
      </c>
      <c r="Z12" s="36">
        <f>COUNTIF(L29:L51,Y12)</f>
        <v>6</v>
      </c>
      <c r="AA12" s="36">
        <f>Z12/(AB4-Z20)</f>
        <v>0.35294117647058826</v>
      </c>
      <c r="AB12" s="36">
        <f>IF(AA12=0,0,(AA12*((LOG(AA12))/LOG(2))))</f>
        <v>-0.53029423783382934</v>
      </c>
      <c r="AD12" s="36">
        <f>N12</f>
        <v>1212</v>
      </c>
      <c r="AE12" s="36">
        <f>COUNTIF(L52:L73,AD12)</f>
        <v>3</v>
      </c>
      <c r="AF12" s="36">
        <f>AE12/(AG4-AE20)</f>
        <v>0.21428571428571427</v>
      </c>
      <c r="AG12" s="36">
        <f>IF(AF12=0,0,(AF12*((LOG(AF12))/LOG(2))))</f>
        <v>-0.47622694742923877</v>
      </c>
      <c r="AI12" s="36">
        <f>N12</f>
        <v>1212</v>
      </c>
      <c r="AJ12" s="36">
        <f>COUNTIF(L74:L95,AI12)</f>
        <v>2</v>
      </c>
      <c r="AK12" s="36">
        <f>AJ12/(AL4-AJ20)</f>
        <v>0.15384615384615385</v>
      </c>
      <c r="AL12" s="36">
        <f>IF(AK12=0,0,(AK12*((LOG(AK12))/LOG(2))))</f>
        <v>-0.4154522643293988</v>
      </c>
      <c r="AN12" s="36">
        <f>N12</f>
        <v>1212</v>
      </c>
      <c r="AO12" s="36">
        <f>COUNTIF(L96:L118,AN12)</f>
        <v>4</v>
      </c>
      <c r="AP12" s="36">
        <f>AO12/(AQ4-AO20)</f>
        <v>0.2857142857142857</v>
      </c>
      <c r="AQ12" s="36">
        <f>IF(AP12=0,0,(AP12*((LOG(AP12))/LOG(2))))</f>
        <v>-0.51638712058788683</v>
      </c>
      <c r="AS12" s="36">
        <f>N12</f>
        <v>1212</v>
      </c>
      <c r="AT12" s="36">
        <f>COUNTIF(L119:L140,AS12)</f>
        <v>1</v>
      </c>
      <c r="AU12" s="36">
        <f>AT12/(AV4-AT20)</f>
        <v>5.8823529411764705E-2</v>
      </c>
      <c r="AV12" s="36">
        <f>IF(AU12=0,0,(AU12*((LOG(AU12))/LOG(2))))</f>
        <v>-0.24043899066178465</v>
      </c>
    </row>
    <row r="13" spans="1:48" x14ac:dyDescent="0.3">
      <c r="A13" s="58">
        <v>12</v>
      </c>
      <c r="B13" s="58">
        <v>880</v>
      </c>
      <c r="C13" s="61">
        <v>23</v>
      </c>
      <c r="D13" s="58">
        <v>888</v>
      </c>
      <c r="E13" s="61">
        <v>13</v>
      </c>
      <c r="F13" s="58">
        <v>899</v>
      </c>
      <c r="G13" s="64">
        <v>23</v>
      </c>
      <c r="H13" s="64">
        <v>908</v>
      </c>
      <c r="I13" s="42"/>
      <c r="J13" s="42"/>
      <c r="K13" s="43">
        <v>0</v>
      </c>
      <c r="L13">
        <v>1212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COUNTIF(L7:L28,T13)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COUNTIF(L29:L51,Y13)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COUNTIF(L52:L73,AD13)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COUNTIF(L74:L95,AI13)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COUNTIF(L96:L118,AN13)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COUNTIF(L119:L140,AS13)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12</v>
      </c>
      <c r="B14" s="58">
        <v>1021</v>
      </c>
      <c r="C14" s="61">
        <v>23</v>
      </c>
      <c r="D14" s="58">
        <v>1030</v>
      </c>
      <c r="E14" s="61">
        <v>13</v>
      </c>
      <c r="F14" s="58">
        <v>1041</v>
      </c>
      <c r="G14" s="64">
        <v>23</v>
      </c>
      <c r="H14" s="64">
        <v>1049</v>
      </c>
      <c r="I14" s="42"/>
      <c r="J14" s="42"/>
      <c r="K14" s="43">
        <v>0</v>
      </c>
      <c r="L14">
        <v>1212</v>
      </c>
      <c r="N14" s="36">
        <v>1222</v>
      </c>
      <c r="O14" s="36">
        <f>COUNTIF($L$7:$L$500,N14)</f>
        <v>1</v>
      </c>
      <c r="P14" s="36">
        <f>O14/$Q$4</f>
        <v>7.462686567164179E-3</v>
      </c>
      <c r="Q14" s="36">
        <f>IF(P14=0,0,(P14*((LOG(P14))/LOG(2))))</f>
        <v>-5.2732008884013228E-2</v>
      </c>
      <c r="T14" s="36">
        <f>N14</f>
        <v>1222</v>
      </c>
      <c r="U14" s="36">
        <f>COUNTIF(L7:L28,T14)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COUNTIF(L29:L51,Y14)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COUNTIF(L52:L73,AD14)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COUNTIF(L74:L95,AI14)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COUNTIF(L96:L118,AN14)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COUNTIF(L119:L140,AS14)</f>
        <v>1</v>
      </c>
      <c r="AU14" s="36">
        <f>AT14/(AV4-AT20)</f>
        <v>5.8823529411764705E-2</v>
      </c>
      <c r="AV14" s="36">
        <f>IF(AU14=0,0,(AU14*((LOG(AU14))/LOG(2))))</f>
        <v>-0.24043899066178465</v>
      </c>
    </row>
    <row r="15" spans="1:48" x14ac:dyDescent="0.3">
      <c r="A15" s="58">
        <v>12</v>
      </c>
      <c r="B15" s="58">
        <v>1163</v>
      </c>
      <c r="C15" s="61">
        <v>23</v>
      </c>
      <c r="D15" s="58">
        <v>1171</v>
      </c>
      <c r="E15" s="61">
        <v>13</v>
      </c>
      <c r="F15" s="58">
        <v>1180</v>
      </c>
      <c r="G15" s="64">
        <v>23</v>
      </c>
      <c r="H15" s="64">
        <v>1192</v>
      </c>
      <c r="I15" s="42"/>
      <c r="J15" s="42"/>
      <c r="K15" s="43">
        <v>0</v>
      </c>
      <c r="L15">
        <v>1212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COUNTIF(L7:L28,T15)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COUNTIF(L29:L51,Y15)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COUNTIF(L52:L73,AD15)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COUNTIF(L74:L95,AI15)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COUNTIF(L96:L118,AN15)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COUNTIF(L119:L140,AS15)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12</v>
      </c>
      <c r="B16" s="58">
        <v>1310</v>
      </c>
      <c r="C16" s="61">
        <v>23</v>
      </c>
      <c r="D16" s="58">
        <v>1320</v>
      </c>
      <c r="E16" s="61">
        <v>13</v>
      </c>
      <c r="F16" s="58">
        <v>1328</v>
      </c>
      <c r="G16" s="64">
        <v>23</v>
      </c>
      <c r="H16" s="64">
        <v>1338</v>
      </c>
      <c r="I16" s="42"/>
      <c r="J16" s="42"/>
      <c r="K16" s="43">
        <v>0</v>
      </c>
      <c r="L16">
        <v>1212</v>
      </c>
      <c r="N16" s="36">
        <v>2112</v>
      </c>
      <c r="O16" s="36">
        <f>COUNTIF($L$7:$L$500,N16)</f>
        <v>1</v>
      </c>
      <c r="P16" s="36">
        <f>O16/$Q$4</f>
        <v>7.462686567164179E-3</v>
      </c>
      <c r="Q16" s="36">
        <f>IF(P16=0,0,(P16*((LOG(P16))/LOG(2))))</f>
        <v>-5.2732008884013228E-2</v>
      </c>
      <c r="T16" s="36">
        <f>N16</f>
        <v>2112</v>
      </c>
      <c r="U16" s="36">
        <f>COUNTIF(L7:L28,T16)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COUNTIF(L29:L51,Y16)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COUNTIF(L52:L73,AD16)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COUNTIF(L74:L95,AI16)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COUNTIF(L96:L118,AN16)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COUNTIF(L119:L140,AS16)</f>
        <v>1</v>
      </c>
      <c r="AU16" s="36">
        <f>AT16/(AV4-AT20)</f>
        <v>5.8823529411764705E-2</v>
      </c>
      <c r="AV16" s="36">
        <f>IF(AU16=0,0,(AU16*((LOG(AU16))/LOG(2))))</f>
        <v>-0.24043899066178465</v>
      </c>
    </row>
    <row r="17" spans="1:48" x14ac:dyDescent="0.3">
      <c r="A17" s="58">
        <v>21</v>
      </c>
      <c r="B17" s="58">
        <v>1455</v>
      </c>
      <c r="C17" s="61">
        <v>12</v>
      </c>
      <c r="D17" s="58">
        <v>1465</v>
      </c>
      <c r="E17" s="61">
        <v>24</v>
      </c>
      <c r="F17" s="58">
        <v>1473</v>
      </c>
      <c r="G17" s="64">
        <v>14</v>
      </c>
      <c r="H17" s="64">
        <v>1484</v>
      </c>
      <c r="I17" s="42"/>
      <c r="J17" s="42"/>
      <c r="K17" s="43">
        <v>0</v>
      </c>
      <c r="L17">
        <v>2121</v>
      </c>
      <c r="N17" s="36">
        <v>2121</v>
      </c>
      <c r="O17" s="36">
        <f>COUNTIF($L$7:$L$500,N17)</f>
        <v>38</v>
      </c>
      <c r="P17" s="36">
        <f>O17/$Q$4</f>
        <v>0.28358208955223879</v>
      </c>
      <c r="Q17" s="36">
        <f>IF(P17=0,0,(P17*((LOG(P17))/LOG(2))))</f>
        <v>-0.51559808751148584</v>
      </c>
      <c r="T17" s="36">
        <f>N17</f>
        <v>2121</v>
      </c>
      <c r="U17" s="36">
        <f>COUNTIF(L7:L28,T17)</f>
        <v>9</v>
      </c>
      <c r="V17" s="36">
        <f>U17/(W4-U20)</f>
        <v>0.47368421052631576</v>
      </c>
      <c r="W17" s="36">
        <f>IF(V17=0,0,(V17*((LOG(V17))/LOG(2))))</f>
        <v>-0.51063276884270825</v>
      </c>
      <c r="Y17" s="36">
        <f>N17</f>
        <v>2121</v>
      </c>
      <c r="Z17" s="36">
        <f>COUNTIF(L29:L51,Y17)</f>
        <v>7</v>
      </c>
      <c r="AA17" s="36">
        <f>Z17/(AB4-Z20)</f>
        <v>0.41176470588235292</v>
      </c>
      <c r="AB17" s="36">
        <f>IF(AA17=0,0,(AA17*((LOG(AA17))/LOG(2))))</f>
        <v>-0.52710326084406744</v>
      </c>
      <c r="AD17" s="36">
        <f>N17</f>
        <v>2121</v>
      </c>
      <c r="AE17" s="36">
        <f>COUNTIF(L52:L73,AD17)</f>
        <v>7</v>
      </c>
      <c r="AF17" s="36">
        <f>AE17/(AG4-AE20)</f>
        <v>0.5</v>
      </c>
      <c r="AG17" s="36">
        <f>IF(AF17=0,0,(AF17*((LOG(AF17))/LOG(2))))</f>
        <v>-0.5</v>
      </c>
      <c r="AI17" s="36">
        <f>N17</f>
        <v>2121</v>
      </c>
      <c r="AJ17" s="36">
        <f>COUNTIF(L74:L95,AI17)</f>
        <v>4</v>
      </c>
      <c r="AK17" s="36">
        <f>AJ17/(AL4-AJ20)</f>
        <v>0.30769230769230771</v>
      </c>
      <c r="AL17" s="36">
        <f>IF(AK17=0,0,(AK17*((LOG(AK17))/LOG(2))))</f>
        <v>-0.52321222096648989</v>
      </c>
      <c r="AN17" s="36">
        <f>N17</f>
        <v>2121</v>
      </c>
      <c r="AO17" s="36">
        <f>COUNTIF(L96:L118,AN17)</f>
        <v>8</v>
      </c>
      <c r="AP17" s="36">
        <f>AO17/(AQ4-AO20)</f>
        <v>0.5714285714285714</v>
      </c>
      <c r="AQ17" s="36">
        <f>IF(AP17=0,0,(AP17*((LOG(AP17))/LOG(2))))</f>
        <v>-0.46134566974720237</v>
      </c>
      <c r="AS17" s="36">
        <f>N17</f>
        <v>2121</v>
      </c>
      <c r="AT17" s="36">
        <f>COUNTIF(L119:L140,AS17)</f>
        <v>3</v>
      </c>
      <c r="AU17" s="36">
        <f>AT17/(AV4-AT20)</f>
        <v>0.17647058823529413</v>
      </c>
      <c r="AV17" s="36">
        <f>IF(AU17=0,0,(AU17*((LOG(AU17))/LOG(2))))</f>
        <v>-0.44161770715220888</v>
      </c>
    </row>
    <row r="18" spans="1:48" x14ac:dyDescent="0.3">
      <c r="A18" s="58">
        <v>12</v>
      </c>
      <c r="B18" s="58">
        <v>1595</v>
      </c>
      <c r="C18" s="61">
        <v>14</v>
      </c>
      <c r="D18" s="58">
        <v>1612</v>
      </c>
      <c r="E18" s="61">
        <v>24</v>
      </c>
      <c r="F18" s="58">
        <v>1622</v>
      </c>
      <c r="G18" s="64">
        <v>14</v>
      </c>
      <c r="H18" s="64">
        <v>1632</v>
      </c>
      <c r="I18" s="42"/>
      <c r="J18" s="42"/>
      <c r="K18" s="43">
        <v>0</v>
      </c>
      <c r="L18">
        <v>1121</v>
      </c>
      <c r="N18" s="36">
        <v>2122</v>
      </c>
      <c r="O18" s="36">
        <f>COUNTIF($L$7:$L$500,N18)</f>
        <v>13</v>
      </c>
      <c r="P18" s="36">
        <f>O18/$Q$4</f>
        <v>9.7014925373134331E-2</v>
      </c>
      <c r="Q18" s="36">
        <f>IF(P18=0,0,(P18*((LOG(P18))/LOG(2))))</f>
        <v>-0.32651823238893163</v>
      </c>
      <c r="T18" s="36">
        <f>N18</f>
        <v>2122</v>
      </c>
      <c r="U18" s="36">
        <f>COUNTIF(L7:L28,T18)</f>
        <v>1</v>
      </c>
      <c r="V18" s="36">
        <f>U18/(W4-U20)</f>
        <v>5.2631578947368418E-2</v>
      </c>
      <c r="W18" s="36">
        <f>IF(V18=0,0,(V18*((LOG(V18))/LOG(2))))</f>
        <v>-0.22357513228650452</v>
      </c>
      <c r="Y18" s="36">
        <f>N18</f>
        <v>2122</v>
      </c>
      <c r="Z18" s="36">
        <f>COUNTIF(L29:L51,Y18)</f>
        <v>2</v>
      </c>
      <c r="AA18" s="36">
        <f>Z18/(AB4-Z20)</f>
        <v>0.11764705882352941</v>
      </c>
      <c r="AB18" s="36">
        <f>IF(AA18=0,0,(AA18*((LOG(AA18))/LOG(2))))</f>
        <v>-0.36323092250003997</v>
      </c>
      <c r="AD18" s="36">
        <f>N18</f>
        <v>2122</v>
      </c>
      <c r="AE18" s="36">
        <f>COUNTIF(L52:L73,AD18)</f>
        <v>3</v>
      </c>
      <c r="AF18" s="36">
        <f>AE18/(AG4-AE20)</f>
        <v>0.21428571428571427</v>
      </c>
      <c r="AG18" s="36">
        <f>IF(AF18=0,0,(AF18*((LOG(AF18))/LOG(2))))</f>
        <v>-0.47622694742923877</v>
      </c>
      <c r="AI18" s="36">
        <f>N18</f>
        <v>2122</v>
      </c>
      <c r="AJ18" s="36">
        <f>COUNTIF(L74:L95,AI18)</f>
        <v>3</v>
      </c>
      <c r="AK18" s="36">
        <f>AJ18/(AL4-AJ20)</f>
        <v>0.23076923076923078</v>
      </c>
      <c r="AL18" s="36">
        <f>IF(AK18=0,0,(AK18*((LOG(AK18))/LOG(2))))</f>
        <v>-0.48818705017383146</v>
      </c>
      <c r="AN18" s="36">
        <f>N18</f>
        <v>2122</v>
      </c>
      <c r="AO18" s="36">
        <f>COUNTIF(L96:L118,AN18)</f>
        <v>1</v>
      </c>
      <c r="AP18" s="36">
        <f>AO18/(AQ4-AO20)</f>
        <v>7.1428571428571425E-2</v>
      </c>
      <c r="AQ18" s="36">
        <f>IF(AP18=0,0,(AP18*((LOG(AP18))/LOG(2))))</f>
        <v>-0.27195392300411453</v>
      </c>
      <c r="AS18" s="36">
        <f>N18</f>
        <v>2122</v>
      </c>
      <c r="AT18" s="36">
        <f>COUNTIF(L119:L140,AS18)</f>
        <v>3</v>
      </c>
      <c r="AU18" s="36">
        <f>AT18/(AV4-AT20)</f>
        <v>0.17647058823529413</v>
      </c>
      <c r="AV18" s="36">
        <f>IF(AU18=0,0,(AU18*((LOG(AU18))/LOG(2))))</f>
        <v>-0.44161770715220888</v>
      </c>
    </row>
    <row r="19" spans="1:48" x14ac:dyDescent="0.3">
      <c r="A19" s="58">
        <v>21</v>
      </c>
      <c r="B19" s="58">
        <v>1751</v>
      </c>
      <c r="C19" s="61">
        <v>21</v>
      </c>
      <c r="D19" s="58">
        <v>1768</v>
      </c>
      <c r="E19" s="61">
        <v>11</v>
      </c>
      <c r="F19" s="58">
        <v>1776</v>
      </c>
      <c r="G19" s="64">
        <v>21</v>
      </c>
      <c r="H19" s="64">
        <v>1787</v>
      </c>
      <c r="I19" s="42"/>
      <c r="J19" s="42"/>
      <c r="K19" s="43">
        <v>0</v>
      </c>
      <c r="L19">
        <v>2212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COUNTIF(L7:L28,T19)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COUNTIF(L29:L51,Y19)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COUNTIF(L52:L73,AD19)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COUNTIF(L74:L95,AI19)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COUNTIF(L96:L118,AN19)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COUNTIF(L119:L140,AS19)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1894</v>
      </c>
      <c r="C20" s="61">
        <v>12</v>
      </c>
      <c r="D20" s="58">
        <v>1902</v>
      </c>
      <c r="E20" s="61">
        <v>24</v>
      </c>
      <c r="F20" s="58">
        <v>1910</v>
      </c>
      <c r="G20" s="64">
        <v>14</v>
      </c>
      <c r="H20" s="64">
        <v>1921</v>
      </c>
      <c r="I20" s="42"/>
      <c r="J20" s="42"/>
      <c r="K20" s="43">
        <v>0</v>
      </c>
      <c r="L20">
        <v>2121</v>
      </c>
      <c r="N20" s="36">
        <v>2212</v>
      </c>
      <c r="O20" s="36">
        <f>COUNTIF($L$7:$L$500,N20)</f>
        <v>40</v>
      </c>
      <c r="P20" s="36">
        <f>O20/$Q$4</f>
        <v>0.29850746268656714</v>
      </c>
      <c r="Q20" s="36">
        <f>IF(P20=0,0,(P20*((LOG(P20))/LOG(2))))</f>
        <v>-0.52064510315534629</v>
      </c>
      <c r="T20" s="36">
        <f>N20</f>
        <v>2212</v>
      </c>
      <c r="U20" s="36">
        <f>COUNTIF(L7:L28,T20)</f>
        <v>3</v>
      </c>
      <c r="V20" s="55"/>
      <c r="W20" s="56"/>
      <c r="Y20" s="36">
        <f>N20</f>
        <v>2212</v>
      </c>
      <c r="Z20" s="36">
        <f>COUNTIF(L29:L51,Y20)</f>
        <v>6</v>
      </c>
      <c r="AA20" s="55"/>
      <c r="AB20" s="56"/>
      <c r="AD20" s="36">
        <f>N20</f>
        <v>2212</v>
      </c>
      <c r="AE20" s="36">
        <f>COUNTIF(L52:L73,AD20)</f>
        <v>8</v>
      </c>
      <c r="AF20" s="55"/>
      <c r="AG20" s="56"/>
      <c r="AI20" s="36">
        <f>N20</f>
        <v>2212</v>
      </c>
      <c r="AJ20" s="36">
        <f>COUNTIF(L74:L95,AI20)</f>
        <v>9</v>
      </c>
      <c r="AK20" s="55"/>
      <c r="AL20" s="56"/>
      <c r="AN20" s="36">
        <f>N20</f>
        <v>2212</v>
      </c>
      <c r="AO20" s="36">
        <f>COUNTIF(L96:L118,AN20)</f>
        <v>9</v>
      </c>
      <c r="AP20" s="55"/>
      <c r="AQ20" s="56"/>
      <c r="AS20" s="36">
        <f>N20</f>
        <v>2212</v>
      </c>
      <c r="AT20" s="36">
        <f>COUNTIF(L119:L140,AS20)</f>
        <v>5</v>
      </c>
      <c r="AU20" s="55"/>
      <c r="AV20" s="56"/>
    </row>
    <row r="21" spans="1:48" x14ac:dyDescent="0.3">
      <c r="A21" s="58">
        <v>21</v>
      </c>
      <c r="B21" s="58">
        <v>2042</v>
      </c>
      <c r="C21" s="61">
        <v>12</v>
      </c>
      <c r="D21" s="58">
        <v>2050</v>
      </c>
      <c r="E21" s="61">
        <v>24</v>
      </c>
      <c r="F21" s="58">
        <v>2059</v>
      </c>
      <c r="G21" s="64">
        <v>14</v>
      </c>
      <c r="H21" s="64">
        <v>2067</v>
      </c>
      <c r="I21" s="42"/>
      <c r="J21" s="42"/>
      <c r="K21" s="43">
        <v>0</v>
      </c>
      <c r="L21">
        <v>2121</v>
      </c>
      <c r="N21" s="36">
        <v>2221</v>
      </c>
      <c r="O21" s="36">
        <f>COUNTIF($L$7:$L$500,N21)</f>
        <v>9</v>
      </c>
      <c r="P21" s="36">
        <f>O21/$Q$4</f>
        <v>6.7164179104477612E-2</v>
      </c>
      <c r="Q21" s="36">
        <f>IF(P21=0,0,(P21*((LOG(P21))/LOG(2))))</f>
        <v>-0.2616826694114861</v>
      </c>
      <c r="T21" s="36">
        <f>N21</f>
        <v>2221</v>
      </c>
      <c r="U21" s="36">
        <f>COUNTIF(L7:L28,T21)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COUNTIF(L29:L51,Y21)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COUNTIF(L52:L73,AD21)</f>
        <v>1</v>
      </c>
      <c r="AF21" s="36">
        <f>AE21/(AG4-AE20)</f>
        <v>7.1428571428571425E-2</v>
      </c>
      <c r="AG21" s="36">
        <f>IF(AF21=0,0,(AF21*((LOG(AF21))/LOG(2))))</f>
        <v>-0.27195392300411453</v>
      </c>
      <c r="AI21" s="36">
        <f>N21</f>
        <v>2221</v>
      </c>
      <c r="AJ21" s="36">
        <f>COUNTIF(L74:L95,AI21)</f>
        <v>3</v>
      </c>
      <c r="AK21" s="36">
        <f>AJ21/(AL4-AJ20)</f>
        <v>0.23076923076923078</v>
      </c>
      <c r="AL21" s="36">
        <f>IF(AK21=0,0,(AK21*((LOG(AK21))/LOG(2))))</f>
        <v>-0.48818705017383146</v>
      </c>
      <c r="AN21" s="36">
        <f>N21</f>
        <v>2221</v>
      </c>
      <c r="AO21" s="36">
        <f>COUNTIF(L96:L118,AN21)</f>
        <v>1</v>
      </c>
      <c r="AP21" s="36">
        <f>AO21/(AQ4-AO20)</f>
        <v>7.1428571428571425E-2</v>
      </c>
      <c r="AQ21" s="36">
        <f>IF(AP21=0,0,(AP21*((LOG(AP21))/LOG(2))))</f>
        <v>-0.27195392300411453</v>
      </c>
      <c r="AS21" s="36">
        <f>N21</f>
        <v>2221</v>
      </c>
      <c r="AT21" s="36">
        <f>COUNTIF(L119:L140,AS21)</f>
        <v>4</v>
      </c>
      <c r="AU21" s="36">
        <f>AT21/(AV4-AT20)</f>
        <v>0.23529411764705882</v>
      </c>
      <c r="AV21" s="36">
        <f>IF(AU21=0,0,(AU21*((LOG(AU21))/LOG(2))))</f>
        <v>-0.49116772735302094</v>
      </c>
    </row>
    <row r="22" spans="1:48" x14ac:dyDescent="0.3">
      <c r="A22" s="58">
        <v>21</v>
      </c>
      <c r="B22" s="58">
        <v>2187</v>
      </c>
      <c r="C22" s="61">
        <v>12</v>
      </c>
      <c r="D22" s="58">
        <v>2195</v>
      </c>
      <c r="E22" s="61">
        <v>24</v>
      </c>
      <c r="F22" s="58">
        <v>2205</v>
      </c>
      <c r="G22" s="64">
        <v>14</v>
      </c>
      <c r="H22" s="64">
        <v>2213</v>
      </c>
      <c r="I22" s="42"/>
      <c r="J22" s="42"/>
      <c r="K22" s="43">
        <v>0</v>
      </c>
      <c r="L22">
        <v>2121</v>
      </c>
      <c r="N22" s="36">
        <v>2222</v>
      </c>
      <c r="O22" s="36">
        <f>COUNTIF($L$7:$L$500,N22)</f>
        <v>2</v>
      </c>
      <c r="P22" s="36">
        <f>O22/$Q$4</f>
        <v>1.4925373134328358E-2</v>
      </c>
      <c r="Q22" s="36">
        <f>IF(P22=0,0,(P22*((LOG(P22))/LOG(2))))</f>
        <v>-9.0538644633698095E-2</v>
      </c>
      <c r="T22" s="36">
        <f>N22</f>
        <v>2222</v>
      </c>
      <c r="U22" s="36">
        <f>COUNTIF(L7:L28,T22)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COUNTIF(L29:L51,Y22)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COUNTIF(L52:L73,AD22)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COUNTIF(L74:L95,AI22)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COUNTIF(L96:L118,AN22)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COUNTIF(L119:L140,AS22)</f>
        <v>2</v>
      </c>
      <c r="AU22" s="36">
        <f>AT22/(AV4-AT20)</f>
        <v>0.11764705882352941</v>
      </c>
      <c r="AV22" s="36">
        <f>IF(AU22=0,0,(AU22*((LOG(AU22))/LOG(2))))</f>
        <v>-0.36323092250003997</v>
      </c>
    </row>
    <row r="23" spans="1:48" x14ac:dyDescent="0.3">
      <c r="A23" s="58">
        <v>21</v>
      </c>
      <c r="B23" s="58">
        <v>2350</v>
      </c>
      <c r="C23" s="61">
        <v>12</v>
      </c>
      <c r="D23" s="58">
        <v>2358</v>
      </c>
      <c r="E23" s="61">
        <v>24</v>
      </c>
      <c r="F23" s="58">
        <v>2367</v>
      </c>
      <c r="G23" s="64">
        <v>14</v>
      </c>
      <c r="H23" s="64">
        <v>2379</v>
      </c>
      <c r="I23" s="42"/>
      <c r="J23" s="42"/>
      <c r="K23" s="43">
        <v>0</v>
      </c>
      <c r="L23">
        <v>2121</v>
      </c>
      <c r="P23" s="28">
        <f>SUM(P7:P22)</f>
        <v>0.99999999999999989</v>
      </c>
      <c r="Q23" s="28">
        <f>-SUM(Q7:Q22)</f>
        <v>2.5065928421557309</v>
      </c>
      <c r="V23" s="28">
        <f>SUM(V7:V22)</f>
        <v>1</v>
      </c>
      <c r="W23" s="28">
        <f>-SUM(W7:W22)</f>
        <v>1.4832261969709111</v>
      </c>
      <c r="AA23" s="28">
        <f>SUM(AA7:AA22)</f>
        <v>1</v>
      </c>
      <c r="AB23" s="28">
        <f>-SUM(AB7:AB22)</f>
        <v>1.9015064025015063</v>
      </c>
      <c r="AF23" s="28">
        <f>SUM(AF7:AF22)</f>
        <v>1</v>
      </c>
      <c r="AG23" s="28">
        <f>-SUM(AG7:AG22)</f>
        <v>1.7244078178625921</v>
      </c>
      <c r="AK23" s="28">
        <f>SUM(AK7:AK22)</f>
        <v>1.0000000000000002</v>
      </c>
      <c r="AL23" s="28">
        <f>-SUM(AL7:AL22)</f>
        <v>2.1996877947313278</v>
      </c>
      <c r="AP23" s="28">
        <f>SUM(AP7:AP22)</f>
        <v>0.99999999999999989</v>
      </c>
      <c r="AQ23" s="28">
        <f>-SUM(AQ7:AQ22)</f>
        <v>1.5216406363433184</v>
      </c>
      <c r="AU23" s="28">
        <f>SUM(AU7:AU22)</f>
        <v>1</v>
      </c>
      <c r="AV23" s="28">
        <f>-SUM(AV7:AV22)</f>
        <v>2.9398290174664021</v>
      </c>
    </row>
    <row r="24" spans="1:48" x14ac:dyDescent="0.3">
      <c r="A24" s="58">
        <v>21</v>
      </c>
      <c r="B24" s="58">
        <v>2484</v>
      </c>
      <c r="C24" s="61">
        <v>12</v>
      </c>
      <c r="D24" s="58">
        <v>2509</v>
      </c>
      <c r="E24" s="61">
        <v>24</v>
      </c>
      <c r="F24" s="58">
        <v>2516</v>
      </c>
      <c r="G24" s="64">
        <v>23</v>
      </c>
      <c r="H24" s="64">
        <v>2531</v>
      </c>
      <c r="I24" s="42"/>
      <c r="J24" s="42"/>
      <c r="K24" s="43">
        <v>0</v>
      </c>
      <c r="L24">
        <v>2122</v>
      </c>
      <c r="P24" s="29" t="s">
        <v>90</v>
      </c>
      <c r="Q24" s="29">
        <f>Q23/(LOG(Q4)/LOG(2))</f>
        <v>0.35473552266233743</v>
      </c>
      <c r="V24" s="29" t="s">
        <v>117</v>
      </c>
      <c r="W24" s="29">
        <f>W23/(LOG(W4)/LOG(2))</f>
        <v>0.33260431458844791</v>
      </c>
      <c r="AA24" s="29" t="s">
        <v>120</v>
      </c>
      <c r="AB24" s="29">
        <f>AB23/(LOG(AB4)/LOG(2))</f>
        <v>0.4203559984307067</v>
      </c>
      <c r="AF24" s="29" t="s">
        <v>121</v>
      </c>
      <c r="AG24" s="29">
        <f>AG23/(LOG(AG4)/LOG(2))</f>
        <v>0.38668780358819194</v>
      </c>
      <c r="AK24" s="29" t="s">
        <v>122</v>
      </c>
      <c r="AL24" s="29">
        <f>AL23/(LOG(AL4)/LOG(2))</f>
        <v>0.49326640317527803</v>
      </c>
      <c r="AP24" s="29" t="s">
        <v>123</v>
      </c>
      <c r="AQ24" s="29">
        <f>AQ23/(LOG(AQ4)/LOG(2))</f>
        <v>0.33638107560477948</v>
      </c>
      <c r="AU24" s="29" t="s">
        <v>124</v>
      </c>
      <c r="AV24" s="29">
        <f>AV23/(LOG(AV4)/LOG(2))</f>
        <v>0.65923850142246343</v>
      </c>
    </row>
    <row r="25" spans="1:48" x14ac:dyDescent="0.3">
      <c r="A25" s="58">
        <v>12</v>
      </c>
      <c r="B25" s="58">
        <v>2668</v>
      </c>
      <c r="C25" s="61">
        <v>23</v>
      </c>
      <c r="D25" s="58">
        <v>2675</v>
      </c>
      <c r="E25" s="61">
        <v>13</v>
      </c>
      <c r="F25" s="58">
        <v>2686</v>
      </c>
      <c r="G25" s="64">
        <v>23</v>
      </c>
      <c r="H25" s="64">
        <v>2697</v>
      </c>
      <c r="I25" s="42"/>
      <c r="J25" s="42"/>
      <c r="K25" s="43">
        <v>0</v>
      </c>
      <c r="L25">
        <v>1212</v>
      </c>
    </row>
    <row r="26" spans="1:48" x14ac:dyDescent="0.3">
      <c r="A26" s="58">
        <v>21</v>
      </c>
      <c r="B26" s="58">
        <v>2813</v>
      </c>
      <c r="C26" s="61">
        <v>12</v>
      </c>
      <c r="D26" s="58">
        <v>2821</v>
      </c>
      <c r="E26" s="61">
        <v>24</v>
      </c>
      <c r="F26" s="58">
        <v>2829</v>
      </c>
      <c r="G26" s="64">
        <v>14</v>
      </c>
      <c r="H26" s="64">
        <v>2838</v>
      </c>
      <c r="I26" s="42"/>
      <c r="J26" s="42"/>
      <c r="K26" s="43">
        <v>0</v>
      </c>
      <c r="L26">
        <v>2121</v>
      </c>
    </row>
    <row r="27" spans="1:48" x14ac:dyDescent="0.3">
      <c r="A27" s="58">
        <v>12</v>
      </c>
      <c r="B27" s="58">
        <v>2950</v>
      </c>
      <c r="C27" s="61">
        <v>23</v>
      </c>
      <c r="D27" s="58">
        <v>2958</v>
      </c>
      <c r="E27" s="61">
        <v>13</v>
      </c>
      <c r="F27" s="58">
        <v>2966</v>
      </c>
      <c r="G27" s="64">
        <v>23</v>
      </c>
      <c r="H27" s="64">
        <v>2974</v>
      </c>
      <c r="I27" s="42"/>
      <c r="J27" s="42"/>
      <c r="K27" s="43">
        <v>0</v>
      </c>
      <c r="L27">
        <v>1212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8">
        <v>12</v>
      </c>
      <c r="B28" s="58">
        <v>3089</v>
      </c>
      <c r="C28" s="61">
        <v>23</v>
      </c>
      <c r="D28" s="58">
        <v>3101</v>
      </c>
      <c r="E28" s="61">
        <v>13</v>
      </c>
      <c r="F28" s="58">
        <v>3113</v>
      </c>
      <c r="G28" s="64">
        <v>23</v>
      </c>
      <c r="H28" s="64">
        <v>3122</v>
      </c>
      <c r="I28" s="42"/>
      <c r="J28" s="42"/>
      <c r="K28" s="43">
        <v>0</v>
      </c>
      <c r="L28">
        <v>1212</v>
      </c>
      <c r="N28" s="40">
        <f>COUNTIF(L7:L140,G3)</f>
        <v>40</v>
      </c>
      <c r="O28" s="40"/>
      <c r="P28" s="47">
        <v>22</v>
      </c>
      <c r="Q28" s="47">
        <v>23</v>
      </c>
      <c r="R28" s="47">
        <v>22</v>
      </c>
      <c r="S28" s="47">
        <v>22</v>
      </c>
      <c r="T28" s="47">
        <v>23</v>
      </c>
      <c r="U28" s="47">
        <v>22</v>
      </c>
      <c r="V28" s="46"/>
    </row>
    <row r="29" spans="1:48" x14ac:dyDescent="0.3">
      <c r="A29" s="59">
        <v>12</v>
      </c>
      <c r="B29" s="59">
        <v>3232</v>
      </c>
      <c r="C29" s="62">
        <v>23</v>
      </c>
      <c r="D29" s="59">
        <v>3240</v>
      </c>
      <c r="E29" s="62">
        <v>13</v>
      </c>
      <c r="F29" s="59">
        <v>3247</v>
      </c>
      <c r="G29" s="65">
        <v>23</v>
      </c>
      <c r="H29" s="65">
        <v>3256</v>
      </c>
      <c r="I29" s="41"/>
      <c r="J29" s="41"/>
      <c r="K29" s="51">
        <v>0</v>
      </c>
      <c r="L29">
        <v>1212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3366</v>
      </c>
      <c r="C30" s="62">
        <v>12</v>
      </c>
      <c r="D30" s="59">
        <v>3374</v>
      </c>
      <c r="E30" s="62">
        <v>24</v>
      </c>
      <c r="F30" s="59">
        <v>3383</v>
      </c>
      <c r="G30" s="65">
        <v>14</v>
      </c>
      <c r="H30" s="65">
        <v>3394</v>
      </c>
      <c r="I30" s="41"/>
      <c r="J30" s="41"/>
      <c r="K30" s="51">
        <v>0</v>
      </c>
      <c r="L30">
        <v>2121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3504</v>
      </c>
      <c r="C31" s="62">
        <v>12</v>
      </c>
      <c r="D31" s="59">
        <v>3512</v>
      </c>
      <c r="E31" s="62">
        <v>24</v>
      </c>
      <c r="F31" s="59">
        <v>3520</v>
      </c>
      <c r="G31" s="65">
        <v>14</v>
      </c>
      <c r="H31" s="65">
        <v>3528</v>
      </c>
      <c r="I31" s="41"/>
      <c r="J31" s="41"/>
      <c r="K31" s="51">
        <v>0</v>
      </c>
      <c r="L31">
        <v>2121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3626</v>
      </c>
      <c r="C32" s="62">
        <v>12</v>
      </c>
      <c r="D32" s="59">
        <v>3635</v>
      </c>
      <c r="E32" s="62">
        <v>24</v>
      </c>
      <c r="F32" s="59">
        <v>3643</v>
      </c>
      <c r="G32" s="65">
        <v>14</v>
      </c>
      <c r="H32" s="65">
        <v>3650</v>
      </c>
      <c r="I32" s="41"/>
      <c r="J32" s="41"/>
      <c r="K32" s="51">
        <v>0</v>
      </c>
      <c r="L32">
        <v>2121</v>
      </c>
      <c r="O32" s="45" t="s">
        <v>106</v>
      </c>
      <c r="P32" s="47">
        <f>U20</f>
        <v>3</v>
      </c>
      <c r="Q32" s="47">
        <f>Z20</f>
        <v>6</v>
      </c>
      <c r="R32" s="47">
        <f>AE20</f>
        <v>8</v>
      </c>
      <c r="S32" s="47">
        <f>AJ20</f>
        <v>9</v>
      </c>
      <c r="T32" s="47">
        <f>AO20</f>
        <v>9</v>
      </c>
      <c r="U32" s="47">
        <f>AT20</f>
        <v>5</v>
      </c>
      <c r="V32" s="45"/>
    </row>
    <row r="33" spans="1:22" x14ac:dyDescent="0.3">
      <c r="A33" s="59">
        <v>12</v>
      </c>
      <c r="B33" s="59">
        <v>3759</v>
      </c>
      <c r="C33" s="62">
        <v>23</v>
      </c>
      <c r="D33" s="59">
        <v>3766</v>
      </c>
      <c r="E33" s="62">
        <v>13</v>
      </c>
      <c r="F33" s="59">
        <v>3774</v>
      </c>
      <c r="G33" s="65">
        <v>23</v>
      </c>
      <c r="H33" s="65">
        <v>3782</v>
      </c>
      <c r="I33" s="41"/>
      <c r="J33" s="41"/>
      <c r="K33" s="51">
        <v>0</v>
      </c>
      <c r="L33">
        <v>1212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3883</v>
      </c>
      <c r="C34" s="62">
        <v>21</v>
      </c>
      <c r="D34" s="59">
        <v>3892</v>
      </c>
      <c r="E34" s="62">
        <v>11</v>
      </c>
      <c r="F34" s="59">
        <v>3900</v>
      </c>
      <c r="G34" s="65">
        <v>21</v>
      </c>
      <c r="H34" s="65">
        <v>3908</v>
      </c>
      <c r="I34" s="41"/>
      <c r="J34" s="41"/>
      <c r="K34" s="51">
        <v>0</v>
      </c>
      <c r="L34">
        <v>2212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12</v>
      </c>
      <c r="B35" s="59">
        <v>4012</v>
      </c>
      <c r="C35" s="62">
        <v>23</v>
      </c>
      <c r="D35" s="59">
        <v>4020</v>
      </c>
      <c r="E35" s="62">
        <v>13</v>
      </c>
      <c r="F35" s="59">
        <v>4031</v>
      </c>
      <c r="G35" s="65">
        <v>23</v>
      </c>
      <c r="H35" s="65">
        <v>4040</v>
      </c>
      <c r="I35" s="41"/>
      <c r="J35" s="41"/>
      <c r="K35" s="51">
        <v>0</v>
      </c>
      <c r="L35">
        <v>1212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12</v>
      </c>
      <c r="B36" s="59">
        <v>4157</v>
      </c>
      <c r="C36" s="62">
        <v>14</v>
      </c>
      <c r="D36" s="59">
        <v>4166</v>
      </c>
      <c r="E36" s="62">
        <v>24</v>
      </c>
      <c r="F36" s="59">
        <v>4175</v>
      </c>
      <c r="G36" s="65">
        <v>14</v>
      </c>
      <c r="H36" s="65">
        <v>4187</v>
      </c>
      <c r="I36" s="41"/>
      <c r="J36" s="41"/>
      <c r="K36" s="51">
        <v>0</v>
      </c>
      <c r="L36">
        <v>1121</v>
      </c>
      <c r="N36" s="41"/>
      <c r="O36" s="50" t="s">
        <v>110</v>
      </c>
      <c r="P36">
        <f>H28/P28</f>
        <v>141.90909090909091</v>
      </c>
      <c r="Q36">
        <f>(H51-H28)/Q28</f>
        <v>138.39130434782609</v>
      </c>
      <c r="R36">
        <f>(H73-H51)/R28</f>
        <v>137.27272727272728</v>
      </c>
      <c r="S36">
        <f>(H95-H73)/S28</f>
        <v>135.45454545454547</v>
      </c>
      <c r="T36">
        <f>(H118-H95)/T28</f>
        <v>135.04347826086956</v>
      </c>
      <c r="U36">
        <f>(H140-H118)/U28</f>
        <v>145.18181818181819</v>
      </c>
    </row>
    <row r="37" spans="1:22" x14ac:dyDescent="0.3">
      <c r="A37" s="59">
        <v>21</v>
      </c>
      <c r="B37" s="59">
        <v>4300</v>
      </c>
      <c r="C37" s="62">
        <v>21</v>
      </c>
      <c r="D37" s="59">
        <v>4310</v>
      </c>
      <c r="E37" s="62">
        <v>11</v>
      </c>
      <c r="F37" s="59">
        <v>4319</v>
      </c>
      <c r="G37" s="65">
        <v>21</v>
      </c>
      <c r="H37" s="65">
        <v>4328</v>
      </c>
      <c r="I37" s="41"/>
      <c r="J37" s="41"/>
      <c r="K37" s="51">
        <v>0</v>
      </c>
      <c r="L37">
        <v>2212</v>
      </c>
    </row>
    <row r="38" spans="1:22" x14ac:dyDescent="0.3">
      <c r="A38" s="59">
        <v>21</v>
      </c>
      <c r="B38" s="59">
        <v>4425</v>
      </c>
      <c r="C38" s="62">
        <v>21</v>
      </c>
      <c r="D38" s="59">
        <v>4433</v>
      </c>
      <c r="E38" s="62">
        <v>11</v>
      </c>
      <c r="F38" s="59">
        <v>4442</v>
      </c>
      <c r="G38" s="65">
        <v>21</v>
      </c>
      <c r="H38" s="65">
        <v>4450</v>
      </c>
      <c r="I38" s="41"/>
      <c r="J38" s="41"/>
      <c r="K38" s="51">
        <v>0</v>
      </c>
      <c r="L38">
        <v>2212</v>
      </c>
    </row>
    <row r="39" spans="1:22" x14ac:dyDescent="0.3">
      <c r="A39" s="59">
        <v>12</v>
      </c>
      <c r="B39" s="59">
        <v>4560</v>
      </c>
      <c r="C39" s="62">
        <v>23</v>
      </c>
      <c r="D39" s="59">
        <v>4568</v>
      </c>
      <c r="E39" s="62">
        <v>13</v>
      </c>
      <c r="F39" s="59">
        <v>4583</v>
      </c>
      <c r="G39" s="65">
        <v>23</v>
      </c>
      <c r="H39" s="65">
        <v>4593</v>
      </c>
      <c r="I39" s="41"/>
      <c r="J39" s="41"/>
      <c r="K39" s="51">
        <v>0</v>
      </c>
      <c r="L39">
        <v>1212</v>
      </c>
    </row>
    <row r="40" spans="1:22" x14ac:dyDescent="0.3">
      <c r="A40" s="59">
        <v>21</v>
      </c>
      <c r="B40" s="59">
        <v>4695</v>
      </c>
      <c r="C40" s="62">
        <v>12</v>
      </c>
      <c r="D40" s="59">
        <v>4703</v>
      </c>
      <c r="E40" s="62">
        <v>24</v>
      </c>
      <c r="F40" s="59">
        <v>4712</v>
      </c>
      <c r="G40" s="65">
        <v>23</v>
      </c>
      <c r="H40" s="65">
        <v>4730</v>
      </c>
      <c r="I40" s="41"/>
      <c r="J40" s="41"/>
      <c r="K40" s="51">
        <v>0</v>
      </c>
      <c r="L40">
        <v>2122</v>
      </c>
    </row>
    <row r="41" spans="1:22" x14ac:dyDescent="0.3">
      <c r="A41" s="59">
        <v>21</v>
      </c>
      <c r="B41" s="59">
        <v>4836</v>
      </c>
      <c r="C41" s="62">
        <v>21</v>
      </c>
      <c r="D41" s="59">
        <v>4844</v>
      </c>
      <c r="E41" s="62">
        <v>11</v>
      </c>
      <c r="F41" s="59">
        <v>4852</v>
      </c>
      <c r="G41" s="65">
        <v>21</v>
      </c>
      <c r="H41" s="65">
        <v>4860</v>
      </c>
      <c r="I41" s="41"/>
      <c r="J41" s="41"/>
      <c r="K41" s="51">
        <v>0</v>
      </c>
      <c r="L41">
        <v>2212</v>
      </c>
    </row>
    <row r="42" spans="1:22" x14ac:dyDescent="0.3">
      <c r="A42" s="59">
        <v>21</v>
      </c>
      <c r="B42" s="59">
        <v>4965</v>
      </c>
      <c r="C42" s="62">
        <v>12</v>
      </c>
      <c r="D42" s="59">
        <v>4973</v>
      </c>
      <c r="E42" s="62">
        <v>24</v>
      </c>
      <c r="F42" s="59">
        <v>4981</v>
      </c>
      <c r="G42" s="65">
        <v>14</v>
      </c>
      <c r="H42" s="65">
        <v>5055</v>
      </c>
      <c r="I42" s="41"/>
      <c r="J42" s="41"/>
      <c r="K42" s="51">
        <v>0</v>
      </c>
      <c r="L42">
        <v>2121</v>
      </c>
    </row>
    <row r="43" spans="1:22" x14ac:dyDescent="0.3">
      <c r="A43" s="59">
        <v>21</v>
      </c>
      <c r="B43" s="59">
        <v>5159</v>
      </c>
      <c r="C43" s="62">
        <v>12</v>
      </c>
      <c r="D43" s="59">
        <v>5167</v>
      </c>
      <c r="E43" s="62">
        <v>24</v>
      </c>
      <c r="F43" s="59">
        <v>5175</v>
      </c>
      <c r="G43" s="65">
        <v>14</v>
      </c>
      <c r="H43" s="65">
        <v>5185</v>
      </c>
      <c r="I43" s="41"/>
      <c r="J43" s="41"/>
      <c r="K43" s="51">
        <v>0</v>
      </c>
      <c r="L43">
        <v>2121</v>
      </c>
    </row>
    <row r="44" spans="1:22" x14ac:dyDescent="0.3">
      <c r="A44" s="59">
        <v>12</v>
      </c>
      <c r="B44" s="59">
        <v>5298</v>
      </c>
      <c r="C44" s="62">
        <v>23</v>
      </c>
      <c r="D44" s="59">
        <v>5307</v>
      </c>
      <c r="E44" s="62">
        <v>13</v>
      </c>
      <c r="F44" s="59">
        <v>5315</v>
      </c>
      <c r="G44" s="65">
        <v>23</v>
      </c>
      <c r="H44" s="65">
        <v>5323</v>
      </c>
      <c r="I44" s="41"/>
      <c r="J44" s="41"/>
      <c r="K44" s="51">
        <v>0</v>
      </c>
      <c r="L44">
        <v>1212</v>
      </c>
    </row>
    <row r="45" spans="1:22" x14ac:dyDescent="0.3">
      <c r="A45" s="59">
        <v>12</v>
      </c>
      <c r="B45" s="59">
        <v>5441</v>
      </c>
      <c r="C45" s="62">
        <v>14</v>
      </c>
      <c r="D45" s="59">
        <v>5457</v>
      </c>
      <c r="E45" s="62">
        <v>24</v>
      </c>
      <c r="F45" s="59">
        <v>5465</v>
      </c>
      <c r="G45" s="65">
        <v>23</v>
      </c>
      <c r="H45" s="65">
        <v>5508</v>
      </c>
      <c r="I45" s="41"/>
      <c r="J45" s="41"/>
      <c r="K45" s="51">
        <v>0</v>
      </c>
      <c r="L45">
        <v>1122</v>
      </c>
    </row>
    <row r="46" spans="1:22" x14ac:dyDescent="0.3">
      <c r="A46" s="59">
        <v>21</v>
      </c>
      <c r="B46" s="59">
        <v>5605</v>
      </c>
      <c r="C46" s="62">
        <v>12</v>
      </c>
      <c r="D46" s="59">
        <v>5612</v>
      </c>
      <c r="E46" s="62">
        <v>24</v>
      </c>
      <c r="F46" s="59">
        <v>5621</v>
      </c>
      <c r="G46" s="65">
        <v>23</v>
      </c>
      <c r="H46" s="65">
        <v>5628</v>
      </c>
      <c r="I46" s="41"/>
      <c r="J46" s="41"/>
      <c r="K46" s="51">
        <v>0</v>
      </c>
      <c r="L46">
        <v>2122</v>
      </c>
    </row>
    <row r="47" spans="1:22" x14ac:dyDescent="0.3">
      <c r="A47" s="59">
        <v>21</v>
      </c>
      <c r="B47" s="59">
        <v>5739</v>
      </c>
      <c r="C47" s="62">
        <v>12</v>
      </c>
      <c r="D47" s="59">
        <v>5746</v>
      </c>
      <c r="E47" s="62">
        <v>24</v>
      </c>
      <c r="F47" s="59">
        <v>5754</v>
      </c>
      <c r="G47" s="65">
        <v>14</v>
      </c>
      <c r="H47" s="65">
        <v>5771</v>
      </c>
      <c r="I47" s="41"/>
      <c r="J47" s="41"/>
      <c r="K47" s="51">
        <v>0</v>
      </c>
      <c r="L47">
        <v>2121</v>
      </c>
    </row>
    <row r="48" spans="1:22" x14ac:dyDescent="0.3">
      <c r="A48" s="59">
        <v>21</v>
      </c>
      <c r="B48" s="59">
        <v>5875</v>
      </c>
      <c r="C48" s="62">
        <v>21</v>
      </c>
      <c r="D48" s="59">
        <v>5882</v>
      </c>
      <c r="E48" s="62">
        <v>11</v>
      </c>
      <c r="F48" s="59">
        <v>5889</v>
      </c>
      <c r="G48" s="65">
        <v>21</v>
      </c>
      <c r="H48" s="65">
        <v>5897</v>
      </c>
      <c r="I48" s="41"/>
      <c r="J48" s="41"/>
      <c r="K48" s="51">
        <v>0</v>
      </c>
      <c r="L48">
        <v>2212</v>
      </c>
    </row>
    <row r="49" spans="1:12" x14ac:dyDescent="0.3">
      <c r="A49" s="59">
        <v>12</v>
      </c>
      <c r="B49" s="59">
        <v>6011</v>
      </c>
      <c r="C49" s="62">
        <v>23</v>
      </c>
      <c r="D49" s="59">
        <v>6019</v>
      </c>
      <c r="E49" s="62">
        <v>13</v>
      </c>
      <c r="F49" s="59">
        <v>6029</v>
      </c>
      <c r="G49" s="65">
        <v>23</v>
      </c>
      <c r="H49" s="65">
        <v>6040</v>
      </c>
      <c r="I49" s="41"/>
      <c r="J49" s="41"/>
      <c r="K49" s="51">
        <v>0</v>
      </c>
      <c r="L49">
        <v>1212</v>
      </c>
    </row>
    <row r="50" spans="1:12" x14ac:dyDescent="0.3">
      <c r="A50" s="59">
        <v>21</v>
      </c>
      <c r="B50" s="59">
        <v>6145</v>
      </c>
      <c r="C50" s="62">
        <v>12</v>
      </c>
      <c r="D50" s="59">
        <v>6153</v>
      </c>
      <c r="E50" s="62">
        <v>24</v>
      </c>
      <c r="F50" s="59">
        <v>6161</v>
      </c>
      <c r="G50" s="65">
        <v>14</v>
      </c>
      <c r="H50" s="65">
        <v>6169</v>
      </c>
      <c r="I50" s="41"/>
      <c r="J50" s="41"/>
      <c r="K50" s="51">
        <v>0</v>
      </c>
      <c r="L50">
        <v>2121</v>
      </c>
    </row>
    <row r="51" spans="1:12" x14ac:dyDescent="0.3">
      <c r="A51" s="59">
        <v>21</v>
      </c>
      <c r="B51" s="59">
        <v>6278</v>
      </c>
      <c r="C51" s="62">
        <v>21</v>
      </c>
      <c r="D51" s="59">
        <v>6286</v>
      </c>
      <c r="E51" s="62">
        <v>11</v>
      </c>
      <c r="F51" s="59">
        <v>6297</v>
      </c>
      <c r="G51" s="65">
        <v>21</v>
      </c>
      <c r="H51" s="65">
        <v>6305</v>
      </c>
      <c r="I51" s="41"/>
      <c r="J51" s="41"/>
      <c r="K51" s="51">
        <v>0</v>
      </c>
      <c r="L51">
        <v>2212</v>
      </c>
    </row>
    <row r="52" spans="1:12" x14ac:dyDescent="0.3">
      <c r="A52" s="58">
        <v>21</v>
      </c>
      <c r="B52" s="58">
        <v>6408</v>
      </c>
      <c r="C52" s="61">
        <v>12</v>
      </c>
      <c r="D52" s="58">
        <v>6416</v>
      </c>
      <c r="E52" s="61">
        <v>24</v>
      </c>
      <c r="F52" s="58">
        <v>6425</v>
      </c>
      <c r="G52" s="64">
        <v>14</v>
      </c>
      <c r="H52" s="64">
        <v>6433</v>
      </c>
      <c r="I52" s="42"/>
      <c r="J52" s="42"/>
      <c r="K52" s="43">
        <v>0</v>
      </c>
      <c r="L52">
        <v>2121</v>
      </c>
    </row>
    <row r="53" spans="1:12" x14ac:dyDescent="0.3">
      <c r="A53" s="58">
        <v>12</v>
      </c>
      <c r="B53" s="58">
        <v>6558</v>
      </c>
      <c r="C53" s="61">
        <v>23</v>
      </c>
      <c r="D53" s="58">
        <v>6566</v>
      </c>
      <c r="E53" s="61">
        <v>13</v>
      </c>
      <c r="F53" s="58">
        <v>6588</v>
      </c>
      <c r="G53" s="64">
        <v>23</v>
      </c>
      <c r="H53" s="64">
        <v>6597</v>
      </c>
      <c r="I53" s="42"/>
      <c r="J53" s="42"/>
      <c r="K53" s="43">
        <v>0</v>
      </c>
      <c r="L53">
        <v>1212</v>
      </c>
    </row>
    <row r="54" spans="1:12" x14ac:dyDescent="0.3">
      <c r="A54" s="58">
        <v>21</v>
      </c>
      <c r="B54" s="58">
        <v>6699</v>
      </c>
      <c r="C54" s="61">
        <v>21</v>
      </c>
      <c r="D54" s="58">
        <v>6706</v>
      </c>
      <c r="E54" s="61">
        <v>11</v>
      </c>
      <c r="F54" s="58">
        <v>6715</v>
      </c>
      <c r="G54" s="64">
        <v>21</v>
      </c>
      <c r="H54" s="64">
        <v>6723</v>
      </c>
      <c r="I54" s="42"/>
      <c r="J54" s="42"/>
      <c r="K54" s="43">
        <v>0</v>
      </c>
      <c r="L54">
        <v>2212</v>
      </c>
    </row>
    <row r="55" spans="1:12" x14ac:dyDescent="0.3">
      <c r="A55" s="58">
        <v>21</v>
      </c>
      <c r="B55" s="58">
        <v>6823</v>
      </c>
      <c r="C55" s="61">
        <v>21</v>
      </c>
      <c r="D55" s="58">
        <v>6846</v>
      </c>
      <c r="E55" s="61">
        <v>11</v>
      </c>
      <c r="F55" s="58">
        <v>6853</v>
      </c>
      <c r="G55" s="64">
        <v>21</v>
      </c>
      <c r="H55" s="64">
        <v>6862</v>
      </c>
      <c r="I55" s="42"/>
      <c r="J55" s="42"/>
      <c r="K55" s="43">
        <v>0</v>
      </c>
      <c r="L55">
        <v>2212</v>
      </c>
    </row>
    <row r="56" spans="1:12" x14ac:dyDescent="0.3">
      <c r="A56" s="58">
        <v>21</v>
      </c>
      <c r="B56" s="58">
        <v>6966</v>
      </c>
      <c r="C56" s="61">
        <v>21</v>
      </c>
      <c r="D56" s="58">
        <v>6975</v>
      </c>
      <c r="E56" s="61">
        <v>11</v>
      </c>
      <c r="F56" s="58">
        <v>6983</v>
      </c>
      <c r="G56" s="64">
        <v>21</v>
      </c>
      <c r="H56" s="64">
        <v>6990</v>
      </c>
      <c r="I56" s="42"/>
      <c r="J56" s="42"/>
      <c r="K56" s="43">
        <v>0</v>
      </c>
      <c r="L56">
        <v>2212</v>
      </c>
    </row>
    <row r="57" spans="1:12" x14ac:dyDescent="0.3">
      <c r="A57" s="58">
        <v>21</v>
      </c>
      <c r="B57" s="58">
        <v>7088</v>
      </c>
      <c r="C57" s="61">
        <v>12</v>
      </c>
      <c r="D57" s="58">
        <v>7096</v>
      </c>
      <c r="E57" s="61">
        <v>24</v>
      </c>
      <c r="F57" s="58">
        <v>7104</v>
      </c>
      <c r="G57" s="64">
        <v>14</v>
      </c>
      <c r="H57" s="64">
        <v>7119</v>
      </c>
      <c r="I57" s="42"/>
      <c r="J57" s="42"/>
      <c r="K57" s="43">
        <v>0</v>
      </c>
      <c r="L57">
        <v>2121</v>
      </c>
    </row>
    <row r="58" spans="1:12" x14ac:dyDescent="0.3">
      <c r="A58" s="58">
        <v>21</v>
      </c>
      <c r="B58" s="58">
        <v>7216</v>
      </c>
      <c r="C58" s="61">
        <v>21</v>
      </c>
      <c r="D58" s="58">
        <v>7223</v>
      </c>
      <c r="E58" s="61">
        <v>11</v>
      </c>
      <c r="F58" s="58">
        <v>7231</v>
      </c>
      <c r="G58" s="64">
        <v>21</v>
      </c>
      <c r="H58" s="64">
        <v>7239</v>
      </c>
      <c r="I58" s="42"/>
      <c r="J58" s="42"/>
      <c r="K58" s="43">
        <v>0</v>
      </c>
      <c r="L58">
        <v>2212</v>
      </c>
    </row>
    <row r="59" spans="1:12" x14ac:dyDescent="0.3">
      <c r="A59" s="58">
        <v>12</v>
      </c>
      <c r="B59" s="58">
        <v>7347</v>
      </c>
      <c r="C59" s="61">
        <v>23</v>
      </c>
      <c r="D59" s="58">
        <v>7355</v>
      </c>
      <c r="E59" s="61">
        <v>13</v>
      </c>
      <c r="F59" s="58">
        <v>7366</v>
      </c>
      <c r="G59" s="64">
        <v>23</v>
      </c>
      <c r="H59" s="64">
        <v>7373</v>
      </c>
      <c r="I59" s="42"/>
      <c r="J59" s="42"/>
      <c r="K59" s="43">
        <v>0</v>
      </c>
      <c r="L59">
        <v>1212</v>
      </c>
    </row>
    <row r="60" spans="1:12" x14ac:dyDescent="0.3">
      <c r="A60" s="58">
        <v>21</v>
      </c>
      <c r="B60" s="58">
        <v>7477</v>
      </c>
      <c r="C60" s="61">
        <v>12</v>
      </c>
      <c r="D60" s="58">
        <v>7485</v>
      </c>
      <c r="E60" s="61">
        <v>24</v>
      </c>
      <c r="F60" s="58">
        <v>7493</v>
      </c>
      <c r="G60" s="64">
        <v>14</v>
      </c>
      <c r="H60" s="64">
        <v>7501</v>
      </c>
      <c r="I60" s="42"/>
      <c r="J60" s="42"/>
      <c r="K60" s="43">
        <v>0</v>
      </c>
      <c r="L60">
        <v>2121</v>
      </c>
    </row>
    <row r="61" spans="1:12" x14ac:dyDescent="0.3">
      <c r="A61" s="58">
        <v>21</v>
      </c>
      <c r="B61" s="58">
        <v>7601</v>
      </c>
      <c r="C61" s="61">
        <v>21</v>
      </c>
      <c r="D61" s="58">
        <v>7608</v>
      </c>
      <c r="E61" s="61">
        <v>11</v>
      </c>
      <c r="F61" s="58">
        <v>7616</v>
      </c>
      <c r="G61" s="64">
        <v>21</v>
      </c>
      <c r="H61" s="64">
        <v>7623</v>
      </c>
      <c r="I61" s="42"/>
      <c r="J61" s="42"/>
      <c r="K61" s="43">
        <v>0</v>
      </c>
      <c r="L61">
        <v>2212</v>
      </c>
    </row>
    <row r="62" spans="1:12" x14ac:dyDescent="0.3">
      <c r="A62" s="58">
        <v>12</v>
      </c>
      <c r="B62" s="58">
        <v>7728</v>
      </c>
      <c r="C62" s="61">
        <v>23</v>
      </c>
      <c r="D62" s="58">
        <v>7735</v>
      </c>
      <c r="E62" s="61">
        <v>13</v>
      </c>
      <c r="F62" s="58">
        <v>7744</v>
      </c>
      <c r="G62" s="64">
        <v>23</v>
      </c>
      <c r="H62" s="64">
        <v>7752</v>
      </c>
      <c r="I62" s="42"/>
      <c r="J62" s="42"/>
      <c r="K62" s="43">
        <v>0</v>
      </c>
      <c r="L62">
        <v>1212</v>
      </c>
    </row>
    <row r="63" spans="1:12" x14ac:dyDescent="0.3">
      <c r="A63" s="58">
        <v>21</v>
      </c>
      <c r="B63" s="58">
        <v>7853</v>
      </c>
      <c r="C63" s="61">
        <v>12</v>
      </c>
      <c r="D63" s="58">
        <v>7861</v>
      </c>
      <c r="E63" s="61">
        <v>24</v>
      </c>
      <c r="F63" s="58">
        <v>7869</v>
      </c>
      <c r="G63" s="64">
        <v>14</v>
      </c>
      <c r="H63" s="64">
        <v>7878</v>
      </c>
      <c r="I63" s="42"/>
      <c r="J63" s="42"/>
      <c r="K63" s="43">
        <v>0</v>
      </c>
      <c r="L63">
        <v>2121</v>
      </c>
    </row>
    <row r="64" spans="1:12" x14ac:dyDescent="0.3">
      <c r="A64" s="58">
        <v>21</v>
      </c>
      <c r="B64" s="58">
        <v>7974</v>
      </c>
      <c r="C64" s="61">
        <v>21</v>
      </c>
      <c r="D64" s="58">
        <v>7981</v>
      </c>
      <c r="E64" s="61">
        <v>11</v>
      </c>
      <c r="F64" s="58">
        <v>7998</v>
      </c>
      <c r="G64" s="64">
        <v>21</v>
      </c>
      <c r="H64" s="64">
        <v>8006</v>
      </c>
      <c r="I64" s="42"/>
      <c r="J64" s="42"/>
      <c r="K64" s="43">
        <v>0</v>
      </c>
      <c r="L64">
        <v>2212</v>
      </c>
    </row>
    <row r="65" spans="1:12" x14ac:dyDescent="0.3">
      <c r="A65" s="58">
        <v>21</v>
      </c>
      <c r="B65" s="58">
        <v>8108</v>
      </c>
      <c r="C65" s="61">
        <v>12</v>
      </c>
      <c r="D65" s="58">
        <v>8123</v>
      </c>
      <c r="E65" s="61">
        <v>24</v>
      </c>
      <c r="F65" s="58">
        <v>8130</v>
      </c>
      <c r="G65" s="64">
        <v>14</v>
      </c>
      <c r="H65" s="64">
        <v>8141</v>
      </c>
      <c r="I65" s="42"/>
      <c r="J65" s="42"/>
      <c r="K65" s="43">
        <v>0</v>
      </c>
      <c r="L65">
        <v>2121</v>
      </c>
    </row>
    <row r="66" spans="1:12" x14ac:dyDescent="0.3">
      <c r="A66" s="58">
        <v>21</v>
      </c>
      <c r="B66" s="58">
        <v>8242</v>
      </c>
      <c r="C66" s="61">
        <v>21</v>
      </c>
      <c r="D66" s="58">
        <v>8250</v>
      </c>
      <c r="E66" s="61">
        <v>22</v>
      </c>
      <c r="F66" s="58">
        <v>8258</v>
      </c>
      <c r="G66" s="64">
        <v>14</v>
      </c>
      <c r="H66" s="64">
        <v>8265</v>
      </c>
      <c r="I66" s="42"/>
      <c r="J66" s="42"/>
      <c r="K66" s="43">
        <v>0</v>
      </c>
      <c r="L66">
        <v>2221</v>
      </c>
    </row>
    <row r="67" spans="1:12" x14ac:dyDescent="0.3">
      <c r="A67" s="58">
        <v>21</v>
      </c>
      <c r="B67" s="58">
        <v>8367</v>
      </c>
      <c r="C67" s="61">
        <v>12</v>
      </c>
      <c r="D67" s="58">
        <v>8381</v>
      </c>
      <c r="E67" s="61">
        <v>24</v>
      </c>
      <c r="F67" s="58">
        <v>8388</v>
      </c>
      <c r="G67" s="64">
        <v>23</v>
      </c>
      <c r="H67" s="64">
        <v>8444</v>
      </c>
      <c r="I67" s="42"/>
      <c r="J67" s="42"/>
      <c r="K67" s="43">
        <v>0</v>
      </c>
      <c r="L67">
        <v>2122</v>
      </c>
    </row>
    <row r="68" spans="1:12" x14ac:dyDescent="0.3">
      <c r="A68" s="58">
        <v>21</v>
      </c>
      <c r="B68" s="58">
        <v>8555</v>
      </c>
      <c r="C68" s="61">
        <v>12</v>
      </c>
      <c r="D68" s="58">
        <v>8565</v>
      </c>
      <c r="E68" s="61">
        <v>24</v>
      </c>
      <c r="F68" s="58">
        <v>8572</v>
      </c>
      <c r="G68" s="64">
        <v>23</v>
      </c>
      <c r="H68" s="64">
        <v>8624</v>
      </c>
      <c r="I68" s="42"/>
      <c r="J68" s="42"/>
      <c r="K68" s="43">
        <v>0</v>
      </c>
      <c r="L68">
        <v>2122</v>
      </c>
    </row>
    <row r="69" spans="1:12" x14ac:dyDescent="0.3">
      <c r="A69" s="58">
        <v>21</v>
      </c>
      <c r="B69" s="58">
        <v>8732</v>
      </c>
      <c r="C69" s="61">
        <v>21</v>
      </c>
      <c r="D69" s="58">
        <v>8745</v>
      </c>
      <c r="E69" s="61">
        <v>11</v>
      </c>
      <c r="F69" s="58">
        <v>8753</v>
      </c>
      <c r="G69" s="64">
        <v>21</v>
      </c>
      <c r="H69" s="64">
        <v>8761</v>
      </c>
      <c r="I69" s="42"/>
      <c r="J69" s="42"/>
      <c r="K69" s="43">
        <v>0</v>
      </c>
      <c r="L69">
        <v>2212</v>
      </c>
    </row>
    <row r="70" spans="1:12" x14ac:dyDescent="0.3">
      <c r="A70" s="58">
        <v>21</v>
      </c>
      <c r="B70" s="58">
        <v>8859</v>
      </c>
      <c r="C70" s="61">
        <v>12</v>
      </c>
      <c r="D70" s="58">
        <v>8867</v>
      </c>
      <c r="E70" s="61">
        <v>24</v>
      </c>
      <c r="F70" s="58">
        <v>8875</v>
      </c>
      <c r="G70" s="64">
        <v>14</v>
      </c>
      <c r="H70" s="64">
        <v>8913</v>
      </c>
      <c r="I70" s="42"/>
      <c r="J70" s="42"/>
      <c r="K70" s="43">
        <v>0</v>
      </c>
      <c r="L70">
        <v>2121</v>
      </c>
    </row>
    <row r="71" spans="1:12" x14ac:dyDescent="0.3">
      <c r="A71" s="58">
        <v>21</v>
      </c>
      <c r="B71" s="58">
        <v>9010</v>
      </c>
      <c r="C71" s="61">
        <v>12</v>
      </c>
      <c r="D71" s="58">
        <v>9018</v>
      </c>
      <c r="E71" s="61">
        <v>24</v>
      </c>
      <c r="F71" s="58">
        <v>9025</v>
      </c>
      <c r="G71" s="64">
        <v>23</v>
      </c>
      <c r="H71" s="64">
        <v>9063</v>
      </c>
      <c r="I71" s="42"/>
      <c r="J71" s="42"/>
      <c r="K71" s="43">
        <v>0</v>
      </c>
      <c r="L71">
        <v>2122</v>
      </c>
    </row>
    <row r="72" spans="1:12" x14ac:dyDescent="0.3">
      <c r="A72" s="58">
        <v>21</v>
      </c>
      <c r="B72" s="58">
        <v>9165</v>
      </c>
      <c r="C72" s="61">
        <v>12</v>
      </c>
      <c r="D72" s="58">
        <v>9172</v>
      </c>
      <c r="E72" s="61">
        <v>24</v>
      </c>
      <c r="F72" s="58">
        <v>9180</v>
      </c>
      <c r="G72" s="64">
        <v>14</v>
      </c>
      <c r="H72" s="64">
        <v>9197</v>
      </c>
      <c r="I72" s="42"/>
      <c r="J72" s="42"/>
      <c r="K72" s="43">
        <v>0</v>
      </c>
      <c r="L72">
        <v>2121</v>
      </c>
    </row>
    <row r="73" spans="1:12" x14ac:dyDescent="0.3">
      <c r="A73" s="58">
        <v>21</v>
      </c>
      <c r="B73" s="58">
        <v>9302</v>
      </c>
      <c r="C73" s="61">
        <v>21</v>
      </c>
      <c r="D73" s="58">
        <v>9310</v>
      </c>
      <c r="E73" s="61">
        <v>11</v>
      </c>
      <c r="F73" s="58">
        <v>9318</v>
      </c>
      <c r="G73" s="64">
        <v>21</v>
      </c>
      <c r="H73" s="64">
        <v>9325</v>
      </c>
      <c r="I73" s="42"/>
      <c r="J73" s="42"/>
      <c r="K73" s="43">
        <v>0</v>
      </c>
      <c r="L73">
        <v>2212</v>
      </c>
    </row>
    <row r="74" spans="1:12" x14ac:dyDescent="0.3">
      <c r="A74" s="59">
        <v>12</v>
      </c>
      <c r="B74" s="59">
        <v>9430</v>
      </c>
      <c r="C74" s="62">
        <v>23</v>
      </c>
      <c r="D74" s="59">
        <v>9438</v>
      </c>
      <c r="E74" s="62">
        <v>13</v>
      </c>
      <c r="F74" s="59">
        <v>9446</v>
      </c>
      <c r="G74" s="65">
        <v>23</v>
      </c>
      <c r="H74" s="65">
        <v>9453</v>
      </c>
      <c r="I74" s="41"/>
      <c r="J74" s="41"/>
      <c r="K74" s="51">
        <v>0</v>
      </c>
      <c r="L74">
        <v>1212</v>
      </c>
    </row>
    <row r="75" spans="1:12" x14ac:dyDescent="0.3">
      <c r="A75" s="59">
        <v>21</v>
      </c>
      <c r="B75" s="59">
        <v>9558</v>
      </c>
      <c r="C75" s="62">
        <v>21</v>
      </c>
      <c r="D75" s="59">
        <v>9575</v>
      </c>
      <c r="E75" s="62">
        <v>11</v>
      </c>
      <c r="F75" s="59">
        <v>9583</v>
      </c>
      <c r="G75" s="65">
        <v>21</v>
      </c>
      <c r="H75" s="65">
        <v>9591</v>
      </c>
      <c r="I75" s="41"/>
      <c r="J75" s="41"/>
      <c r="K75" s="51">
        <v>0</v>
      </c>
      <c r="L75">
        <v>2212</v>
      </c>
    </row>
    <row r="76" spans="1:12" x14ac:dyDescent="0.3">
      <c r="A76" s="59">
        <v>12</v>
      </c>
      <c r="B76" s="59">
        <v>9697</v>
      </c>
      <c r="C76" s="62">
        <v>23</v>
      </c>
      <c r="D76" s="59">
        <v>9706</v>
      </c>
      <c r="E76" s="62">
        <v>13</v>
      </c>
      <c r="F76" s="59">
        <v>9713</v>
      </c>
      <c r="G76" s="65">
        <v>23</v>
      </c>
      <c r="H76" s="65">
        <v>9721</v>
      </c>
      <c r="I76" s="41"/>
      <c r="J76" s="41"/>
      <c r="K76" s="51">
        <v>0</v>
      </c>
      <c r="L76">
        <v>1212</v>
      </c>
    </row>
    <row r="77" spans="1:12" x14ac:dyDescent="0.3">
      <c r="A77" s="59">
        <v>12</v>
      </c>
      <c r="B77" s="59">
        <v>9841</v>
      </c>
      <c r="C77" s="62">
        <v>14</v>
      </c>
      <c r="D77" s="59">
        <v>9854</v>
      </c>
      <c r="E77" s="62">
        <v>24</v>
      </c>
      <c r="F77" s="59">
        <v>9862</v>
      </c>
      <c r="G77" s="65">
        <v>14</v>
      </c>
      <c r="H77" s="65">
        <v>9901</v>
      </c>
      <c r="I77" s="41"/>
      <c r="J77" s="41"/>
      <c r="K77" s="51">
        <v>0</v>
      </c>
      <c r="L77">
        <v>1121</v>
      </c>
    </row>
    <row r="78" spans="1:12" x14ac:dyDescent="0.3">
      <c r="A78" s="59">
        <v>21</v>
      </c>
      <c r="B78" s="59">
        <v>10009</v>
      </c>
      <c r="C78" s="62">
        <v>12</v>
      </c>
      <c r="D78" s="59">
        <v>10019</v>
      </c>
      <c r="E78" s="62">
        <v>24</v>
      </c>
      <c r="F78" s="59">
        <v>10027</v>
      </c>
      <c r="G78" s="65">
        <v>14</v>
      </c>
      <c r="H78" s="65">
        <v>10040</v>
      </c>
      <c r="I78" s="41"/>
      <c r="J78" s="41"/>
      <c r="K78" s="51">
        <v>0</v>
      </c>
      <c r="L78">
        <v>2121</v>
      </c>
    </row>
    <row r="79" spans="1:12" x14ac:dyDescent="0.3">
      <c r="A79" s="59">
        <v>21</v>
      </c>
      <c r="B79" s="59">
        <v>10144</v>
      </c>
      <c r="C79" s="62">
        <v>21</v>
      </c>
      <c r="D79" s="59">
        <v>10163</v>
      </c>
      <c r="E79" s="62">
        <v>11</v>
      </c>
      <c r="F79" s="59">
        <v>10170</v>
      </c>
      <c r="G79" s="65">
        <v>21</v>
      </c>
      <c r="H79" s="65">
        <v>10178</v>
      </c>
      <c r="I79" s="41"/>
      <c r="J79" s="41"/>
      <c r="K79" s="51">
        <v>0</v>
      </c>
      <c r="L79">
        <v>2212</v>
      </c>
    </row>
    <row r="80" spans="1:12" x14ac:dyDescent="0.3">
      <c r="A80" s="59">
        <v>21</v>
      </c>
      <c r="B80" s="59">
        <v>10278</v>
      </c>
      <c r="C80" s="62">
        <v>12</v>
      </c>
      <c r="D80" s="59">
        <v>10286</v>
      </c>
      <c r="E80" s="62">
        <v>24</v>
      </c>
      <c r="F80" s="59">
        <v>10294</v>
      </c>
      <c r="G80" s="65">
        <v>14</v>
      </c>
      <c r="H80" s="65">
        <v>10302</v>
      </c>
      <c r="I80" s="41"/>
      <c r="J80" s="41"/>
      <c r="K80" s="51">
        <v>0</v>
      </c>
      <c r="L80">
        <v>2121</v>
      </c>
    </row>
    <row r="81" spans="1:12" x14ac:dyDescent="0.3">
      <c r="A81" s="59">
        <v>21</v>
      </c>
      <c r="B81" s="59">
        <v>10396</v>
      </c>
      <c r="C81" s="62">
        <v>21</v>
      </c>
      <c r="D81" s="59">
        <v>10403</v>
      </c>
      <c r="E81" s="62">
        <v>11</v>
      </c>
      <c r="F81" s="59">
        <v>10411</v>
      </c>
      <c r="G81" s="65">
        <v>21</v>
      </c>
      <c r="H81" s="65">
        <v>10418</v>
      </c>
      <c r="I81" s="41"/>
      <c r="J81" s="41"/>
      <c r="K81" s="51">
        <v>0</v>
      </c>
      <c r="L81">
        <v>2212</v>
      </c>
    </row>
    <row r="82" spans="1:12" x14ac:dyDescent="0.3">
      <c r="A82" s="59">
        <v>21</v>
      </c>
      <c r="B82" s="59">
        <v>10531</v>
      </c>
      <c r="C82" s="62">
        <v>12</v>
      </c>
      <c r="D82" s="59">
        <v>10538</v>
      </c>
      <c r="E82" s="62">
        <v>24</v>
      </c>
      <c r="F82" s="59">
        <v>10546</v>
      </c>
      <c r="G82" s="65">
        <v>14</v>
      </c>
      <c r="H82" s="65">
        <v>10564</v>
      </c>
      <c r="I82" s="41"/>
      <c r="J82" s="41"/>
      <c r="K82" s="51">
        <v>0</v>
      </c>
      <c r="L82">
        <v>2121</v>
      </c>
    </row>
    <row r="83" spans="1:12" x14ac:dyDescent="0.3">
      <c r="A83" s="59">
        <v>21</v>
      </c>
      <c r="B83" s="59">
        <v>10666</v>
      </c>
      <c r="C83" s="62">
        <v>12</v>
      </c>
      <c r="D83" s="59">
        <v>10674</v>
      </c>
      <c r="E83" s="62">
        <v>24</v>
      </c>
      <c r="F83" s="59">
        <v>10682</v>
      </c>
      <c r="G83" s="65">
        <v>23</v>
      </c>
      <c r="H83" s="65">
        <v>10701</v>
      </c>
      <c r="I83" s="41"/>
      <c r="J83" s="41"/>
      <c r="K83" s="51">
        <v>0</v>
      </c>
      <c r="L83">
        <v>2122</v>
      </c>
    </row>
    <row r="84" spans="1:12" x14ac:dyDescent="0.3">
      <c r="A84" s="59">
        <v>21</v>
      </c>
      <c r="B84" s="59">
        <v>10798</v>
      </c>
      <c r="C84" s="62">
        <v>21</v>
      </c>
      <c r="D84" s="59">
        <v>10806</v>
      </c>
      <c r="E84" s="62">
        <v>11</v>
      </c>
      <c r="F84" s="59">
        <v>10815</v>
      </c>
      <c r="G84" s="65">
        <v>21</v>
      </c>
      <c r="H84" s="65">
        <v>10823</v>
      </c>
      <c r="I84" s="41"/>
      <c r="J84" s="41"/>
      <c r="K84" s="51">
        <v>0</v>
      </c>
      <c r="L84">
        <v>2212</v>
      </c>
    </row>
    <row r="85" spans="1:12" x14ac:dyDescent="0.3">
      <c r="A85" s="59">
        <v>21</v>
      </c>
      <c r="B85" s="59">
        <v>10923</v>
      </c>
      <c r="C85" s="62">
        <v>12</v>
      </c>
      <c r="D85" s="59">
        <v>10930</v>
      </c>
      <c r="E85" s="62">
        <v>24</v>
      </c>
      <c r="F85" s="59">
        <v>10938</v>
      </c>
      <c r="G85" s="65">
        <v>23</v>
      </c>
      <c r="H85" s="65">
        <v>11039</v>
      </c>
      <c r="I85" s="41"/>
      <c r="J85" s="41"/>
      <c r="K85" s="51">
        <v>0</v>
      </c>
      <c r="L85">
        <v>2122</v>
      </c>
    </row>
    <row r="86" spans="1:12" x14ac:dyDescent="0.3">
      <c r="A86" s="59">
        <v>21</v>
      </c>
      <c r="B86" s="59">
        <v>11135</v>
      </c>
      <c r="C86" s="62">
        <v>21</v>
      </c>
      <c r="D86" s="59">
        <v>11142</v>
      </c>
      <c r="E86" s="62">
        <v>11</v>
      </c>
      <c r="F86" s="59">
        <v>11150</v>
      </c>
      <c r="G86" s="65">
        <v>21</v>
      </c>
      <c r="H86" s="65">
        <v>11157</v>
      </c>
      <c r="I86" s="41"/>
      <c r="J86" s="41"/>
      <c r="K86" s="51">
        <v>0</v>
      </c>
      <c r="L86">
        <v>2212</v>
      </c>
    </row>
    <row r="87" spans="1:12" x14ac:dyDescent="0.3">
      <c r="A87" s="59">
        <v>21</v>
      </c>
      <c r="B87" s="59">
        <v>11272</v>
      </c>
      <c r="C87" s="62">
        <v>12</v>
      </c>
      <c r="D87" s="59">
        <v>11279</v>
      </c>
      <c r="E87" s="62">
        <v>24</v>
      </c>
      <c r="F87" s="59">
        <v>11288</v>
      </c>
      <c r="G87" s="65">
        <v>23</v>
      </c>
      <c r="H87" s="65">
        <v>11331</v>
      </c>
      <c r="I87" s="41"/>
      <c r="J87" s="41"/>
      <c r="K87" s="51">
        <v>0</v>
      </c>
      <c r="L87">
        <v>2122</v>
      </c>
    </row>
    <row r="88" spans="1:12" x14ac:dyDescent="0.3">
      <c r="A88" s="59">
        <v>21</v>
      </c>
      <c r="B88" s="59">
        <v>11425</v>
      </c>
      <c r="C88" s="62">
        <v>21</v>
      </c>
      <c r="D88" s="59">
        <v>11433</v>
      </c>
      <c r="E88" s="62">
        <v>22</v>
      </c>
      <c r="F88" s="59">
        <v>11440</v>
      </c>
      <c r="G88" s="65">
        <v>14</v>
      </c>
      <c r="H88" s="65">
        <v>11448</v>
      </c>
      <c r="I88" s="41"/>
      <c r="J88" s="41"/>
      <c r="K88" s="51">
        <v>0</v>
      </c>
      <c r="L88">
        <v>2221</v>
      </c>
    </row>
    <row r="89" spans="1:12" x14ac:dyDescent="0.3">
      <c r="A89" s="59">
        <v>21</v>
      </c>
      <c r="B89" s="59">
        <v>11540</v>
      </c>
      <c r="C89" s="62">
        <v>21</v>
      </c>
      <c r="D89" s="59">
        <v>11547</v>
      </c>
      <c r="E89" s="62">
        <v>22</v>
      </c>
      <c r="F89" s="59">
        <v>11552</v>
      </c>
      <c r="G89" s="65">
        <v>14</v>
      </c>
      <c r="H89" s="65">
        <v>11563</v>
      </c>
      <c r="I89" s="41"/>
      <c r="J89" s="41"/>
      <c r="K89" s="51">
        <v>0</v>
      </c>
      <c r="L89">
        <v>2221</v>
      </c>
    </row>
    <row r="90" spans="1:12" x14ac:dyDescent="0.3">
      <c r="A90" s="59">
        <v>21</v>
      </c>
      <c r="B90" s="59">
        <v>11657</v>
      </c>
      <c r="C90" s="62">
        <v>21</v>
      </c>
      <c r="D90" s="59">
        <v>11672</v>
      </c>
      <c r="E90" s="62">
        <v>11</v>
      </c>
      <c r="F90" s="59">
        <v>11680</v>
      </c>
      <c r="G90" s="65">
        <v>21</v>
      </c>
      <c r="H90" s="65">
        <v>11690</v>
      </c>
      <c r="I90" s="41"/>
      <c r="J90" s="41"/>
      <c r="K90" s="51">
        <v>0</v>
      </c>
      <c r="L90">
        <v>2212</v>
      </c>
    </row>
    <row r="91" spans="1:12" x14ac:dyDescent="0.3">
      <c r="A91" s="59">
        <v>21</v>
      </c>
      <c r="B91" s="59">
        <v>11776</v>
      </c>
      <c r="C91" s="62">
        <v>21</v>
      </c>
      <c r="D91" s="59">
        <v>11784</v>
      </c>
      <c r="E91" s="62">
        <v>22</v>
      </c>
      <c r="F91" s="59">
        <v>11792</v>
      </c>
      <c r="G91" s="65">
        <v>14</v>
      </c>
      <c r="H91" s="65">
        <v>11802</v>
      </c>
      <c r="I91" s="41"/>
      <c r="J91" s="41"/>
      <c r="K91" s="51">
        <v>0</v>
      </c>
      <c r="L91">
        <v>2221</v>
      </c>
    </row>
    <row r="92" spans="1:12" x14ac:dyDescent="0.3">
      <c r="A92" s="59">
        <v>21</v>
      </c>
      <c r="B92" s="59">
        <v>11903</v>
      </c>
      <c r="C92" s="62">
        <v>21</v>
      </c>
      <c r="D92" s="59">
        <v>11910</v>
      </c>
      <c r="E92" s="62">
        <v>11</v>
      </c>
      <c r="F92" s="59">
        <v>11918</v>
      </c>
      <c r="G92" s="65">
        <v>21</v>
      </c>
      <c r="H92" s="65">
        <v>11925</v>
      </c>
      <c r="I92" s="41"/>
      <c r="J92" s="41"/>
      <c r="K92" s="51">
        <v>0</v>
      </c>
      <c r="L92">
        <v>2212</v>
      </c>
    </row>
    <row r="93" spans="1:12" x14ac:dyDescent="0.3">
      <c r="A93" s="59">
        <v>21</v>
      </c>
      <c r="B93" s="59">
        <v>12025</v>
      </c>
      <c r="C93" s="62">
        <v>12</v>
      </c>
      <c r="D93" s="59">
        <v>12033</v>
      </c>
      <c r="E93" s="62">
        <v>24</v>
      </c>
      <c r="F93" s="59">
        <v>12041</v>
      </c>
      <c r="G93" s="65">
        <v>14</v>
      </c>
      <c r="H93" s="65">
        <v>12059</v>
      </c>
      <c r="I93" s="41"/>
      <c r="J93" s="41"/>
      <c r="K93" s="51">
        <v>0</v>
      </c>
      <c r="L93">
        <v>2121</v>
      </c>
    </row>
    <row r="94" spans="1:12" x14ac:dyDescent="0.3">
      <c r="A94" s="59">
        <v>21</v>
      </c>
      <c r="B94" s="59">
        <v>12157</v>
      </c>
      <c r="C94" s="62">
        <v>21</v>
      </c>
      <c r="D94" s="59">
        <v>12164</v>
      </c>
      <c r="E94" s="62">
        <v>11</v>
      </c>
      <c r="F94" s="59">
        <v>12173</v>
      </c>
      <c r="G94" s="65">
        <v>21</v>
      </c>
      <c r="H94" s="65">
        <v>12182</v>
      </c>
      <c r="I94" s="41"/>
      <c r="J94" s="41"/>
      <c r="K94" s="51">
        <v>0</v>
      </c>
      <c r="L94">
        <v>2212</v>
      </c>
    </row>
    <row r="95" spans="1:12" x14ac:dyDescent="0.3">
      <c r="A95" s="59">
        <v>21</v>
      </c>
      <c r="B95" s="59">
        <v>12275</v>
      </c>
      <c r="C95" s="62">
        <v>21</v>
      </c>
      <c r="D95" s="59">
        <v>12290</v>
      </c>
      <c r="E95" s="62">
        <v>11</v>
      </c>
      <c r="F95" s="59">
        <v>12297</v>
      </c>
      <c r="G95" s="65">
        <v>21</v>
      </c>
      <c r="H95" s="65">
        <v>12305</v>
      </c>
      <c r="I95" s="41"/>
      <c r="J95" s="41"/>
      <c r="K95" s="51">
        <v>0</v>
      </c>
      <c r="L95">
        <v>2212</v>
      </c>
    </row>
    <row r="96" spans="1:12" x14ac:dyDescent="0.3">
      <c r="A96" s="58">
        <v>21</v>
      </c>
      <c r="B96" s="58">
        <v>12413</v>
      </c>
      <c r="C96" s="61">
        <v>12</v>
      </c>
      <c r="D96" s="58">
        <v>12421</v>
      </c>
      <c r="E96" s="61">
        <v>24</v>
      </c>
      <c r="F96" s="58">
        <v>12428</v>
      </c>
      <c r="G96" s="64">
        <v>14</v>
      </c>
      <c r="H96" s="64">
        <v>12436</v>
      </c>
      <c r="I96" s="42"/>
      <c r="J96" s="42"/>
      <c r="K96" s="43">
        <v>0</v>
      </c>
      <c r="L96">
        <v>2121</v>
      </c>
    </row>
    <row r="97" spans="1:12" x14ac:dyDescent="0.3">
      <c r="A97" s="58">
        <v>21</v>
      </c>
      <c r="B97" s="58">
        <v>12541</v>
      </c>
      <c r="C97" s="61">
        <v>12</v>
      </c>
      <c r="D97" s="58">
        <v>12553</v>
      </c>
      <c r="E97" s="61">
        <v>24</v>
      </c>
      <c r="F97" s="58">
        <v>12560</v>
      </c>
      <c r="G97" s="64">
        <v>14</v>
      </c>
      <c r="H97" s="64">
        <v>12627</v>
      </c>
      <c r="I97" s="42"/>
      <c r="J97" s="42"/>
      <c r="K97" s="43">
        <v>0</v>
      </c>
      <c r="L97">
        <v>2121</v>
      </c>
    </row>
    <row r="98" spans="1:12" x14ac:dyDescent="0.3">
      <c r="A98" s="58">
        <v>21</v>
      </c>
      <c r="B98" s="58">
        <v>12719</v>
      </c>
      <c r="C98" s="61">
        <v>21</v>
      </c>
      <c r="D98" s="58">
        <v>12727</v>
      </c>
      <c r="E98" s="61">
        <v>22</v>
      </c>
      <c r="F98" s="58">
        <v>12741</v>
      </c>
      <c r="G98" s="64">
        <v>14</v>
      </c>
      <c r="H98" s="64">
        <v>12748</v>
      </c>
      <c r="I98" s="42"/>
      <c r="J98" s="42"/>
      <c r="K98" s="43">
        <v>0</v>
      </c>
      <c r="L98">
        <v>2221</v>
      </c>
    </row>
    <row r="99" spans="1:12" x14ac:dyDescent="0.3">
      <c r="A99" s="58">
        <v>21</v>
      </c>
      <c r="B99" s="58">
        <v>12848</v>
      </c>
      <c r="C99" s="61">
        <v>21</v>
      </c>
      <c r="D99" s="58">
        <v>12855</v>
      </c>
      <c r="E99" s="61">
        <v>11</v>
      </c>
      <c r="F99" s="58">
        <v>12863</v>
      </c>
      <c r="G99" s="64">
        <v>21</v>
      </c>
      <c r="H99" s="64">
        <v>12870</v>
      </c>
      <c r="I99" s="42"/>
      <c r="J99" s="42"/>
      <c r="K99" s="43">
        <v>0</v>
      </c>
      <c r="L99">
        <v>2212</v>
      </c>
    </row>
    <row r="100" spans="1:12" x14ac:dyDescent="0.3">
      <c r="A100" s="58">
        <v>21</v>
      </c>
      <c r="B100" s="58">
        <v>12968</v>
      </c>
      <c r="C100" s="61">
        <v>12</v>
      </c>
      <c r="D100" s="58">
        <v>12977</v>
      </c>
      <c r="E100" s="61">
        <v>24</v>
      </c>
      <c r="F100" s="58">
        <v>12984</v>
      </c>
      <c r="G100" s="64">
        <v>14</v>
      </c>
      <c r="H100" s="64">
        <v>12994</v>
      </c>
      <c r="I100" s="42"/>
      <c r="J100" s="42"/>
      <c r="K100" s="43">
        <v>0</v>
      </c>
      <c r="L100">
        <v>2121</v>
      </c>
    </row>
    <row r="101" spans="1:12" x14ac:dyDescent="0.3">
      <c r="A101" s="58">
        <v>12</v>
      </c>
      <c r="B101" s="58">
        <v>13092</v>
      </c>
      <c r="C101" s="61">
        <v>23</v>
      </c>
      <c r="D101" s="58">
        <v>13099</v>
      </c>
      <c r="E101" s="61">
        <v>13</v>
      </c>
      <c r="F101" s="58">
        <v>13106</v>
      </c>
      <c r="G101" s="64">
        <v>23</v>
      </c>
      <c r="H101" s="64">
        <v>13113</v>
      </c>
      <c r="I101" s="42"/>
      <c r="J101" s="42"/>
      <c r="K101" s="43">
        <v>0</v>
      </c>
      <c r="L101">
        <v>1212</v>
      </c>
    </row>
    <row r="102" spans="1:12" x14ac:dyDescent="0.3">
      <c r="A102" s="58">
        <v>21</v>
      </c>
      <c r="B102" s="58">
        <v>13211</v>
      </c>
      <c r="C102" s="61">
        <v>21</v>
      </c>
      <c r="D102" s="58">
        <v>13218</v>
      </c>
      <c r="E102" s="61">
        <v>11</v>
      </c>
      <c r="F102" s="58">
        <v>13225</v>
      </c>
      <c r="G102" s="64">
        <v>21</v>
      </c>
      <c r="H102" s="64">
        <v>13233</v>
      </c>
      <c r="I102" s="42"/>
      <c r="J102" s="42"/>
      <c r="K102" s="43">
        <v>0</v>
      </c>
      <c r="L102">
        <v>2212</v>
      </c>
    </row>
    <row r="103" spans="1:12" x14ac:dyDescent="0.3">
      <c r="A103" s="58">
        <v>12</v>
      </c>
      <c r="B103" s="58">
        <v>13340</v>
      </c>
      <c r="C103" s="61">
        <v>23</v>
      </c>
      <c r="D103" s="58">
        <v>13348</v>
      </c>
      <c r="E103" s="61">
        <v>13</v>
      </c>
      <c r="F103" s="58">
        <v>13356</v>
      </c>
      <c r="G103" s="64">
        <v>23</v>
      </c>
      <c r="H103" s="64">
        <v>13364</v>
      </c>
      <c r="I103" s="42"/>
      <c r="J103" s="42"/>
      <c r="K103" s="43">
        <v>0</v>
      </c>
      <c r="L103">
        <v>1212</v>
      </c>
    </row>
    <row r="104" spans="1:12" x14ac:dyDescent="0.3">
      <c r="A104" s="58">
        <v>21</v>
      </c>
      <c r="B104" s="58">
        <v>13468</v>
      </c>
      <c r="C104" s="61">
        <v>12</v>
      </c>
      <c r="D104" s="58">
        <v>13476</v>
      </c>
      <c r="E104" s="61">
        <v>24</v>
      </c>
      <c r="F104" s="58">
        <v>13484</v>
      </c>
      <c r="G104" s="64">
        <v>14</v>
      </c>
      <c r="H104" s="64">
        <v>13525</v>
      </c>
      <c r="I104" s="42"/>
      <c r="J104" s="42"/>
      <c r="K104" s="43">
        <v>0</v>
      </c>
      <c r="L104">
        <v>2121</v>
      </c>
    </row>
    <row r="105" spans="1:12" x14ac:dyDescent="0.3">
      <c r="A105" s="58">
        <v>21</v>
      </c>
      <c r="B105" s="58">
        <v>13622</v>
      </c>
      <c r="C105" s="61">
        <v>21</v>
      </c>
      <c r="D105" s="58">
        <v>13630</v>
      </c>
      <c r="E105" s="61">
        <v>11</v>
      </c>
      <c r="F105" s="58">
        <v>13638</v>
      </c>
      <c r="G105" s="64">
        <v>21</v>
      </c>
      <c r="H105" s="64">
        <v>13646</v>
      </c>
      <c r="I105" s="42"/>
      <c r="J105" s="42"/>
      <c r="K105" s="43">
        <v>0</v>
      </c>
      <c r="L105">
        <v>2212</v>
      </c>
    </row>
    <row r="106" spans="1:12" x14ac:dyDescent="0.3">
      <c r="A106" s="58">
        <v>12</v>
      </c>
      <c r="B106" s="58">
        <v>13753</v>
      </c>
      <c r="C106" s="61">
        <v>23</v>
      </c>
      <c r="D106" s="58">
        <v>13762</v>
      </c>
      <c r="E106" s="61">
        <v>13</v>
      </c>
      <c r="F106" s="58">
        <v>13769</v>
      </c>
      <c r="G106" s="64">
        <v>23</v>
      </c>
      <c r="H106" s="64">
        <v>13777</v>
      </c>
      <c r="I106" s="42"/>
      <c r="J106" s="42"/>
      <c r="K106" s="43">
        <v>0</v>
      </c>
      <c r="L106">
        <v>1212</v>
      </c>
    </row>
    <row r="107" spans="1:12" x14ac:dyDescent="0.3">
      <c r="A107" s="58">
        <v>21</v>
      </c>
      <c r="B107" s="58">
        <v>13893</v>
      </c>
      <c r="C107" s="61">
        <v>12</v>
      </c>
      <c r="D107" s="58">
        <v>13900</v>
      </c>
      <c r="E107" s="61">
        <v>24</v>
      </c>
      <c r="F107" s="58">
        <v>13908</v>
      </c>
      <c r="G107" s="64">
        <v>14</v>
      </c>
      <c r="H107" s="64">
        <v>13956</v>
      </c>
      <c r="I107" s="42"/>
      <c r="J107" s="42"/>
      <c r="K107" s="43">
        <v>0</v>
      </c>
      <c r="L107">
        <v>2121</v>
      </c>
    </row>
    <row r="108" spans="1:12" x14ac:dyDescent="0.3">
      <c r="A108" s="58">
        <v>21</v>
      </c>
      <c r="B108" s="58">
        <v>14059</v>
      </c>
      <c r="C108" s="61">
        <v>12</v>
      </c>
      <c r="D108" s="58">
        <v>14066</v>
      </c>
      <c r="E108" s="61">
        <v>24</v>
      </c>
      <c r="F108" s="58">
        <v>14074</v>
      </c>
      <c r="G108" s="64">
        <v>23</v>
      </c>
      <c r="H108" s="64">
        <v>14131</v>
      </c>
      <c r="I108" s="42"/>
      <c r="J108" s="42"/>
      <c r="K108" s="43">
        <v>0</v>
      </c>
      <c r="L108">
        <v>2122</v>
      </c>
    </row>
    <row r="109" spans="1:12" x14ac:dyDescent="0.3">
      <c r="A109" s="58">
        <v>21</v>
      </c>
      <c r="B109" s="58">
        <v>14225</v>
      </c>
      <c r="C109" s="61">
        <v>21</v>
      </c>
      <c r="D109" s="58">
        <v>14235</v>
      </c>
      <c r="E109" s="61">
        <v>11</v>
      </c>
      <c r="F109" s="58">
        <v>14243</v>
      </c>
      <c r="G109" s="64">
        <v>21</v>
      </c>
      <c r="H109" s="64">
        <v>14256</v>
      </c>
      <c r="I109" s="42"/>
      <c r="J109" s="42"/>
      <c r="K109" s="43">
        <v>0</v>
      </c>
      <c r="L109">
        <v>2212</v>
      </c>
    </row>
    <row r="110" spans="1:12" x14ac:dyDescent="0.3">
      <c r="A110" s="58">
        <v>12</v>
      </c>
      <c r="B110" s="58">
        <v>14358</v>
      </c>
      <c r="C110" s="61">
        <v>23</v>
      </c>
      <c r="D110" s="58">
        <v>14365</v>
      </c>
      <c r="E110" s="61">
        <v>13</v>
      </c>
      <c r="F110" s="58">
        <v>14373</v>
      </c>
      <c r="G110" s="64">
        <v>23</v>
      </c>
      <c r="H110" s="64">
        <v>14380</v>
      </c>
      <c r="I110" s="42"/>
      <c r="J110" s="42"/>
      <c r="K110" s="43">
        <v>0</v>
      </c>
      <c r="L110">
        <v>1212</v>
      </c>
    </row>
    <row r="111" spans="1:12" x14ac:dyDescent="0.3">
      <c r="A111" s="58">
        <v>21</v>
      </c>
      <c r="B111" s="58">
        <v>14475</v>
      </c>
      <c r="C111" s="61">
        <v>21</v>
      </c>
      <c r="D111" s="58">
        <v>14482</v>
      </c>
      <c r="E111" s="61">
        <v>11</v>
      </c>
      <c r="F111" s="58">
        <v>14490</v>
      </c>
      <c r="G111" s="64">
        <v>21</v>
      </c>
      <c r="H111" s="64">
        <v>14498</v>
      </c>
      <c r="I111" s="42"/>
      <c r="J111" s="42"/>
      <c r="K111" s="43">
        <v>0</v>
      </c>
      <c r="L111">
        <v>2212</v>
      </c>
    </row>
    <row r="112" spans="1:12" x14ac:dyDescent="0.3">
      <c r="A112" s="58">
        <v>21</v>
      </c>
      <c r="B112" s="58">
        <v>14607</v>
      </c>
      <c r="C112" s="61">
        <v>12</v>
      </c>
      <c r="D112" s="58">
        <v>14615</v>
      </c>
      <c r="E112" s="61">
        <v>24</v>
      </c>
      <c r="F112" s="58">
        <v>14623</v>
      </c>
      <c r="G112" s="64">
        <v>14</v>
      </c>
      <c r="H112" s="64">
        <v>14630</v>
      </c>
      <c r="I112" s="42"/>
      <c r="J112" s="42"/>
      <c r="K112" s="43">
        <v>0</v>
      </c>
      <c r="L112">
        <v>2121</v>
      </c>
    </row>
    <row r="113" spans="1:12" x14ac:dyDescent="0.3">
      <c r="A113" s="58">
        <v>21</v>
      </c>
      <c r="B113" s="58">
        <v>14725</v>
      </c>
      <c r="C113" s="61">
        <v>21</v>
      </c>
      <c r="D113" s="58">
        <v>14732</v>
      </c>
      <c r="E113" s="61">
        <v>11</v>
      </c>
      <c r="F113" s="58">
        <v>14739</v>
      </c>
      <c r="G113" s="64">
        <v>21</v>
      </c>
      <c r="H113" s="64">
        <v>14747</v>
      </c>
      <c r="I113" s="42"/>
      <c r="J113" s="42"/>
      <c r="K113" s="43">
        <v>0</v>
      </c>
      <c r="L113">
        <v>2212</v>
      </c>
    </row>
    <row r="114" spans="1:12" x14ac:dyDescent="0.3">
      <c r="A114" s="58">
        <v>21</v>
      </c>
      <c r="B114" s="58">
        <v>14843</v>
      </c>
      <c r="C114" s="61">
        <v>21</v>
      </c>
      <c r="D114" s="58">
        <v>14851</v>
      </c>
      <c r="E114" s="61">
        <v>11</v>
      </c>
      <c r="F114" s="58">
        <v>14858</v>
      </c>
      <c r="G114" s="64">
        <v>21</v>
      </c>
      <c r="H114" s="64">
        <v>14866</v>
      </c>
      <c r="I114" s="42"/>
      <c r="J114" s="42"/>
      <c r="K114" s="43">
        <v>0</v>
      </c>
      <c r="L114">
        <v>2212</v>
      </c>
    </row>
    <row r="115" spans="1:12" x14ac:dyDescent="0.3">
      <c r="A115" s="58">
        <v>21</v>
      </c>
      <c r="B115" s="58">
        <v>14967</v>
      </c>
      <c r="C115" s="61">
        <v>12</v>
      </c>
      <c r="D115" s="58">
        <v>14974</v>
      </c>
      <c r="E115" s="61">
        <v>24</v>
      </c>
      <c r="F115" s="58">
        <v>14982</v>
      </c>
      <c r="G115" s="64">
        <v>14</v>
      </c>
      <c r="H115" s="64">
        <v>15026</v>
      </c>
      <c r="I115" s="42"/>
      <c r="J115" s="42"/>
      <c r="K115" s="43">
        <v>0</v>
      </c>
      <c r="L115">
        <v>2121</v>
      </c>
    </row>
    <row r="116" spans="1:12" x14ac:dyDescent="0.3">
      <c r="A116" s="58">
        <v>21</v>
      </c>
      <c r="B116" s="58">
        <v>15124</v>
      </c>
      <c r="C116" s="61">
        <v>12</v>
      </c>
      <c r="D116" s="58">
        <v>15132</v>
      </c>
      <c r="E116" s="61">
        <v>24</v>
      </c>
      <c r="F116" s="58">
        <v>15139</v>
      </c>
      <c r="G116" s="64">
        <v>14</v>
      </c>
      <c r="H116" s="64">
        <v>15170</v>
      </c>
      <c r="I116" s="42"/>
      <c r="J116" s="42"/>
      <c r="K116" s="43">
        <v>0</v>
      </c>
      <c r="L116">
        <v>2121</v>
      </c>
    </row>
    <row r="117" spans="1:12" x14ac:dyDescent="0.3">
      <c r="A117" s="58">
        <v>21</v>
      </c>
      <c r="B117" s="58">
        <v>15269</v>
      </c>
      <c r="C117" s="61">
        <v>21</v>
      </c>
      <c r="D117" s="58">
        <v>15276</v>
      </c>
      <c r="E117" s="61">
        <v>11</v>
      </c>
      <c r="F117" s="58">
        <v>15284</v>
      </c>
      <c r="G117" s="64">
        <v>21</v>
      </c>
      <c r="H117" s="64">
        <v>15292</v>
      </c>
      <c r="I117" s="42"/>
      <c r="J117" s="42"/>
      <c r="K117" s="43">
        <v>0</v>
      </c>
      <c r="L117">
        <v>2212</v>
      </c>
    </row>
    <row r="118" spans="1:12" x14ac:dyDescent="0.3">
      <c r="A118" s="58">
        <v>21</v>
      </c>
      <c r="B118" s="58">
        <v>15388</v>
      </c>
      <c r="C118" s="61">
        <v>21</v>
      </c>
      <c r="D118" s="58">
        <v>15396</v>
      </c>
      <c r="E118" s="61">
        <v>11</v>
      </c>
      <c r="F118" s="58">
        <v>15404</v>
      </c>
      <c r="G118" s="64">
        <v>21</v>
      </c>
      <c r="H118" s="64">
        <v>15411</v>
      </c>
      <c r="I118" s="42"/>
      <c r="J118" s="42"/>
      <c r="K118" s="43">
        <v>0</v>
      </c>
      <c r="L118">
        <v>2212</v>
      </c>
    </row>
    <row r="119" spans="1:12" x14ac:dyDescent="0.3">
      <c r="A119" s="59">
        <v>21</v>
      </c>
      <c r="B119" s="59">
        <v>15519</v>
      </c>
      <c r="C119" s="62">
        <v>21</v>
      </c>
      <c r="D119" s="59">
        <v>15531</v>
      </c>
      <c r="E119" s="62">
        <v>22</v>
      </c>
      <c r="F119" s="59">
        <v>15578</v>
      </c>
      <c r="G119" s="65">
        <v>23</v>
      </c>
      <c r="H119" s="65">
        <v>15586</v>
      </c>
      <c r="I119" s="41"/>
      <c r="J119" s="41"/>
      <c r="K119" s="51">
        <v>0</v>
      </c>
      <c r="L119">
        <v>2222</v>
      </c>
    </row>
    <row r="120" spans="1:12" x14ac:dyDescent="0.3">
      <c r="A120" s="59">
        <v>21</v>
      </c>
      <c r="B120" s="59">
        <v>15686</v>
      </c>
      <c r="C120" s="62">
        <v>21</v>
      </c>
      <c r="D120" s="59">
        <v>15693</v>
      </c>
      <c r="E120" s="62">
        <v>11</v>
      </c>
      <c r="F120" s="59">
        <v>15704</v>
      </c>
      <c r="G120" s="65">
        <v>21</v>
      </c>
      <c r="H120" s="65">
        <v>15711</v>
      </c>
      <c r="I120" s="41"/>
      <c r="J120" s="41"/>
      <c r="K120" s="51">
        <v>0</v>
      </c>
      <c r="L120">
        <v>2212</v>
      </c>
    </row>
    <row r="121" spans="1:12" x14ac:dyDescent="0.3">
      <c r="A121" s="59">
        <v>21</v>
      </c>
      <c r="B121" s="59">
        <v>15827</v>
      </c>
      <c r="C121" s="62">
        <v>12</v>
      </c>
      <c r="D121" s="59">
        <v>15834</v>
      </c>
      <c r="E121" s="62">
        <v>24</v>
      </c>
      <c r="F121" s="59">
        <v>15842</v>
      </c>
      <c r="G121" s="65">
        <v>23</v>
      </c>
      <c r="H121" s="65">
        <v>15868</v>
      </c>
      <c r="I121" s="41"/>
      <c r="J121" s="41"/>
      <c r="K121" s="51">
        <v>0</v>
      </c>
      <c r="L121">
        <v>2122</v>
      </c>
    </row>
    <row r="122" spans="1:12" x14ac:dyDescent="0.3">
      <c r="A122" s="59">
        <v>21</v>
      </c>
      <c r="B122" s="59">
        <v>15966</v>
      </c>
      <c r="C122" s="62">
        <v>12</v>
      </c>
      <c r="D122" s="59">
        <v>15977</v>
      </c>
      <c r="E122" s="62">
        <v>13</v>
      </c>
      <c r="F122" s="59">
        <v>15991</v>
      </c>
      <c r="G122" s="65">
        <v>23</v>
      </c>
      <c r="H122" s="65">
        <v>15999</v>
      </c>
      <c r="I122" s="41"/>
      <c r="J122" s="41"/>
      <c r="K122" s="51">
        <v>0</v>
      </c>
      <c r="L122">
        <v>2112</v>
      </c>
    </row>
    <row r="123" spans="1:12" x14ac:dyDescent="0.3">
      <c r="A123" s="59">
        <v>21</v>
      </c>
      <c r="B123" s="59">
        <v>16100</v>
      </c>
      <c r="C123" s="62">
        <v>21</v>
      </c>
      <c r="D123" s="59">
        <v>16108</v>
      </c>
      <c r="E123" s="62">
        <v>11</v>
      </c>
      <c r="F123" s="59">
        <v>16115</v>
      </c>
      <c r="G123" s="65">
        <v>21</v>
      </c>
      <c r="H123" s="65">
        <v>16124</v>
      </c>
      <c r="I123" s="41"/>
      <c r="J123" s="41"/>
      <c r="K123" s="51">
        <v>0</v>
      </c>
      <c r="L123">
        <v>2212</v>
      </c>
    </row>
    <row r="124" spans="1:12" x14ac:dyDescent="0.3">
      <c r="A124" s="59">
        <v>12</v>
      </c>
      <c r="B124" s="59">
        <v>16232</v>
      </c>
      <c r="C124" s="62">
        <v>14</v>
      </c>
      <c r="D124" s="59">
        <v>16245</v>
      </c>
      <c r="E124" s="62">
        <v>24</v>
      </c>
      <c r="F124" s="59">
        <v>16253</v>
      </c>
      <c r="G124" s="65">
        <v>23</v>
      </c>
      <c r="H124" s="65">
        <v>16294</v>
      </c>
      <c r="I124" s="41"/>
      <c r="J124" s="41"/>
      <c r="K124" s="51">
        <v>0</v>
      </c>
      <c r="L124">
        <v>1122</v>
      </c>
    </row>
    <row r="125" spans="1:12" x14ac:dyDescent="0.3">
      <c r="A125" s="59">
        <v>21</v>
      </c>
      <c r="B125" s="59">
        <v>16393</v>
      </c>
      <c r="C125" s="62">
        <v>21</v>
      </c>
      <c r="D125" s="59">
        <v>16400</v>
      </c>
      <c r="E125" s="62">
        <v>22</v>
      </c>
      <c r="F125" s="59">
        <v>16407</v>
      </c>
      <c r="G125" s="65">
        <v>14</v>
      </c>
      <c r="H125" s="65">
        <v>16416</v>
      </c>
      <c r="I125" s="41"/>
      <c r="J125" s="41"/>
      <c r="K125" s="51">
        <v>0</v>
      </c>
      <c r="L125">
        <v>2221</v>
      </c>
    </row>
    <row r="126" spans="1:12" x14ac:dyDescent="0.3">
      <c r="A126" s="59">
        <v>21</v>
      </c>
      <c r="B126" s="59">
        <v>16513</v>
      </c>
      <c r="C126" s="62">
        <v>21</v>
      </c>
      <c r="D126" s="59">
        <v>16521</v>
      </c>
      <c r="E126" s="62">
        <v>22</v>
      </c>
      <c r="F126" s="59">
        <v>16528</v>
      </c>
      <c r="G126" s="65">
        <v>14</v>
      </c>
      <c r="H126" s="65">
        <v>16537</v>
      </c>
      <c r="I126" s="41"/>
      <c r="J126" s="41"/>
      <c r="K126" s="51">
        <v>0</v>
      </c>
      <c r="L126">
        <v>2221</v>
      </c>
    </row>
    <row r="127" spans="1:12" x14ac:dyDescent="0.3">
      <c r="A127" s="59">
        <v>21</v>
      </c>
      <c r="B127" s="59">
        <v>16634</v>
      </c>
      <c r="C127" s="62">
        <v>12</v>
      </c>
      <c r="D127" s="59">
        <v>16641</v>
      </c>
      <c r="E127" s="62">
        <v>24</v>
      </c>
      <c r="F127" s="59">
        <v>16649</v>
      </c>
      <c r="G127" s="65">
        <v>23</v>
      </c>
      <c r="H127" s="65">
        <v>16691</v>
      </c>
      <c r="I127" s="41"/>
      <c r="J127" s="41"/>
      <c r="K127" s="51">
        <v>0</v>
      </c>
      <c r="L127">
        <v>2122</v>
      </c>
    </row>
    <row r="128" spans="1:12" x14ac:dyDescent="0.3">
      <c r="A128" s="59">
        <v>12</v>
      </c>
      <c r="B128" s="59">
        <v>16786</v>
      </c>
      <c r="C128" s="62">
        <v>23</v>
      </c>
      <c r="D128" s="59">
        <v>16793</v>
      </c>
      <c r="E128" s="62">
        <v>24</v>
      </c>
      <c r="F128" s="59">
        <v>16801</v>
      </c>
      <c r="G128" s="65">
        <v>23</v>
      </c>
      <c r="H128" s="65">
        <v>16850</v>
      </c>
      <c r="I128" s="41"/>
      <c r="J128" s="41"/>
      <c r="K128" s="51">
        <v>0</v>
      </c>
      <c r="L128">
        <v>1222</v>
      </c>
    </row>
    <row r="129" spans="1:12" x14ac:dyDescent="0.3">
      <c r="A129" s="59">
        <v>21</v>
      </c>
      <c r="B129" s="59">
        <v>16942</v>
      </c>
      <c r="C129" s="62">
        <v>21</v>
      </c>
      <c r="D129" s="59">
        <v>16948</v>
      </c>
      <c r="E129" s="62">
        <v>11</v>
      </c>
      <c r="F129" s="59">
        <v>16956</v>
      </c>
      <c r="G129" s="65">
        <v>21</v>
      </c>
      <c r="H129" s="65">
        <v>16963</v>
      </c>
      <c r="I129" s="41"/>
      <c r="J129" s="41"/>
      <c r="K129" s="51">
        <v>0</v>
      </c>
      <c r="L129">
        <v>2212</v>
      </c>
    </row>
    <row r="130" spans="1:12" x14ac:dyDescent="0.3">
      <c r="A130" s="59">
        <v>21</v>
      </c>
      <c r="B130" s="59">
        <v>17079</v>
      </c>
      <c r="C130" s="62">
        <v>12</v>
      </c>
      <c r="D130" s="59">
        <v>17093</v>
      </c>
      <c r="E130" s="62">
        <v>24</v>
      </c>
      <c r="F130" s="59">
        <v>17100</v>
      </c>
      <c r="G130" s="65">
        <v>14</v>
      </c>
      <c r="H130" s="65">
        <v>17113</v>
      </c>
      <c r="I130" s="41"/>
      <c r="J130" s="41"/>
      <c r="K130" s="51">
        <v>0</v>
      </c>
      <c r="L130">
        <v>2121</v>
      </c>
    </row>
    <row r="131" spans="1:12" x14ac:dyDescent="0.3">
      <c r="A131" s="59">
        <v>21</v>
      </c>
      <c r="B131" s="59">
        <v>17208</v>
      </c>
      <c r="C131" s="62">
        <v>21</v>
      </c>
      <c r="D131" s="59">
        <v>17215</v>
      </c>
      <c r="E131" s="62">
        <v>22</v>
      </c>
      <c r="F131" s="59">
        <v>17222</v>
      </c>
      <c r="G131" s="65">
        <v>14</v>
      </c>
      <c r="H131" s="65">
        <v>17233</v>
      </c>
      <c r="I131" s="41"/>
      <c r="J131" s="41"/>
      <c r="K131" s="51">
        <v>0</v>
      </c>
      <c r="L131">
        <v>2221</v>
      </c>
    </row>
    <row r="132" spans="1:12" x14ac:dyDescent="0.3">
      <c r="A132" s="59">
        <v>21</v>
      </c>
      <c r="B132" s="59">
        <v>17335</v>
      </c>
      <c r="C132" s="62">
        <v>12</v>
      </c>
      <c r="D132" s="59">
        <v>17344</v>
      </c>
      <c r="E132" s="62">
        <v>24</v>
      </c>
      <c r="F132" s="59">
        <v>17351</v>
      </c>
      <c r="G132" s="65">
        <v>14</v>
      </c>
      <c r="H132" s="65">
        <v>17381</v>
      </c>
      <c r="I132" s="41"/>
      <c r="J132" s="41"/>
      <c r="K132" s="51">
        <v>0</v>
      </c>
      <c r="L132">
        <v>2121</v>
      </c>
    </row>
    <row r="133" spans="1:12" x14ac:dyDescent="0.3">
      <c r="A133" s="59">
        <v>21</v>
      </c>
      <c r="B133" s="59">
        <v>17484</v>
      </c>
      <c r="C133" s="62">
        <v>12</v>
      </c>
      <c r="D133" s="59">
        <v>17492</v>
      </c>
      <c r="E133" s="62">
        <v>24</v>
      </c>
      <c r="F133" s="59">
        <v>17500</v>
      </c>
      <c r="G133" s="65">
        <v>23</v>
      </c>
      <c r="H133" s="65">
        <v>17596</v>
      </c>
      <c r="I133" s="41"/>
      <c r="J133" s="41"/>
      <c r="K133" s="51">
        <v>0</v>
      </c>
      <c r="L133">
        <v>2122</v>
      </c>
    </row>
    <row r="134" spans="1:12" x14ac:dyDescent="0.3">
      <c r="A134" s="59">
        <v>21</v>
      </c>
      <c r="B134" s="59">
        <v>17698</v>
      </c>
      <c r="C134" s="62">
        <v>21</v>
      </c>
      <c r="D134" s="59">
        <v>17705</v>
      </c>
      <c r="E134" s="62">
        <v>22</v>
      </c>
      <c r="F134" s="59">
        <v>17722</v>
      </c>
      <c r="G134" s="65">
        <v>23</v>
      </c>
      <c r="H134" s="65">
        <v>17787</v>
      </c>
      <c r="I134" s="41"/>
      <c r="J134" s="41"/>
      <c r="K134" s="51">
        <v>0</v>
      </c>
      <c r="L134">
        <v>2222</v>
      </c>
    </row>
    <row r="135" spans="1:12" x14ac:dyDescent="0.3">
      <c r="A135" s="59">
        <v>21</v>
      </c>
      <c r="B135" s="59">
        <v>17884</v>
      </c>
      <c r="C135" s="62">
        <v>21</v>
      </c>
      <c r="D135" s="59">
        <v>17891</v>
      </c>
      <c r="E135" s="62">
        <v>11</v>
      </c>
      <c r="F135" s="59">
        <v>17899</v>
      </c>
      <c r="G135" s="65">
        <v>21</v>
      </c>
      <c r="H135" s="65">
        <v>17907</v>
      </c>
      <c r="I135" s="41"/>
      <c r="J135" s="41"/>
      <c r="K135" s="51">
        <v>0</v>
      </c>
      <c r="L135">
        <v>2212</v>
      </c>
    </row>
    <row r="136" spans="1:12" x14ac:dyDescent="0.3">
      <c r="A136" s="59">
        <v>12</v>
      </c>
      <c r="B136" s="59">
        <v>18026</v>
      </c>
      <c r="C136" s="62">
        <v>23</v>
      </c>
      <c r="D136" s="59">
        <v>18034</v>
      </c>
      <c r="E136" s="62">
        <v>13</v>
      </c>
      <c r="F136" s="59">
        <v>18043</v>
      </c>
      <c r="G136" s="65">
        <v>23</v>
      </c>
      <c r="H136" s="65">
        <v>18053</v>
      </c>
      <c r="I136" s="41"/>
      <c r="J136" s="41"/>
      <c r="K136" s="51">
        <v>0</v>
      </c>
      <c r="L136">
        <v>1212</v>
      </c>
    </row>
    <row r="137" spans="1:12" x14ac:dyDescent="0.3">
      <c r="A137" s="59">
        <v>12</v>
      </c>
      <c r="B137" s="59">
        <v>18170</v>
      </c>
      <c r="C137" s="62">
        <v>14</v>
      </c>
      <c r="D137" s="59">
        <v>18184</v>
      </c>
      <c r="E137" s="62">
        <v>24</v>
      </c>
      <c r="F137" s="59">
        <v>18192</v>
      </c>
      <c r="G137" s="65">
        <v>14</v>
      </c>
      <c r="H137" s="65">
        <v>18224</v>
      </c>
      <c r="I137" s="41"/>
      <c r="J137" s="41"/>
      <c r="K137" s="51">
        <v>0</v>
      </c>
      <c r="L137">
        <v>1121</v>
      </c>
    </row>
    <row r="138" spans="1:12" x14ac:dyDescent="0.3">
      <c r="A138" s="59">
        <v>21</v>
      </c>
      <c r="B138" s="59">
        <v>18326</v>
      </c>
      <c r="C138" s="62">
        <v>21</v>
      </c>
      <c r="D138" s="59">
        <v>18333</v>
      </c>
      <c r="E138" s="62">
        <v>22</v>
      </c>
      <c r="F138" s="59">
        <v>18341</v>
      </c>
      <c r="G138" s="65">
        <v>14</v>
      </c>
      <c r="H138" s="65">
        <v>18349</v>
      </c>
      <c r="I138" s="41"/>
      <c r="J138" s="41"/>
      <c r="K138" s="51">
        <v>0</v>
      </c>
      <c r="L138">
        <v>2221</v>
      </c>
    </row>
    <row r="139" spans="1:12" x14ac:dyDescent="0.3">
      <c r="A139" s="59">
        <v>21</v>
      </c>
      <c r="B139" s="59">
        <v>18459</v>
      </c>
      <c r="C139" s="62">
        <v>12</v>
      </c>
      <c r="D139" s="59">
        <v>18469</v>
      </c>
      <c r="E139" s="62">
        <v>24</v>
      </c>
      <c r="F139" s="59">
        <v>18477</v>
      </c>
      <c r="G139" s="65">
        <v>14</v>
      </c>
      <c r="H139" s="65">
        <v>18485</v>
      </c>
      <c r="I139" s="41"/>
      <c r="J139" s="41"/>
      <c r="K139" s="51">
        <v>0</v>
      </c>
      <c r="L139">
        <v>2121</v>
      </c>
    </row>
    <row r="140" spans="1:12" x14ac:dyDescent="0.3">
      <c r="A140" s="59">
        <v>21</v>
      </c>
      <c r="B140" s="59">
        <v>18583</v>
      </c>
      <c r="C140" s="62">
        <v>21</v>
      </c>
      <c r="D140" s="59">
        <v>18590</v>
      </c>
      <c r="E140" s="62">
        <v>11</v>
      </c>
      <c r="F140" s="59">
        <v>18598</v>
      </c>
      <c r="G140" s="65">
        <v>21</v>
      </c>
      <c r="H140" s="65">
        <v>18605</v>
      </c>
      <c r="I140" s="41"/>
      <c r="J140" s="41"/>
      <c r="K140" s="51">
        <v>1</v>
      </c>
      <c r="L140">
        <v>2212</v>
      </c>
    </row>
    <row r="141" spans="1:12" x14ac:dyDescent="0.3">
      <c r="A141" s="17"/>
      <c r="B141" s="17"/>
      <c r="C141" s="17"/>
      <c r="D141" s="17"/>
      <c r="E141" s="17"/>
      <c r="F141" s="17"/>
      <c r="G141" s="17"/>
      <c r="H1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0</v>
      </c>
      <c r="B2" s="66">
        <v>40752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94</v>
      </c>
      <c r="V3" s="26" t="s">
        <v>118</v>
      </c>
      <c r="W3">
        <f>COUNTA(L7:L22)</f>
        <v>16</v>
      </c>
      <c r="AA3" s="26" t="s">
        <v>118</v>
      </c>
      <c r="AB3">
        <f>COUNTA(L23:L37)</f>
        <v>15</v>
      </c>
      <c r="AF3" s="26" t="s">
        <v>118</v>
      </c>
      <c r="AG3">
        <f>COUNTA(L38:L53)</f>
        <v>16</v>
      </c>
      <c r="AK3" s="26" t="s">
        <v>118</v>
      </c>
      <c r="AL3">
        <f>COUNTA(L54:L69)</f>
        <v>16</v>
      </c>
      <c r="AP3" s="26" t="s">
        <v>118</v>
      </c>
      <c r="AQ3">
        <f>COUNTA(L70:L84)</f>
        <v>15</v>
      </c>
      <c r="AU3" s="26" t="s">
        <v>118</v>
      </c>
      <c r="AV3">
        <f>COUNTA(L85:L100)</f>
        <v>16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94</v>
      </c>
      <c r="V4" s="26" t="s">
        <v>119</v>
      </c>
      <c r="W4">
        <f>SUM(U7:U22)</f>
        <v>16</v>
      </c>
      <c r="AA4" s="26" t="s">
        <v>119</v>
      </c>
      <c r="AB4">
        <f>SUM(Z7:Z22)</f>
        <v>15</v>
      </c>
      <c r="AF4" s="26" t="s">
        <v>119</v>
      </c>
      <c r="AG4">
        <f>SUM(AE7:AE22)</f>
        <v>16</v>
      </c>
      <c r="AK4" s="26" t="s">
        <v>119</v>
      </c>
      <c r="AL4">
        <f>SUM(AJ7:AJ22)</f>
        <v>16</v>
      </c>
      <c r="AP4" s="26" t="s">
        <v>119</v>
      </c>
      <c r="AQ4">
        <f>SUM(AO7:AO22)</f>
        <v>15</v>
      </c>
      <c r="AU4" s="26" t="s">
        <v>119</v>
      </c>
      <c r="AV4">
        <f>SUM(AT7:AT22)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12</v>
      </c>
      <c r="B7" s="57">
        <v>18</v>
      </c>
      <c r="C7" s="60">
        <v>23</v>
      </c>
      <c r="D7" s="57">
        <v>25</v>
      </c>
      <c r="E7" s="60">
        <v>13</v>
      </c>
      <c r="F7" s="57">
        <v>42</v>
      </c>
      <c r="G7" s="63">
        <v>23</v>
      </c>
      <c r="H7" s="63">
        <v>50</v>
      </c>
      <c r="I7" s="42"/>
      <c r="J7" s="42"/>
      <c r="K7" s="43">
        <v>0</v>
      </c>
      <c r="L7">
        <v>1212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COUNTIF(L7:L22,T7)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COUNTIF(L23:L37,Y7)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COUNTIF(L38:L53,AD7)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COUNTIF(L54:L69,AI7)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COUNTIF(L70:L84,AN7)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COUNTIF(L85:L100,AS7)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157</v>
      </c>
      <c r="C8" s="61">
        <v>21</v>
      </c>
      <c r="D8" s="58">
        <v>164</v>
      </c>
      <c r="E8" s="61">
        <v>11</v>
      </c>
      <c r="F8" s="58">
        <v>173</v>
      </c>
      <c r="G8" s="64">
        <v>21</v>
      </c>
      <c r="H8" s="64">
        <v>182</v>
      </c>
      <c r="I8" s="42"/>
      <c r="J8" s="42"/>
      <c r="K8" s="43">
        <v>0</v>
      </c>
      <c r="L8">
        <v>2212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COUNTIF(L7:L22,T8)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COUNTIF(L23:L37,Y8)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COUNTIF(L38:L53,AD8)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COUNTIF(L54:L69,AI8)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COUNTIF(L70:L84,AN8)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COUNTIF(L85:L100,AS8)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12</v>
      </c>
      <c r="B9" s="58">
        <v>301</v>
      </c>
      <c r="C9" s="61">
        <v>23</v>
      </c>
      <c r="D9" s="58">
        <v>310</v>
      </c>
      <c r="E9" s="61">
        <v>13</v>
      </c>
      <c r="F9" s="58">
        <v>322</v>
      </c>
      <c r="G9" s="64">
        <v>23</v>
      </c>
      <c r="H9" s="64">
        <v>329</v>
      </c>
      <c r="I9" s="42"/>
      <c r="J9" s="42"/>
      <c r="K9" s="43">
        <v>0</v>
      </c>
      <c r="L9">
        <v>1212</v>
      </c>
      <c r="N9" s="36">
        <v>1121</v>
      </c>
      <c r="O9" s="36">
        <f>COUNTIF($L$7:$L$500,N9)</f>
        <v>1</v>
      </c>
      <c r="P9" s="36">
        <f>O9/$Q$4</f>
        <v>1.0638297872340425E-2</v>
      </c>
      <c r="Q9" s="36">
        <f>IF(P9=0,0,(P9*((LOG(P9))/LOG(2))))</f>
        <v>-6.9729668634868486E-2</v>
      </c>
      <c r="T9" s="36">
        <f>N9</f>
        <v>1121</v>
      </c>
      <c r="U9" s="36">
        <f>COUNTIF(L7:L22,T9)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COUNTIF(L23:L37,Y9)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COUNTIF(L38:L53,AD9)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COUNTIF(L54:L69,AI9)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COUNTIF(L70:L84,AN9)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COUNTIF(L85:L100,AS9)</f>
        <v>1</v>
      </c>
      <c r="AU9" s="36">
        <f>AT9/(AV4-AT20)</f>
        <v>0.1111111111111111</v>
      </c>
      <c r="AV9" s="36">
        <f>IF(AU9=0,0,(AU9*((LOG(AU9))/LOG(2))))</f>
        <v>-0.3522138890491458</v>
      </c>
    </row>
    <row r="10" spans="1:48" x14ac:dyDescent="0.3">
      <c r="A10" s="58">
        <v>12</v>
      </c>
      <c r="B10" s="58">
        <v>439</v>
      </c>
      <c r="C10" s="61">
        <v>23</v>
      </c>
      <c r="D10" s="58">
        <v>445</v>
      </c>
      <c r="E10" s="61">
        <v>24</v>
      </c>
      <c r="F10" s="58">
        <v>453</v>
      </c>
      <c r="G10" s="64">
        <v>14</v>
      </c>
      <c r="H10" s="64">
        <v>463</v>
      </c>
      <c r="I10" s="42"/>
      <c r="J10" s="42"/>
      <c r="K10" s="43">
        <v>0</v>
      </c>
      <c r="L10">
        <v>1221</v>
      </c>
      <c r="N10" s="36">
        <v>1122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1122</v>
      </c>
      <c r="U10" s="36">
        <f>COUNTIF(L7:L22,T10)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COUNTIF(L23:L37,Y10)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COUNTIF(L38:L53,AD10)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COUNTIF(L54:L69,AI10)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COUNTIF(L70:L84,AN10)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COUNTIF(L85:L100,AS10)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21</v>
      </c>
      <c r="B11" s="58">
        <v>582</v>
      </c>
      <c r="C11" s="61">
        <v>12</v>
      </c>
      <c r="D11" s="58">
        <v>590</v>
      </c>
      <c r="E11" s="61">
        <v>24</v>
      </c>
      <c r="F11" s="58">
        <v>598</v>
      </c>
      <c r="G11" s="64">
        <v>14</v>
      </c>
      <c r="H11" s="64">
        <v>610</v>
      </c>
      <c r="I11" s="42"/>
      <c r="J11" s="42"/>
      <c r="K11" s="43">
        <v>0</v>
      </c>
      <c r="L11">
        <v>2121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COUNTIF(L7:L22,T11)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COUNTIF(L23:L37,Y11)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COUNTIF(L38:L53,AD11)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COUNTIF(L54:L69,AI11)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COUNTIF(L70:L84,AN11)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COUNTIF(L85:L100,AS11)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712</v>
      </c>
      <c r="C12" s="61">
        <v>21</v>
      </c>
      <c r="D12" s="58">
        <v>719</v>
      </c>
      <c r="E12" s="61">
        <v>11</v>
      </c>
      <c r="F12" s="58">
        <v>727</v>
      </c>
      <c r="G12" s="64">
        <v>21</v>
      </c>
      <c r="H12" s="64">
        <v>736</v>
      </c>
      <c r="I12" s="42"/>
      <c r="J12" s="42"/>
      <c r="K12" s="43">
        <v>0</v>
      </c>
      <c r="L12">
        <v>2212</v>
      </c>
      <c r="N12" s="36">
        <v>1212</v>
      </c>
      <c r="O12" s="36">
        <f>COUNTIF($L$7:$L$500,N12)</f>
        <v>8</v>
      </c>
      <c r="P12" s="36">
        <f>O12/$Q$4</f>
        <v>8.5106382978723402E-2</v>
      </c>
      <c r="Q12" s="36">
        <f>IF(P12=0,0,(P12*((LOG(P12))/LOG(2))))</f>
        <v>-0.30251820014277764</v>
      </c>
      <c r="T12" s="36">
        <f>N12</f>
        <v>1212</v>
      </c>
      <c r="U12" s="36">
        <f>COUNTIF(L7:L22,T12)</f>
        <v>3</v>
      </c>
      <c r="V12" s="36">
        <f>U12/(W4-U20)</f>
        <v>0.27272727272727271</v>
      </c>
      <c r="W12" s="36">
        <f>IF(V12=0,0,(V12*((LOG(V12))/LOG(2))))</f>
        <v>-0.51121885034076575</v>
      </c>
      <c r="Y12" s="36">
        <f>N12</f>
        <v>1212</v>
      </c>
      <c r="Z12" s="36">
        <f>COUNTIF(L23:L37,Y12)</f>
        <v>2</v>
      </c>
      <c r="AA12" s="36">
        <f>Z12/(AB4-Z20)</f>
        <v>0.25</v>
      </c>
      <c r="AB12" s="36">
        <f>IF(AA12=0,0,(AA12*((LOG(AA12))/LOG(2))))</f>
        <v>-0.5</v>
      </c>
      <c r="AD12" s="36">
        <f>N12</f>
        <v>1212</v>
      </c>
      <c r="AE12" s="36">
        <f>COUNTIF(L38:L53,AD12)</f>
        <v>1</v>
      </c>
      <c r="AF12" s="36">
        <f>AE12/(AG4-AE20)</f>
        <v>0.1</v>
      </c>
      <c r="AG12" s="36">
        <f>IF(AF12=0,0,(AF12*((LOG(AF12))/LOG(2))))</f>
        <v>-0.33219280948873625</v>
      </c>
      <c r="AI12" s="36">
        <f>N12</f>
        <v>1212</v>
      </c>
      <c r="AJ12" s="36">
        <f>COUNTIF(L54:L69,AI12)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COUNTIF(L70:L84,AN12)</f>
        <v>1</v>
      </c>
      <c r="AP12" s="36">
        <f>AO12/(AQ4-AO20)</f>
        <v>0.14285714285714285</v>
      </c>
      <c r="AQ12" s="36">
        <f>IF(AP12=0,0,(AP12*((LOG(AP12))/LOG(2))))</f>
        <v>-0.40105070315108626</v>
      </c>
      <c r="AS12" s="36">
        <f>N12</f>
        <v>1212</v>
      </c>
      <c r="AT12" s="36">
        <f>COUNTIF(L85:L100,AS12)</f>
        <v>1</v>
      </c>
      <c r="AU12" s="36">
        <f>AT12/(AV4-AT20)</f>
        <v>0.1111111111111111</v>
      </c>
      <c r="AV12" s="36">
        <f>IF(AU12=0,0,(AU12*((LOG(AU12))/LOG(2))))</f>
        <v>-0.3522138890491458</v>
      </c>
    </row>
    <row r="13" spans="1:48" x14ac:dyDescent="0.3">
      <c r="A13" s="58">
        <v>12</v>
      </c>
      <c r="B13" s="58">
        <v>870</v>
      </c>
      <c r="C13" s="61">
        <v>23</v>
      </c>
      <c r="D13" s="58">
        <v>878</v>
      </c>
      <c r="E13" s="61">
        <v>13</v>
      </c>
      <c r="F13" s="58">
        <v>890</v>
      </c>
      <c r="G13" s="64">
        <v>23</v>
      </c>
      <c r="H13" s="64">
        <v>899</v>
      </c>
      <c r="I13" s="42"/>
      <c r="J13" s="42"/>
      <c r="K13" s="43">
        <v>0</v>
      </c>
      <c r="L13">
        <v>1212</v>
      </c>
      <c r="N13" s="36">
        <v>1221</v>
      </c>
      <c r="O13" s="36">
        <f>COUNTIF($L$7:$L$500,N13)</f>
        <v>1</v>
      </c>
      <c r="P13" s="36">
        <f>O13/$Q$4</f>
        <v>1.0638297872340425E-2</v>
      </c>
      <c r="Q13" s="36">
        <f>IF(P13=0,0,(P13*((LOG(P13))/LOG(2))))</f>
        <v>-6.9729668634868486E-2</v>
      </c>
      <c r="T13" s="36">
        <f>N13</f>
        <v>1221</v>
      </c>
      <c r="U13" s="36">
        <f>COUNTIF(L7:L22,T13)</f>
        <v>1</v>
      </c>
      <c r="V13" s="36">
        <f>U13/(W4-U20)</f>
        <v>9.0909090909090912E-2</v>
      </c>
      <c r="W13" s="36">
        <f>IF(V13=0,0,(V13*((LOG(V13))/LOG(2))))</f>
        <v>-0.31449378351248153</v>
      </c>
      <c r="Y13" s="36">
        <f>N13</f>
        <v>1221</v>
      </c>
      <c r="Z13" s="36">
        <f>COUNTIF(L23:L37,Y13)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COUNTIF(L38:L53,AD13)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COUNTIF(L54:L69,AI13)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COUNTIF(L70:L84,AN13)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COUNTIF(L85:L100,AS13)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1007</v>
      </c>
      <c r="C14" s="61">
        <v>21</v>
      </c>
      <c r="D14" s="58">
        <v>1016</v>
      </c>
      <c r="E14" s="61">
        <v>11</v>
      </c>
      <c r="F14" s="58">
        <v>1028</v>
      </c>
      <c r="G14" s="64">
        <v>21</v>
      </c>
      <c r="H14" s="64">
        <v>1036</v>
      </c>
      <c r="I14" s="42"/>
      <c r="J14" s="42"/>
      <c r="K14" s="43">
        <v>0</v>
      </c>
      <c r="L14">
        <v>2212</v>
      </c>
      <c r="N14" s="36">
        <v>1222</v>
      </c>
      <c r="O14" s="36">
        <f>COUNTIF($L$7:$L$500,N14)</f>
        <v>2</v>
      </c>
      <c r="P14" s="36">
        <f>O14/$Q$4</f>
        <v>2.1276595744680851E-2</v>
      </c>
      <c r="Q14" s="36">
        <f>IF(P14=0,0,(P14*((LOG(P14))/LOG(2))))</f>
        <v>-0.11818274152505612</v>
      </c>
      <c r="T14" s="36">
        <f>N14</f>
        <v>1222</v>
      </c>
      <c r="U14" s="36">
        <f>COUNTIF(L7:L22,T14)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COUNTIF(L23:L37,Y14)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COUNTIF(L38:L53,AD14)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COUNTIF(L54:L69,AI14)</f>
        <v>1</v>
      </c>
      <c r="AK14" s="36">
        <f>AJ14/(AL4-AJ20)</f>
        <v>0.1111111111111111</v>
      </c>
      <c r="AL14" s="36">
        <f>IF(AK14=0,0,(AK14*((LOG(AK14))/LOG(2))))</f>
        <v>-0.3522138890491458</v>
      </c>
      <c r="AN14" s="36">
        <f>N14</f>
        <v>1222</v>
      </c>
      <c r="AO14" s="36">
        <f>COUNTIF(L70:L84,AN14)</f>
        <v>1</v>
      </c>
      <c r="AP14" s="36">
        <f>AO14/(AQ4-AO20)</f>
        <v>0.14285714285714285</v>
      </c>
      <c r="AQ14" s="36">
        <f>IF(AP14=0,0,(AP14*((LOG(AP14))/LOG(2))))</f>
        <v>-0.40105070315108626</v>
      </c>
      <c r="AS14" s="36">
        <f>N14</f>
        <v>1222</v>
      </c>
      <c r="AT14" s="36">
        <f>COUNTIF(L85:L100,AS14)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21</v>
      </c>
      <c r="B15" s="58">
        <v>1140</v>
      </c>
      <c r="C15" s="61">
        <v>21</v>
      </c>
      <c r="D15" s="58">
        <v>1154</v>
      </c>
      <c r="E15" s="61">
        <v>22</v>
      </c>
      <c r="F15" s="58">
        <v>1162</v>
      </c>
      <c r="G15" s="64">
        <v>23</v>
      </c>
      <c r="H15" s="64">
        <v>1177</v>
      </c>
      <c r="I15" s="42"/>
      <c r="J15" s="42"/>
      <c r="K15" s="43">
        <v>0</v>
      </c>
      <c r="L15">
        <v>2222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COUNTIF(L7:L22,T15)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COUNTIF(L23:L37,Y15)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COUNTIF(L38:L53,AD15)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COUNTIF(L54:L69,AI15)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COUNTIF(L70:L84,AN15)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COUNTIF(L85:L100,AS15)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1283</v>
      </c>
      <c r="C16" s="61">
        <v>21</v>
      </c>
      <c r="D16" s="58">
        <v>1292</v>
      </c>
      <c r="E16" s="61">
        <v>22</v>
      </c>
      <c r="F16" s="58">
        <v>1347</v>
      </c>
      <c r="G16" s="64">
        <v>23</v>
      </c>
      <c r="H16" s="64">
        <v>1358</v>
      </c>
      <c r="I16" s="42"/>
      <c r="J16" s="42"/>
      <c r="K16" s="43">
        <v>0</v>
      </c>
      <c r="L16">
        <v>2222</v>
      </c>
      <c r="N16" s="36">
        <v>2112</v>
      </c>
      <c r="O16" s="36">
        <f>COUNTIF($L$7:$L$500,N16)</f>
        <v>0</v>
      </c>
      <c r="P16" s="36">
        <f>O16/$Q$4</f>
        <v>0</v>
      </c>
      <c r="Q16" s="36">
        <f>IF(P16=0,0,(P16*((LOG(P16))/LOG(2))))</f>
        <v>0</v>
      </c>
      <c r="T16" s="36">
        <f>N16</f>
        <v>2112</v>
      </c>
      <c r="U16" s="36">
        <f>COUNTIF(L7:L22,T16)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COUNTIF(L23:L37,Y16)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COUNTIF(L38:L53,AD16)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COUNTIF(L54:L69,AI16)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COUNTIF(L70:L84,AN16)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COUNTIF(L85:L100,AS16)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21</v>
      </c>
      <c r="B17" s="58">
        <v>1460</v>
      </c>
      <c r="C17" s="61">
        <v>21</v>
      </c>
      <c r="D17" s="58">
        <v>1484</v>
      </c>
      <c r="E17" s="61">
        <v>22</v>
      </c>
      <c r="F17" s="58">
        <v>1498</v>
      </c>
      <c r="G17" s="64">
        <v>23</v>
      </c>
      <c r="H17" s="64">
        <v>1509</v>
      </c>
      <c r="I17" s="42"/>
      <c r="J17" s="42"/>
      <c r="K17" s="43">
        <v>0</v>
      </c>
      <c r="L17">
        <v>2222</v>
      </c>
      <c r="N17" s="36">
        <v>2121</v>
      </c>
      <c r="O17" s="36">
        <f>COUNTIF($L$7:$L$500,N17)</f>
        <v>17</v>
      </c>
      <c r="P17" s="36">
        <f>O17/$Q$4</f>
        <v>0.18085106382978725</v>
      </c>
      <c r="Q17" s="36">
        <f>IF(P17=0,0,(P17*((LOG(P17))/LOG(2))))</f>
        <v>-0.44618236358791558</v>
      </c>
      <c r="T17" s="36">
        <f>N17</f>
        <v>2121</v>
      </c>
      <c r="U17" s="36">
        <f>COUNTIF(L7:L22,T17)</f>
        <v>2</v>
      </c>
      <c r="V17" s="36">
        <f>U17/(W4-U20)</f>
        <v>0.18181818181818182</v>
      </c>
      <c r="W17" s="36">
        <f>IF(V17=0,0,(V17*((LOG(V17))/LOG(2))))</f>
        <v>-0.44716938520678134</v>
      </c>
      <c r="Y17" s="36">
        <f>N17</f>
        <v>2121</v>
      </c>
      <c r="Z17" s="36">
        <f>COUNTIF(L23:L37,Y17)</f>
        <v>2</v>
      </c>
      <c r="AA17" s="36">
        <f>Z17/(AB4-Z20)</f>
        <v>0.25</v>
      </c>
      <c r="AB17" s="36">
        <f>IF(AA17=0,0,(AA17*((LOG(AA17))/LOG(2))))</f>
        <v>-0.5</v>
      </c>
      <c r="AD17" s="36">
        <f>N17</f>
        <v>2121</v>
      </c>
      <c r="AE17" s="36">
        <f>COUNTIF(L38:L53,AD17)</f>
        <v>3</v>
      </c>
      <c r="AF17" s="36">
        <f>AE17/(AG4-AE20)</f>
        <v>0.3</v>
      </c>
      <c r="AG17" s="36">
        <f>IF(AF17=0,0,(AF17*((LOG(AF17))/LOG(2))))</f>
        <v>-0.52108967824986185</v>
      </c>
      <c r="AI17" s="36">
        <f>N17</f>
        <v>2121</v>
      </c>
      <c r="AJ17" s="36">
        <f>COUNTIF(L54:L69,AI17)</f>
        <v>5</v>
      </c>
      <c r="AK17" s="36">
        <f>AJ17/(AL4-AJ20)</f>
        <v>0.55555555555555558</v>
      </c>
      <c r="AL17" s="36">
        <f>IF(AK17=0,0,(AK17*((LOG(AK17))/LOG(2))))</f>
        <v>-0.4711093925305278</v>
      </c>
      <c r="AN17" s="36">
        <f>N17</f>
        <v>2121</v>
      </c>
      <c r="AO17" s="36">
        <f>COUNTIF(L70:L84,AN17)</f>
        <v>1</v>
      </c>
      <c r="AP17" s="36">
        <f>AO17/(AQ4-AO20)</f>
        <v>0.14285714285714285</v>
      </c>
      <c r="AQ17" s="36">
        <f>IF(AP17=0,0,(AP17*((LOG(AP17))/LOG(2))))</f>
        <v>-0.40105070315108626</v>
      </c>
      <c r="AS17" s="36">
        <f>N17</f>
        <v>2121</v>
      </c>
      <c r="AT17" s="36">
        <f>COUNTIF(L85:L100,AS17)</f>
        <v>4</v>
      </c>
      <c r="AU17" s="36">
        <f>AT17/(AV4-AT20)</f>
        <v>0.44444444444444442</v>
      </c>
      <c r="AV17" s="36">
        <f>IF(AU17=0,0,(AU17*((LOG(AU17))/LOG(2))))</f>
        <v>-0.51996666730769447</v>
      </c>
    </row>
    <row r="18" spans="1:48" x14ac:dyDescent="0.3">
      <c r="A18" s="58">
        <v>21</v>
      </c>
      <c r="B18" s="58">
        <v>1617</v>
      </c>
      <c r="C18" s="61">
        <v>21</v>
      </c>
      <c r="D18" s="58">
        <v>1626</v>
      </c>
      <c r="E18" s="61">
        <v>22</v>
      </c>
      <c r="F18" s="58">
        <v>1642</v>
      </c>
      <c r="G18" s="64">
        <v>14</v>
      </c>
      <c r="H18" s="64">
        <v>1651</v>
      </c>
      <c r="I18" s="42"/>
      <c r="J18" s="42"/>
      <c r="K18" s="43">
        <v>0</v>
      </c>
      <c r="L18">
        <v>2221</v>
      </c>
      <c r="N18" s="36">
        <v>2122</v>
      </c>
      <c r="O18" s="36">
        <f>COUNTIF($L$7:$L$500,N18)</f>
        <v>13</v>
      </c>
      <c r="P18" s="36">
        <f>O18/$Q$4</f>
        <v>0.13829787234042554</v>
      </c>
      <c r="Q18" s="36">
        <f>IF(P18=0,0,(P18*((LOG(P18))/LOG(2))))</f>
        <v>-0.39472275251037325</v>
      </c>
      <c r="T18" s="36">
        <f>N18</f>
        <v>2122</v>
      </c>
      <c r="U18" s="36">
        <f>COUNTIF(L7:L22,T18)</f>
        <v>1</v>
      </c>
      <c r="V18" s="36">
        <f>U18/(W4-U20)</f>
        <v>9.0909090909090912E-2</v>
      </c>
      <c r="W18" s="36">
        <f>IF(V18=0,0,(V18*((LOG(V18))/LOG(2))))</f>
        <v>-0.31449378351248153</v>
      </c>
      <c r="Y18" s="36">
        <f>N18</f>
        <v>2122</v>
      </c>
      <c r="Z18" s="36">
        <f>COUNTIF(L23:L37,Y18)</f>
        <v>2</v>
      </c>
      <c r="AA18" s="36">
        <f>Z18/(AB4-Z20)</f>
        <v>0.25</v>
      </c>
      <c r="AB18" s="36">
        <f>IF(AA18=0,0,(AA18*((LOG(AA18))/LOG(2))))</f>
        <v>-0.5</v>
      </c>
      <c r="AD18" s="36">
        <f>N18</f>
        <v>2122</v>
      </c>
      <c r="AE18" s="36">
        <f>COUNTIF(L38:L53,AD18)</f>
        <v>4</v>
      </c>
      <c r="AF18" s="36">
        <f>AE18/(AG4-AE20)</f>
        <v>0.4</v>
      </c>
      <c r="AG18" s="36">
        <f>IF(AF18=0,0,(AF18*((LOG(AF18))/LOG(2))))</f>
        <v>-0.52877123795494496</v>
      </c>
      <c r="AI18" s="36">
        <f>N18</f>
        <v>2122</v>
      </c>
      <c r="AJ18" s="36">
        <f>COUNTIF(L54:L69,AI18)</f>
        <v>2</v>
      </c>
      <c r="AK18" s="36">
        <f>AJ18/(AL4-AJ20)</f>
        <v>0.22222222222222221</v>
      </c>
      <c r="AL18" s="36">
        <f>IF(AK18=0,0,(AK18*((LOG(AK18))/LOG(2))))</f>
        <v>-0.48220555587606945</v>
      </c>
      <c r="AN18" s="36">
        <f>N18</f>
        <v>2122</v>
      </c>
      <c r="AO18" s="36">
        <f>COUNTIF(L70:L84,AN18)</f>
        <v>2</v>
      </c>
      <c r="AP18" s="36">
        <f>AO18/(AQ4-AO20)</f>
        <v>0.2857142857142857</v>
      </c>
      <c r="AQ18" s="36">
        <f>IF(AP18=0,0,(AP18*((LOG(AP18))/LOG(2))))</f>
        <v>-0.51638712058788683</v>
      </c>
      <c r="AS18" s="36">
        <f>N18</f>
        <v>2122</v>
      </c>
      <c r="AT18" s="36">
        <f>COUNTIF(L85:L100,AS18)</f>
        <v>2</v>
      </c>
      <c r="AU18" s="36">
        <f>AT18/(AV4-AT20)</f>
        <v>0.22222222222222221</v>
      </c>
      <c r="AV18" s="36">
        <f>IF(AU18=0,0,(AU18*((LOG(AU18))/LOG(2))))</f>
        <v>-0.48220555587606945</v>
      </c>
    </row>
    <row r="19" spans="1:48" x14ac:dyDescent="0.3">
      <c r="A19" s="58">
        <v>21</v>
      </c>
      <c r="B19" s="58">
        <v>1756</v>
      </c>
      <c r="C19" s="61">
        <v>12</v>
      </c>
      <c r="D19" s="58">
        <v>1765</v>
      </c>
      <c r="E19" s="61">
        <v>24</v>
      </c>
      <c r="F19" s="58">
        <v>1774</v>
      </c>
      <c r="G19" s="64">
        <v>14</v>
      </c>
      <c r="H19" s="64">
        <v>1794</v>
      </c>
      <c r="I19" s="42"/>
      <c r="J19" s="42"/>
      <c r="K19" s="43">
        <v>0</v>
      </c>
      <c r="L19">
        <v>2121</v>
      </c>
      <c r="N19" s="36">
        <v>2211</v>
      </c>
      <c r="O19" s="36">
        <f>COUNTIF($L$7:$L$500,N19)</f>
        <v>1</v>
      </c>
      <c r="P19" s="36">
        <f>O19/$Q$4</f>
        <v>1.0638297872340425E-2</v>
      </c>
      <c r="Q19" s="36">
        <f>IF(P19=0,0,(P19*((LOG(P19))/LOG(2))))</f>
        <v>-6.9729668634868486E-2</v>
      </c>
      <c r="T19" s="36">
        <f>N19</f>
        <v>2211</v>
      </c>
      <c r="U19" s="36">
        <f>COUNTIF(L7:L22,T19)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COUNTIF(L23:L37,Y19)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COUNTIF(L38:L53,AD19)</f>
        <v>1</v>
      </c>
      <c r="AF19" s="36">
        <f>AE19/(AG4-AE20)</f>
        <v>0.1</v>
      </c>
      <c r="AG19" s="36">
        <f>IF(AF19=0,0,(AF19*((LOG(AF19))/LOG(2))))</f>
        <v>-0.33219280948873625</v>
      </c>
      <c r="AI19" s="36">
        <f>N19</f>
        <v>2211</v>
      </c>
      <c r="AJ19" s="36">
        <f>COUNTIF(L54:L69,AI19)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COUNTIF(L70:L84,AN19)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COUNTIF(L85:L100,AS19)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1900</v>
      </c>
      <c r="C20" s="61">
        <v>21</v>
      </c>
      <c r="D20" s="58">
        <v>1909</v>
      </c>
      <c r="E20" s="61">
        <v>11</v>
      </c>
      <c r="F20" s="58">
        <v>1917</v>
      </c>
      <c r="G20" s="64">
        <v>21</v>
      </c>
      <c r="H20" s="64">
        <v>1925</v>
      </c>
      <c r="I20" s="42"/>
      <c r="J20" s="42"/>
      <c r="K20" s="43">
        <v>0</v>
      </c>
      <c r="L20">
        <v>2212</v>
      </c>
      <c r="N20" s="36">
        <v>2212</v>
      </c>
      <c r="O20" s="36">
        <f>COUNTIF($L$7:$L$500,N20)</f>
        <v>40</v>
      </c>
      <c r="P20" s="36">
        <f>O20/$Q$4</f>
        <v>0.42553191489361702</v>
      </c>
      <c r="Q20" s="36">
        <f>IF(P20=0,0,(P20*((LOG(P20))/LOG(2))))</f>
        <v>-0.52453649225118082</v>
      </c>
      <c r="T20" s="36">
        <f>N20</f>
        <v>2212</v>
      </c>
      <c r="U20" s="36">
        <f>COUNTIF(L7:L22,T20)</f>
        <v>5</v>
      </c>
      <c r="V20" s="55"/>
      <c r="W20" s="56"/>
      <c r="Y20" s="36">
        <f>N20</f>
        <v>2212</v>
      </c>
      <c r="Z20" s="36">
        <f>COUNTIF(L23:L37,Y20)</f>
        <v>7</v>
      </c>
      <c r="AA20" s="55"/>
      <c r="AB20" s="56"/>
      <c r="AD20" s="36">
        <f>N20</f>
        <v>2212</v>
      </c>
      <c r="AE20" s="36">
        <f>COUNTIF(L38:L53,AD20)</f>
        <v>6</v>
      </c>
      <c r="AF20" s="55"/>
      <c r="AG20" s="56"/>
      <c r="AI20" s="36">
        <f>N20</f>
        <v>2212</v>
      </c>
      <c r="AJ20" s="36">
        <f>COUNTIF(L54:L69,AI20)</f>
        <v>7</v>
      </c>
      <c r="AK20" s="55"/>
      <c r="AL20" s="56"/>
      <c r="AN20" s="36">
        <f>N20</f>
        <v>2212</v>
      </c>
      <c r="AO20" s="36">
        <f>COUNTIF(L70:L84,AN20)</f>
        <v>8</v>
      </c>
      <c r="AP20" s="55"/>
      <c r="AQ20" s="56"/>
      <c r="AS20" s="36">
        <f>N20</f>
        <v>2212</v>
      </c>
      <c r="AT20" s="36">
        <f>COUNTIF(L85:L100,AS20)</f>
        <v>7</v>
      </c>
      <c r="AU20" s="55"/>
      <c r="AV20" s="56"/>
    </row>
    <row r="21" spans="1:48" x14ac:dyDescent="0.3">
      <c r="A21" s="58">
        <v>21</v>
      </c>
      <c r="B21" s="58">
        <v>2026</v>
      </c>
      <c r="C21" s="61">
        <v>21</v>
      </c>
      <c r="D21" s="58">
        <v>2034</v>
      </c>
      <c r="E21" s="61">
        <v>11</v>
      </c>
      <c r="F21" s="58">
        <v>2047</v>
      </c>
      <c r="G21" s="64">
        <v>21</v>
      </c>
      <c r="H21" s="64">
        <v>2055</v>
      </c>
      <c r="I21" s="42"/>
      <c r="J21" s="42"/>
      <c r="K21" s="43">
        <v>0</v>
      </c>
      <c r="L21">
        <v>2212</v>
      </c>
      <c r="N21" s="36">
        <v>2221</v>
      </c>
      <c r="O21" s="36">
        <f>COUNTIF($L$7:$L$500,N21)</f>
        <v>6</v>
      </c>
      <c r="P21" s="36">
        <f>O21/$Q$4</f>
        <v>6.3829787234042548E-2</v>
      </c>
      <c r="Q21" s="36">
        <f>IF(P21=0,0,(P21*((LOG(P21))/LOG(2))))</f>
        <v>-0.2533804053802009</v>
      </c>
      <c r="T21" s="36">
        <f>N21</f>
        <v>2221</v>
      </c>
      <c r="U21" s="36">
        <f>COUNTIF(L7:L22,T21)</f>
        <v>1</v>
      </c>
      <c r="V21" s="36">
        <f>U21/(W4-U20)</f>
        <v>9.0909090909090912E-2</v>
      </c>
      <c r="W21" s="36">
        <f>IF(V21=0,0,(V21*((LOG(V21))/LOG(2))))</f>
        <v>-0.31449378351248153</v>
      </c>
      <c r="Y21" s="36">
        <f>N21</f>
        <v>2221</v>
      </c>
      <c r="Z21" s="36">
        <f>COUNTIF(L23:L37,Y21)</f>
        <v>1</v>
      </c>
      <c r="AA21" s="36">
        <f>Z21/(AB4-Z20)</f>
        <v>0.125</v>
      </c>
      <c r="AB21" s="36">
        <f>IF(AA21=0,0,(AA21*((LOG(AA21))/LOG(2))))</f>
        <v>-0.375</v>
      </c>
      <c r="AD21" s="36">
        <f>N21</f>
        <v>2221</v>
      </c>
      <c r="AE21" s="36">
        <f>COUNTIF(L38:L53,AD21)</f>
        <v>1</v>
      </c>
      <c r="AF21" s="36">
        <f>AE21/(AG4-AE20)</f>
        <v>0.1</v>
      </c>
      <c r="AG21" s="36">
        <f>IF(AF21=0,0,(AF21*((LOG(AF21))/LOG(2))))</f>
        <v>-0.33219280948873625</v>
      </c>
      <c r="AI21" s="36">
        <f>N21</f>
        <v>2221</v>
      </c>
      <c r="AJ21" s="36">
        <f>COUNTIF(L54:L69,AI21)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COUNTIF(L70:L84,AN21)</f>
        <v>2</v>
      </c>
      <c r="AP21" s="36">
        <f>AO21/(AQ4-AO20)</f>
        <v>0.2857142857142857</v>
      </c>
      <c r="AQ21" s="36">
        <f>IF(AP21=0,0,(AP21*((LOG(AP21))/LOG(2))))</f>
        <v>-0.51638712058788683</v>
      </c>
      <c r="AS21" s="36">
        <f>N21</f>
        <v>2221</v>
      </c>
      <c r="AT21" s="36">
        <f>COUNTIF(L85:L100,AS21)</f>
        <v>1</v>
      </c>
      <c r="AU21" s="36">
        <f>AT21/(AV4-AT20)</f>
        <v>0.1111111111111111</v>
      </c>
      <c r="AV21" s="36">
        <f>IF(AU21=0,0,(AU21*((LOG(AU21))/LOG(2))))</f>
        <v>-0.3522138890491458</v>
      </c>
    </row>
    <row r="22" spans="1:48" x14ac:dyDescent="0.3">
      <c r="A22" s="58">
        <v>21</v>
      </c>
      <c r="B22" s="58">
        <v>2153</v>
      </c>
      <c r="C22" s="61">
        <v>12</v>
      </c>
      <c r="D22" s="58">
        <v>2163</v>
      </c>
      <c r="E22" s="61">
        <v>24</v>
      </c>
      <c r="F22" s="58">
        <v>2171</v>
      </c>
      <c r="G22" s="64">
        <v>23</v>
      </c>
      <c r="H22" s="64">
        <v>2196</v>
      </c>
      <c r="I22" s="42"/>
      <c r="J22" s="42"/>
      <c r="K22" s="43">
        <v>0</v>
      </c>
      <c r="L22">
        <v>2122</v>
      </c>
      <c r="N22" s="36">
        <v>2222</v>
      </c>
      <c r="O22" s="36">
        <f>COUNTIF($L$7:$L$500,N22)</f>
        <v>5</v>
      </c>
      <c r="P22" s="36">
        <f>O22/$Q$4</f>
        <v>5.3191489361702128E-2</v>
      </c>
      <c r="Q22" s="36">
        <f>IF(P22=0,0,(P22*((LOG(P22))/LOG(2))))</f>
        <v>-0.22514152961650399</v>
      </c>
      <c r="T22" s="36">
        <f>N22</f>
        <v>2222</v>
      </c>
      <c r="U22" s="36">
        <f>COUNTIF(L7:L22,T22)</f>
        <v>3</v>
      </c>
      <c r="V22" s="36">
        <f>U22/(W4-U20)</f>
        <v>0.27272727272727271</v>
      </c>
      <c r="W22" s="36">
        <f>IF(V22=0,0,(V22*((LOG(V22))/LOG(2))))</f>
        <v>-0.51121885034076575</v>
      </c>
      <c r="Y22" s="36">
        <f>N22</f>
        <v>2222</v>
      </c>
      <c r="Z22" s="36">
        <f>COUNTIF(L23:L37,Y22)</f>
        <v>1</v>
      </c>
      <c r="AA22" s="36">
        <f>Z22/(AB4-Z20)</f>
        <v>0.125</v>
      </c>
      <c r="AB22" s="36">
        <f>IF(AA22=0,0,(AA22*((LOG(AA22))/LOG(2))))</f>
        <v>-0.375</v>
      </c>
      <c r="AD22" s="36">
        <f>N22</f>
        <v>2222</v>
      </c>
      <c r="AE22" s="36">
        <f>COUNTIF(L38:L53,AD22)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COUNTIF(L54:L69,AI22)</f>
        <v>1</v>
      </c>
      <c r="AK22" s="36">
        <f>AJ22/(AL4-AJ20)</f>
        <v>0.1111111111111111</v>
      </c>
      <c r="AL22" s="36">
        <f>IF(AK22=0,0,(AK22*((LOG(AK22))/LOG(2))))</f>
        <v>-0.3522138890491458</v>
      </c>
      <c r="AN22" s="36">
        <f>N22</f>
        <v>2222</v>
      </c>
      <c r="AO22" s="36">
        <f>COUNTIF(L70:L84,AN22)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COUNTIF(L85:L100,AS22)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21</v>
      </c>
      <c r="B23" s="59">
        <v>2309</v>
      </c>
      <c r="C23" s="62">
        <v>21</v>
      </c>
      <c r="D23" s="59">
        <v>2317</v>
      </c>
      <c r="E23" s="62">
        <v>11</v>
      </c>
      <c r="F23" s="59">
        <v>2332</v>
      </c>
      <c r="G23" s="65">
        <v>21</v>
      </c>
      <c r="H23" s="65">
        <v>2340</v>
      </c>
      <c r="I23" s="41"/>
      <c r="J23" s="41"/>
      <c r="K23" s="51">
        <v>0</v>
      </c>
      <c r="L23">
        <v>2212</v>
      </c>
      <c r="P23" s="28">
        <f>SUM(P7:P22)</f>
        <v>1</v>
      </c>
      <c r="Q23" s="28">
        <f>-SUM(Q7:Q22)</f>
        <v>2.4738534909186138</v>
      </c>
      <c r="V23" s="28">
        <f>SUM(V7:V22)</f>
        <v>1</v>
      </c>
      <c r="W23" s="28">
        <f>-SUM(W7:W22)</f>
        <v>2.413088436425757</v>
      </c>
      <c r="AA23" s="28">
        <f>SUM(AA7:AA22)</f>
        <v>1</v>
      </c>
      <c r="AB23" s="28">
        <f>-SUM(AB7:AB22)</f>
        <v>2.25</v>
      </c>
      <c r="AF23" s="28">
        <f>SUM(AF7:AF22)</f>
        <v>1</v>
      </c>
      <c r="AG23" s="28">
        <f>-SUM(AG7:AG22)</f>
        <v>2.0464393446710156</v>
      </c>
      <c r="AK23" s="28">
        <f>SUM(AK7:AK22)</f>
        <v>1</v>
      </c>
      <c r="AL23" s="28">
        <f>-SUM(AL7:AL22)</f>
        <v>1.6577427265048887</v>
      </c>
      <c r="AP23" s="28">
        <f>SUM(AP7:AP22)</f>
        <v>0.99999999999999989</v>
      </c>
      <c r="AQ23" s="28">
        <f>-SUM(AQ7:AQ22)</f>
        <v>2.2359263506290321</v>
      </c>
      <c r="AU23" s="28">
        <f>SUM(AU7:AU22)</f>
        <v>1</v>
      </c>
      <c r="AV23" s="28">
        <f>-SUM(AV7:AV22)</f>
        <v>2.0588138903312014</v>
      </c>
    </row>
    <row r="24" spans="1:48" x14ac:dyDescent="0.3">
      <c r="A24" s="59">
        <v>21</v>
      </c>
      <c r="B24" s="59">
        <v>2436</v>
      </c>
      <c r="C24" s="62">
        <v>21</v>
      </c>
      <c r="D24" s="59">
        <v>2457</v>
      </c>
      <c r="E24" s="62">
        <v>11</v>
      </c>
      <c r="F24" s="59">
        <v>2468</v>
      </c>
      <c r="G24" s="65">
        <v>21</v>
      </c>
      <c r="H24" s="65">
        <v>2476</v>
      </c>
      <c r="I24" s="41"/>
      <c r="J24" s="41"/>
      <c r="K24" s="51">
        <v>0</v>
      </c>
      <c r="L24">
        <v>2212</v>
      </c>
      <c r="P24" s="29" t="s">
        <v>90</v>
      </c>
      <c r="Q24" s="29">
        <f>Q23/(LOG(Q4)/LOG(2))</f>
        <v>0.37742313772822456</v>
      </c>
      <c r="V24" s="29" t="s">
        <v>117</v>
      </c>
      <c r="W24" s="29">
        <f>W23/(LOG(W4)/LOG(2))</f>
        <v>0.60327210910643925</v>
      </c>
      <c r="AA24" s="29" t="s">
        <v>120</v>
      </c>
      <c r="AB24" s="29">
        <f>AB23/(LOG(AB4)/LOG(2))</f>
        <v>0.5759055558220848</v>
      </c>
      <c r="AF24" s="29" t="s">
        <v>121</v>
      </c>
      <c r="AG24" s="29">
        <f>AG23/(LOG(AG4)/LOG(2))</f>
        <v>0.51160983616775391</v>
      </c>
      <c r="AK24" s="29" t="s">
        <v>122</v>
      </c>
      <c r="AL24" s="29">
        <f>AL23/(LOG(AL4)/LOG(2))</f>
        <v>0.41443568162622219</v>
      </c>
      <c r="AP24" s="29" t="s">
        <v>123</v>
      </c>
      <c r="AQ24" s="29">
        <f>AQ23/(LOG(AQ4)/LOG(2))</f>
        <v>0.57230329232722599</v>
      </c>
      <c r="AU24" s="29" t="s">
        <v>124</v>
      </c>
      <c r="AV24" s="29">
        <f>AV23/(LOG(AV4)/LOG(2))</f>
        <v>0.51470347258280036</v>
      </c>
    </row>
    <row r="25" spans="1:48" x14ac:dyDescent="0.3">
      <c r="A25" s="59">
        <v>21</v>
      </c>
      <c r="B25" s="59">
        <v>2583</v>
      </c>
      <c r="C25" s="62">
        <v>12</v>
      </c>
      <c r="D25" s="59">
        <v>2592</v>
      </c>
      <c r="E25" s="62">
        <v>24</v>
      </c>
      <c r="F25" s="59">
        <v>2600</v>
      </c>
      <c r="G25" s="65">
        <v>23</v>
      </c>
      <c r="H25" s="65">
        <v>2644</v>
      </c>
      <c r="I25" s="41"/>
      <c r="J25" s="41"/>
      <c r="K25" s="51">
        <v>0</v>
      </c>
      <c r="L25">
        <v>2122</v>
      </c>
    </row>
    <row r="26" spans="1:48" x14ac:dyDescent="0.3">
      <c r="A26" s="59">
        <v>21</v>
      </c>
      <c r="B26" s="59">
        <v>2751</v>
      </c>
      <c r="C26" s="62">
        <v>12</v>
      </c>
      <c r="D26" s="59">
        <v>2762</v>
      </c>
      <c r="E26" s="62">
        <v>24</v>
      </c>
      <c r="F26" s="59">
        <v>2772</v>
      </c>
      <c r="G26" s="65">
        <v>14</v>
      </c>
      <c r="H26" s="65">
        <v>2785</v>
      </c>
      <c r="I26" s="41"/>
      <c r="J26" s="41"/>
      <c r="K26" s="51">
        <v>0</v>
      </c>
      <c r="L26">
        <v>2121</v>
      </c>
    </row>
    <row r="27" spans="1:48" x14ac:dyDescent="0.3">
      <c r="A27" s="59">
        <v>12</v>
      </c>
      <c r="B27" s="59">
        <v>2900</v>
      </c>
      <c r="C27" s="62">
        <v>23</v>
      </c>
      <c r="D27" s="59">
        <v>2909</v>
      </c>
      <c r="E27" s="62">
        <v>13</v>
      </c>
      <c r="F27" s="59">
        <v>2931</v>
      </c>
      <c r="G27" s="65">
        <v>23</v>
      </c>
      <c r="H27" s="65">
        <v>2939</v>
      </c>
      <c r="I27" s="41"/>
      <c r="J27" s="41"/>
      <c r="K27" s="51">
        <v>0</v>
      </c>
      <c r="L27">
        <v>1212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21</v>
      </c>
      <c r="B28" s="59">
        <v>3043</v>
      </c>
      <c r="C28" s="62">
        <v>21</v>
      </c>
      <c r="D28" s="59">
        <v>3052</v>
      </c>
      <c r="E28" s="62">
        <v>22</v>
      </c>
      <c r="F28" s="59">
        <v>3061</v>
      </c>
      <c r="G28" s="65">
        <v>14</v>
      </c>
      <c r="H28" s="65">
        <v>3072</v>
      </c>
      <c r="I28" s="41"/>
      <c r="J28" s="41"/>
      <c r="K28" s="51">
        <v>0</v>
      </c>
      <c r="L28">
        <v>2221</v>
      </c>
      <c r="N28" s="40">
        <f>COUNTIF(L7:L100,G3)</f>
        <v>40</v>
      </c>
      <c r="O28" s="40"/>
      <c r="P28" s="47">
        <v>16</v>
      </c>
      <c r="Q28" s="47">
        <v>15</v>
      </c>
      <c r="R28" s="47">
        <v>16</v>
      </c>
      <c r="S28" s="47">
        <v>16</v>
      </c>
      <c r="T28" s="47">
        <v>15</v>
      </c>
      <c r="U28" s="47">
        <v>16</v>
      </c>
      <c r="V28" s="46"/>
    </row>
    <row r="29" spans="1:48" x14ac:dyDescent="0.3">
      <c r="A29" s="59">
        <v>21</v>
      </c>
      <c r="B29" s="59">
        <v>3171</v>
      </c>
      <c r="C29" s="62">
        <v>21</v>
      </c>
      <c r="D29" s="59">
        <v>3179</v>
      </c>
      <c r="E29" s="62">
        <v>11</v>
      </c>
      <c r="F29" s="59">
        <v>3187</v>
      </c>
      <c r="G29" s="65">
        <v>21</v>
      </c>
      <c r="H29" s="65">
        <v>3195</v>
      </c>
      <c r="I29" s="41"/>
      <c r="J29" s="41"/>
      <c r="K29" s="51">
        <v>0</v>
      </c>
      <c r="L29">
        <v>2212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3288</v>
      </c>
      <c r="C30" s="62">
        <v>21</v>
      </c>
      <c r="D30" s="59">
        <v>3295</v>
      </c>
      <c r="E30" s="62">
        <v>11</v>
      </c>
      <c r="F30" s="59">
        <v>3303</v>
      </c>
      <c r="G30" s="65">
        <v>21</v>
      </c>
      <c r="H30" s="65">
        <v>3311</v>
      </c>
      <c r="I30" s="41"/>
      <c r="J30" s="41"/>
      <c r="K30" s="51">
        <v>0</v>
      </c>
      <c r="L30">
        <v>2212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3411</v>
      </c>
      <c r="C31" s="62">
        <v>21</v>
      </c>
      <c r="D31" s="59">
        <v>3419</v>
      </c>
      <c r="E31" s="62">
        <v>11</v>
      </c>
      <c r="F31" s="59">
        <v>3427</v>
      </c>
      <c r="G31" s="65">
        <v>21</v>
      </c>
      <c r="H31" s="65">
        <v>3435</v>
      </c>
      <c r="I31" s="41"/>
      <c r="J31" s="41"/>
      <c r="K31" s="51">
        <v>0</v>
      </c>
      <c r="L31">
        <v>2212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12</v>
      </c>
      <c r="B32" s="59">
        <v>3538</v>
      </c>
      <c r="C32" s="62">
        <v>23</v>
      </c>
      <c r="D32" s="59">
        <v>3546</v>
      </c>
      <c r="E32" s="62">
        <v>13</v>
      </c>
      <c r="F32" s="59">
        <v>3553</v>
      </c>
      <c r="G32" s="65">
        <v>23</v>
      </c>
      <c r="H32" s="65">
        <v>3561</v>
      </c>
      <c r="I32" s="41"/>
      <c r="J32" s="41"/>
      <c r="K32" s="51">
        <v>0</v>
      </c>
      <c r="L32">
        <v>1212</v>
      </c>
      <c r="O32" s="45" t="s">
        <v>106</v>
      </c>
      <c r="P32" s="47">
        <f>U20</f>
        <v>5</v>
      </c>
      <c r="Q32" s="47">
        <f>Z20</f>
        <v>7</v>
      </c>
      <c r="R32" s="47">
        <f>AE20</f>
        <v>6</v>
      </c>
      <c r="S32" s="47">
        <f>AJ20</f>
        <v>7</v>
      </c>
      <c r="T32" s="47">
        <f>AO20</f>
        <v>8</v>
      </c>
      <c r="U32" s="47">
        <f>AT20</f>
        <v>7</v>
      </c>
      <c r="V32" s="45"/>
    </row>
    <row r="33" spans="1:22" x14ac:dyDescent="0.3">
      <c r="A33" s="59">
        <v>21</v>
      </c>
      <c r="B33" s="59">
        <v>3663</v>
      </c>
      <c r="C33" s="62">
        <v>21</v>
      </c>
      <c r="D33" s="59">
        <v>3671</v>
      </c>
      <c r="E33" s="62">
        <v>11</v>
      </c>
      <c r="F33" s="59">
        <v>3679</v>
      </c>
      <c r="G33" s="65">
        <v>21</v>
      </c>
      <c r="H33" s="65">
        <v>3687</v>
      </c>
      <c r="I33" s="41"/>
      <c r="J33" s="41"/>
      <c r="K33" s="51">
        <v>0</v>
      </c>
      <c r="L33">
        <v>2212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3779</v>
      </c>
      <c r="C34" s="62">
        <v>12</v>
      </c>
      <c r="D34" s="59">
        <v>3792</v>
      </c>
      <c r="E34" s="62">
        <v>24</v>
      </c>
      <c r="F34" s="59">
        <v>3800</v>
      </c>
      <c r="G34" s="65">
        <v>23</v>
      </c>
      <c r="H34" s="65">
        <v>3841</v>
      </c>
      <c r="I34" s="41"/>
      <c r="J34" s="41"/>
      <c r="K34" s="51">
        <v>0</v>
      </c>
      <c r="L34">
        <v>2122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3940</v>
      </c>
      <c r="C35" s="62">
        <v>21</v>
      </c>
      <c r="D35" s="59">
        <v>3948</v>
      </c>
      <c r="E35" s="62">
        <v>11</v>
      </c>
      <c r="F35" s="59">
        <v>3956</v>
      </c>
      <c r="G35" s="65">
        <v>21</v>
      </c>
      <c r="H35" s="65">
        <v>3963</v>
      </c>
      <c r="I35" s="41"/>
      <c r="J35" s="41"/>
      <c r="K35" s="51">
        <v>0</v>
      </c>
      <c r="L35">
        <v>2212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4056</v>
      </c>
      <c r="C36" s="62">
        <v>12</v>
      </c>
      <c r="D36" s="59">
        <v>4064</v>
      </c>
      <c r="E36" s="62">
        <v>24</v>
      </c>
      <c r="F36" s="59">
        <v>4072</v>
      </c>
      <c r="G36" s="65">
        <v>14</v>
      </c>
      <c r="H36" s="65">
        <v>4082</v>
      </c>
      <c r="I36" s="41"/>
      <c r="J36" s="41"/>
      <c r="K36" s="51">
        <v>0</v>
      </c>
      <c r="L36">
        <v>2121</v>
      </c>
      <c r="N36" s="41"/>
      <c r="O36" s="50" t="s">
        <v>110</v>
      </c>
      <c r="P36">
        <f>H22/P28</f>
        <v>137.25</v>
      </c>
      <c r="Q36">
        <f>(H37-H22)/Q28</f>
        <v>140.13333333333333</v>
      </c>
      <c r="R36">
        <f>(H53-H37)/R28</f>
        <v>142.75</v>
      </c>
      <c r="S36">
        <f>(H69-H53)/S28</f>
        <v>138.0625</v>
      </c>
      <c r="T36">
        <f>(H84-H69)/T28</f>
        <v>134.80000000000001</v>
      </c>
      <c r="U36">
        <f>(H100-H84)/U28</f>
        <v>135.4375</v>
      </c>
    </row>
    <row r="37" spans="1:22" x14ac:dyDescent="0.3">
      <c r="A37" s="59">
        <v>21</v>
      </c>
      <c r="B37" s="59">
        <v>4184</v>
      </c>
      <c r="C37" s="62">
        <v>21</v>
      </c>
      <c r="D37" s="59">
        <v>4192</v>
      </c>
      <c r="E37" s="62">
        <v>22</v>
      </c>
      <c r="F37" s="59">
        <v>4211</v>
      </c>
      <c r="G37" s="65">
        <v>23</v>
      </c>
      <c r="H37" s="65">
        <v>4298</v>
      </c>
      <c r="I37" s="41"/>
      <c r="J37" s="41"/>
      <c r="K37" s="51">
        <v>0</v>
      </c>
      <c r="L37">
        <v>2222</v>
      </c>
    </row>
    <row r="38" spans="1:22" x14ac:dyDescent="0.3">
      <c r="A38" s="58">
        <v>21</v>
      </c>
      <c r="B38" s="58">
        <v>4397</v>
      </c>
      <c r="C38" s="61">
        <v>21</v>
      </c>
      <c r="D38" s="58">
        <v>4404</v>
      </c>
      <c r="E38" s="61">
        <v>11</v>
      </c>
      <c r="F38" s="58">
        <v>4412</v>
      </c>
      <c r="G38" s="64">
        <v>21</v>
      </c>
      <c r="H38" s="64">
        <v>4420</v>
      </c>
      <c r="I38" s="42"/>
      <c r="J38" s="42"/>
      <c r="K38" s="43">
        <v>0</v>
      </c>
      <c r="L38">
        <v>2212</v>
      </c>
    </row>
    <row r="39" spans="1:22" x14ac:dyDescent="0.3">
      <c r="A39" s="58">
        <v>21</v>
      </c>
      <c r="B39" s="58">
        <v>4520</v>
      </c>
      <c r="C39" s="61">
        <v>21</v>
      </c>
      <c r="D39" s="58">
        <v>4527</v>
      </c>
      <c r="E39" s="61">
        <v>11</v>
      </c>
      <c r="F39" s="58">
        <v>4535</v>
      </c>
      <c r="G39" s="64">
        <v>21</v>
      </c>
      <c r="H39" s="64">
        <v>4543</v>
      </c>
      <c r="I39" s="42"/>
      <c r="J39" s="42"/>
      <c r="K39" s="43">
        <v>0</v>
      </c>
      <c r="L39">
        <v>2212</v>
      </c>
    </row>
    <row r="40" spans="1:22" x14ac:dyDescent="0.3">
      <c r="A40" s="58">
        <v>21</v>
      </c>
      <c r="B40" s="58">
        <v>4640</v>
      </c>
      <c r="C40" s="61">
        <v>12</v>
      </c>
      <c r="D40" s="58">
        <v>4648</v>
      </c>
      <c r="E40" s="61">
        <v>24</v>
      </c>
      <c r="F40" s="58">
        <v>4656</v>
      </c>
      <c r="G40" s="64">
        <v>23</v>
      </c>
      <c r="H40" s="64">
        <v>4704</v>
      </c>
      <c r="I40" s="42"/>
      <c r="J40" s="42"/>
      <c r="K40" s="43">
        <v>0</v>
      </c>
      <c r="L40">
        <v>2122</v>
      </c>
    </row>
    <row r="41" spans="1:22" x14ac:dyDescent="0.3">
      <c r="A41" s="58">
        <v>21</v>
      </c>
      <c r="B41" s="58">
        <v>4800</v>
      </c>
      <c r="C41" s="61">
        <v>21</v>
      </c>
      <c r="D41" s="58">
        <v>4807</v>
      </c>
      <c r="E41" s="61">
        <v>11</v>
      </c>
      <c r="F41" s="58">
        <v>4815</v>
      </c>
      <c r="G41" s="64">
        <v>21</v>
      </c>
      <c r="H41" s="64">
        <v>4822</v>
      </c>
      <c r="I41" s="42"/>
      <c r="J41" s="42"/>
      <c r="K41" s="43">
        <v>0</v>
      </c>
      <c r="L41">
        <v>2212</v>
      </c>
    </row>
    <row r="42" spans="1:22" x14ac:dyDescent="0.3">
      <c r="A42" s="58">
        <v>21</v>
      </c>
      <c r="B42" s="58">
        <v>4921</v>
      </c>
      <c r="C42" s="61">
        <v>12</v>
      </c>
      <c r="D42" s="58">
        <v>4931</v>
      </c>
      <c r="E42" s="61">
        <v>24</v>
      </c>
      <c r="F42" s="58">
        <v>4939</v>
      </c>
      <c r="G42" s="64">
        <v>14</v>
      </c>
      <c r="H42" s="64">
        <v>4950</v>
      </c>
      <c r="I42" s="42"/>
      <c r="J42" s="42"/>
      <c r="K42" s="43">
        <v>0</v>
      </c>
      <c r="L42">
        <v>2121</v>
      </c>
    </row>
    <row r="43" spans="1:22" x14ac:dyDescent="0.3">
      <c r="A43" s="58">
        <v>21</v>
      </c>
      <c r="B43" s="58">
        <v>5051</v>
      </c>
      <c r="C43" s="61">
        <v>12</v>
      </c>
      <c r="D43" s="58">
        <v>5065</v>
      </c>
      <c r="E43" s="61">
        <v>24</v>
      </c>
      <c r="F43" s="58">
        <v>5073</v>
      </c>
      <c r="G43" s="64">
        <v>14</v>
      </c>
      <c r="H43" s="64">
        <v>5082</v>
      </c>
      <c r="I43" s="42"/>
      <c r="J43" s="42"/>
      <c r="K43" s="43">
        <v>0</v>
      </c>
      <c r="L43">
        <v>2121</v>
      </c>
    </row>
    <row r="44" spans="1:22" x14ac:dyDescent="0.3">
      <c r="A44" s="58">
        <v>21</v>
      </c>
      <c r="B44" s="58">
        <v>5185</v>
      </c>
      <c r="C44" s="61">
        <v>12</v>
      </c>
      <c r="D44" s="58">
        <v>5193</v>
      </c>
      <c r="E44" s="61">
        <v>24</v>
      </c>
      <c r="F44" s="58">
        <v>5201</v>
      </c>
      <c r="G44" s="64">
        <v>23</v>
      </c>
      <c r="H44" s="64">
        <v>5317</v>
      </c>
      <c r="I44" s="42"/>
      <c r="J44" s="42"/>
      <c r="K44" s="43">
        <v>0</v>
      </c>
      <c r="L44">
        <v>2122</v>
      </c>
    </row>
    <row r="45" spans="1:22" x14ac:dyDescent="0.3">
      <c r="A45" s="58">
        <v>21</v>
      </c>
      <c r="B45" s="58">
        <v>5418</v>
      </c>
      <c r="C45" s="61">
        <v>12</v>
      </c>
      <c r="D45" s="58">
        <v>5427</v>
      </c>
      <c r="E45" s="61">
        <v>24</v>
      </c>
      <c r="F45" s="58">
        <v>5434</v>
      </c>
      <c r="G45" s="64">
        <v>23</v>
      </c>
      <c r="H45" s="64">
        <v>5455</v>
      </c>
      <c r="I45" s="42"/>
      <c r="J45" s="42"/>
      <c r="K45" s="43">
        <v>0</v>
      </c>
      <c r="L45">
        <v>2122</v>
      </c>
    </row>
    <row r="46" spans="1:22" x14ac:dyDescent="0.3">
      <c r="A46" s="58">
        <v>21</v>
      </c>
      <c r="B46" s="58">
        <v>5554</v>
      </c>
      <c r="C46" s="61">
        <v>12</v>
      </c>
      <c r="D46" s="58">
        <v>5563</v>
      </c>
      <c r="E46" s="61">
        <v>24</v>
      </c>
      <c r="F46" s="58">
        <v>5571</v>
      </c>
      <c r="G46" s="64">
        <v>14</v>
      </c>
      <c r="H46" s="64">
        <v>5579</v>
      </c>
      <c r="I46" s="42"/>
      <c r="J46" s="42"/>
      <c r="K46" s="43">
        <v>0</v>
      </c>
      <c r="L46">
        <v>2121</v>
      </c>
    </row>
    <row r="47" spans="1:22" x14ac:dyDescent="0.3">
      <c r="A47" s="58">
        <v>21</v>
      </c>
      <c r="B47" s="58">
        <v>5680</v>
      </c>
      <c r="C47" s="61">
        <v>21</v>
      </c>
      <c r="D47" s="58">
        <v>5687</v>
      </c>
      <c r="E47" s="61">
        <v>11</v>
      </c>
      <c r="F47" s="58">
        <v>5694</v>
      </c>
      <c r="G47" s="64">
        <v>21</v>
      </c>
      <c r="H47" s="64">
        <v>5702</v>
      </c>
      <c r="I47" s="42"/>
      <c r="J47" s="42"/>
      <c r="K47" s="43">
        <v>0</v>
      </c>
      <c r="L47">
        <v>2212</v>
      </c>
    </row>
    <row r="48" spans="1:22" x14ac:dyDescent="0.3">
      <c r="A48" s="58">
        <v>21</v>
      </c>
      <c r="B48" s="58">
        <v>5789</v>
      </c>
      <c r="C48" s="61">
        <v>21</v>
      </c>
      <c r="D48" s="58">
        <v>5800</v>
      </c>
      <c r="E48" s="61">
        <v>22</v>
      </c>
      <c r="F48" s="58">
        <v>5807</v>
      </c>
      <c r="G48" s="64">
        <v>14</v>
      </c>
      <c r="H48" s="64">
        <v>5818</v>
      </c>
      <c r="I48" s="42"/>
      <c r="J48" s="42"/>
      <c r="K48" s="43">
        <v>0</v>
      </c>
      <c r="L48">
        <v>2221</v>
      </c>
    </row>
    <row r="49" spans="1:12" x14ac:dyDescent="0.3">
      <c r="A49" s="58">
        <v>21</v>
      </c>
      <c r="B49" s="58">
        <v>5914</v>
      </c>
      <c r="C49" s="61">
        <v>21</v>
      </c>
      <c r="D49" s="58">
        <v>5921</v>
      </c>
      <c r="E49" s="61">
        <v>11</v>
      </c>
      <c r="F49" s="58">
        <v>5928</v>
      </c>
      <c r="G49" s="64">
        <v>21</v>
      </c>
      <c r="H49" s="64">
        <v>5936</v>
      </c>
      <c r="I49" s="42"/>
      <c r="J49" s="42"/>
      <c r="K49" s="43">
        <v>0</v>
      </c>
      <c r="L49">
        <v>2212</v>
      </c>
    </row>
    <row r="50" spans="1:12" x14ac:dyDescent="0.3">
      <c r="A50" s="58">
        <v>21</v>
      </c>
      <c r="B50" s="58">
        <v>6033</v>
      </c>
      <c r="C50" s="61">
        <v>21</v>
      </c>
      <c r="D50" s="58">
        <v>6041</v>
      </c>
      <c r="E50" s="61">
        <v>11</v>
      </c>
      <c r="F50" s="58">
        <v>6049</v>
      </c>
      <c r="G50" s="64">
        <v>21</v>
      </c>
      <c r="H50" s="64">
        <v>6057</v>
      </c>
      <c r="I50" s="42"/>
      <c r="J50" s="42"/>
      <c r="K50" s="43">
        <v>0</v>
      </c>
      <c r="L50">
        <v>2212</v>
      </c>
    </row>
    <row r="51" spans="1:12" x14ac:dyDescent="0.3">
      <c r="A51" s="58">
        <v>12</v>
      </c>
      <c r="B51" s="58">
        <v>6177</v>
      </c>
      <c r="C51" s="61">
        <v>23</v>
      </c>
      <c r="D51" s="58">
        <v>6185</v>
      </c>
      <c r="E51" s="61">
        <v>13</v>
      </c>
      <c r="F51" s="58">
        <v>6193</v>
      </c>
      <c r="G51" s="64">
        <v>23</v>
      </c>
      <c r="H51" s="64">
        <v>6201</v>
      </c>
      <c r="I51" s="42"/>
      <c r="J51" s="42"/>
      <c r="K51" s="43">
        <v>0</v>
      </c>
      <c r="L51">
        <v>1212</v>
      </c>
    </row>
    <row r="52" spans="1:12" x14ac:dyDescent="0.3">
      <c r="A52" s="58">
        <v>21</v>
      </c>
      <c r="B52" s="58">
        <v>6324</v>
      </c>
      <c r="C52" s="61">
        <v>12</v>
      </c>
      <c r="D52" s="58">
        <v>6348</v>
      </c>
      <c r="E52" s="61">
        <v>24</v>
      </c>
      <c r="F52" s="58">
        <v>6356</v>
      </c>
      <c r="G52" s="64">
        <v>23</v>
      </c>
      <c r="H52" s="64">
        <v>6463</v>
      </c>
      <c r="I52" s="42"/>
      <c r="J52" s="42"/>
      <c r="K52" s="43">
        <v>0</v>
      </c>
      <c r="L52">
        <v>2122</v>
      </c>
    </row>
    <row r="53" spans="1:12" x14ac:dyDescent="0.3">
      <c r="A53" s="58">
        <v>21</v>
      </c>
      <c r="B53" s="58">
        <v>6557</v>
      </c>
      <c r="C53" s="61">
        <v>21</v>
      </c>
      <c r="D53" s="58">
        <v>6561</v>
      </c>
      <c r="E53" s="61">
        <v>11</v>
      </c>
      <c r="F53" s="58">
        <v>6569</v>
      </c>
      <c r="G53" s="64">
        <v>12</v>
      </c>
      <c r="H53" s="64">
        <v>6582</v>
      </c>
      <c r="I53" s="42"/>
      <c r="J53" s="42"/>
      <c r="K53" s="43">
        <v>0</v>
      </c>
      <c r="L53">
        <v>2211</v>
      </c>
    </row>
    <row r="54" spans="1:12" x14ac:dyDescent="0.3">
      <c r="A54" s="59">
        <v>21</v>
      </c>
      <c r="B54" s="59">
        <v>6683</v>
      </c>
      <c r="C54" s="62">
        <v>12</v>
      </c>
      <c r="D54" s="59">
        <v>6691</v>
      </c>
      <c r="E54" s="62">
        <v>24</v>
      </c>
      <c r="F54" s="59">
        <v>6699</v>
      </c>
      <c r="G54" s="65">
        <v>14</v>
      </c>
      <c r="H54" s="65">
        <v>6708</v>
      </c>
      <c r="I54" s="41"/>
      <c r="J54" s="41"/>
      <c r="K54" s="51">
        <v>0</v>
      </c>
      <c r="L54">
        <v>2121</v>
      </c>
    </row>
    <row r="55" spans="1:12" x14ac:dyDescent="0.3">
      <c r="A55" s="59">
        <v>21</v>
      </c>
      <c r="B55" s="59">
        <v>6817</v>
      </c>
      <c r="C55" s="62">
        <v>12</v>
      </c>
      <c r="D55" s="59">
        <v>6825</v>
      </c>
      <c r="E55" s="62">
        <v>24</v>
      </c>
      <c r="F55" s="59">
        <v>6833</v>
      </c>
      <c r="G55" s="65">
        <v>14</v>
      </c>
      <c r="H55" s="65">
        <v>6842</v>
      </c>
      <c r="I55" s="41"/>
      <c r="J55" s="41"/>
      <c r="K55" s="51">
        <v>0</v>
      </c>
      <c r="L55">
        <v>2121</v>
      </c>
    </row>
    <row r="56" spans="1:12" x14ac:dyDescent="0.3">
      <c r="A56" s="59">
        <v>21</v>
      </c>
      <c r="B56" s="59">
        <v>6943</v>
      </c>
      <c r="C56" s="62">
        <v>21</v>
      </c>
      <c r="D56" s="59">
        <v>6950</v>
      </c>
      <c r="E56" s="62">
        <v>11</v>
      </c>
      <c r="F56" s="59">
        <v>6958</v>
      </c>
      <c r="G56" s="65">
        <v>21</v>
      </c>
      <c r="H56" s="65">
        <v>6966</v>
      </c>
      <c r="I56" s="41"/>
      <c r="J56" s="41"/>
      <c r="K56" s="51">
        <v>0</v>
      </c>
      <c r="L56">
        <v>2212</v>
      </c>
    </row>
    <row r="57" spans="1:12" x14ac:dyDescent="0.3">
      <c r="A57" s="59">
        <v>21</v>
      </c>
      <c r="B57" s="59">
        <v>7076</v>
      </c>
      <c r="C57" s="62">
        <v>12</v>
      </c>
      <c r="D57" s="59">
        <v>7084</v>
      </c>
      <c r="E57" s="62">
        <v>24</v>
      </c>
      <c r="F57" s="59">
        <v>7092</v>
      </c>
      <c r="G57" s="65">
        <v>14</v>
      </c>
      <c r="H57" s="65">
        <v>7114</v>
      </c>
      <c r="I57" s="41"/>
      <c r="J57" s="41"/>
      <c r="K57" s="51">
        <v>0</v>
      </c>
      <c r="L57">
        <v>2121</v>
      </c>
    </row>
    <row r="58" spans="1:12" x14ac:dyDescent="0.3">
      <c r="A58" s="59">
        <v>21</v>
      </c>
      <c r="B58" s="59">
        <v>7228</v>
      </c>
      <c r="C58" s="62">
        <v>21</v>
      </c>
      <c r="D58" s="59">
        <v>7238</v>
      </c>
      <c r="E58" s="62">
        <v>11</v>
      </c>
      <c r="F58" s="59">
        <v>7246</v>
      </c>
      <c r="G58" s="65">
        <v>21</v>
      </c>
      <c r="H58" s="65">
        <v>7254</v>
      </c>
      <c r="I58" s="41"/>
      <c r="J58" s="41"/>
      <c r="K58" s="51">
        <v>0</v>
      </c>
      <c r="L58">
        <v>2212</v>
      </c>
    </row>
    <row r="59" spans="1:12" x14ac:dyDescent="0.3">
      <c r="A59" s="59">
        <v>12</v>
      </c>
      <c r="B59" s="59">
        <v>7359</v>
      </c>
      <c r="C59" s="62">
        <v>23</v>
      </c>
      <c r="D59" s="59">
        <v>7366</v>
      </c>
      <c r="E59" s="62">
        <v>24</v>
      </c>
      <c r="F59" s="59">
        <v>7375</v>
      </c>
      <c r="G59" s="65">
        <v>23</v>
      </c>
      <c r="H59" s="65">
        <v>7426</v>
      </c>
      <c r="I59" s="41"/>
      <c r="J59" s="41"/>
      <c r="K59" s="51">
        <v>0</v>
      </c>
      <c r="L59">
        <v>1222</v>
      </c>
    </row>
    <row r="60" spans="1:12" x14ac:dyDescent="0.3">
      <c r="A60" s="59">
        <v>21</v>
      </c>
      <c r="B60" s="59">
        <v>7526</v>
      </c>
      <c r="C60" s="62">
        <v>12</v>
      </c>
      <c r="D60" s="59">
        <v>7534</v>
      </c>
      <c r="E60" s="62">
        <v>24</v>
      </c>
      <c r="F60" s="59">
        <v>7542</v>
      </c>
      <c r="G60" s="65">
        <v>23</v>
      </c>
      <c r="H60" s="65">
        <v>7614</v>
      </c>
      <c r="I60" s="41"/>
      <c r="J60" s="41"/>
      <c r="K60" s="51">
        <v>0</v>
      </c>
      <c r="L60">
        <v>2122</v>
      </c>
    </row>
    <row r="61" spans="1:12" x14ac:dyDescent="0.3">
      <c r="A61" s="59">
        <v>21</v>
      </c>
      <c r="B61" s="59">
        <v>7725</v>
      </c>
      <c r="C61" s="62">
        <v>21</v>
      </c>
      <c r="D61" s="59">
        <v>7743</v>
      </c>
      <c r="E61" s="62">
        <v>11</v>
      </c>
      <c r="F61" s="59">
        <v>7751</v>
      </c>
      <c r="G61" s="65">
        <v>21</v>
      </c>
      <c r="H61" s="65">
        <v>7759</v>
      </c>
      <c r="I61" s="41"/>
      <c r="J61" s="41"/>
      <c r="K61" s="51">
        <v>0</v>
      </c>
      <c r="L61">
        <v>2212</v>
      </c>
    </row>
    <row r="62" spans="1:12" x14ac:dyDescent="0.3">
      <c r="A62" s="59">
        <v>21</v>
      </c>
      <c r="B62" s="59">
        <v>7854</v>
      </c>
      <c r="C62" s="62">
        <v>21</v>
      </c>
      <c r="D62" s="59">
        <v>7863</v>
      </c>
      <c r="E62" s="62">
        <v>11</v>
      </c>
      <c r="F62" s="59">
        <v>7872</v>
      </c>
      <c r="G62" s="65">
        <v>21</v>
      </c>
      <c r="H62" s="65">
        <v>7879</v>
      </c>
      <c r="I62" s="41"/>
      <c r="J62" s="41"/>
      <c r="K62" s="51">
        <v>0</v>
      </c>
      <c r="L62">
        <v>2212</v>
      </c>
    </row>
    <row r="63" spans="1:12" x14ac:dyDescent="0.3">
      <c r="A63" s="59">
        <v>21</v>
      </c>
      <c r="B63" s="59">
        <v>7975</v>
      </c>
      <c r="C63" s="62">
        <v>21</v>
      </c>
      <c r="D63" s="59">
        <v>7982</v>
      </c>
      <c r="E63" s="62">
        <v>11</v>
      </c>
      <c r="F63" s="59">
        <v>7989</v>
      </c>
      <c r="G63" s="65">
        <v>21</v>
      </c>
      <c r="H63" s="65">
        <v>7997</v>
      </c>
      <c r="I63" s="41"/>
      <c r="J63" s="41"/>
      <c r="K63" s="51">
        <v>0</v>
      </c>
      <c r="L63">
        <v>2212</v>
      </c>
    </row>
    <row r="64" spans="1:12" x14ac:dyDescent="0.3">
      <c r="A64" s="59">
        <v>21</v>
      </c>
      <c r="B64" s="59">
        <v>8089</v>
      </c>
      <c r="C64" s="62">
        <v>12</v>
      </c>
      <c r="D64" s="59">
        <v>8103</v>
      </c>
      <c r="E64" s="62">
        <v>24</v>
      </c>
      <c r="F64" s="59">
        <v>8111</v>
      </c>
      <c r="G64" s="65">
        <v>23</v>
      </c>
      <c r="H64" s="65">
        <v>8151</v>
      </c>
      <c r="I64" s="41"/>
      <c r="J64" s="41"/>
      <c r="K64" s="51">
        <v>0</v>
      </c>
      <c r="L64">
        <v>2122</v>
      </c>
    </row>
    <row r="65" spans="1:12" x14ac:dyDescent="0.3">
      <c r="A65" s="59">
        <v>21</v>
      </c>
      <c r="B65" s="59">
        <v>8246</v>
      </c>
      <c r="C65" s="62">
        <v>21</v>
      </c>
      <c r="D65" s="59">
        <v>8251</v>
      </c>
      <c r="E65" s="62">
        <v>22</v>
      </c>
      <c r="F65" s="59">
        <v>8258</v>
      </c>
      <c r="G65" s="65">
        <v>23</v>
      </c>
      <c r="H65" s="65">
        <v>8306</v>
      </c>
      <c r="I65" s="41"/>
      <c r="J65" s="41"/>
      <c r="K65" s="51">
        <v>0</v>
      </c>
      <c r="L65">
        <v>2222</v>
      </c>
    </row>
    <row r="66" spans="1:12" x14ac:dyDescent="0.3">
      <c r="A66" s="59">
        <v>21</v>
      </c>
      <c r="B66" s="59">
        <v>8408</v>
      </c>
      <c r="C66" s="62">
        <v>12</v>
      </c>
      <c r="D66" s="59">
        <v>8417</v>
      </c>
      <c r="E66" s="62">
        <v>24</v>
      </c>
      <c r="F66" s="59">
        <v>8424</v>
      </c>
      <c r="G66" s="65">
        <v>14</v>
      </c>
      <c r="H66" s="65">
        <v>8433</v>
      </c>
      <c r="I66" s="41"/>
      <c r="J66" s="41"/>
      <c r="K66" s="51">
        <v>0</v>
      </c>
      <c r="L66">
        <v>2121</v>
      </c>
    </row>
    <row r="67" spans="1:12" x14ac:dyDescent="0.3">
      <c r="A67" s="59">
        <v>21</v>
      </c>
      <c r="B67" s="59">
        <v>8530</v>
      </c>
      <c r="C67" s="62">
        <v>21</v>
      </c>
      <c r="D67" s="59">
        <v>8537</v>
      </c>
      <c r="E67" s="62">
        <v>11</v>
      </c>
      <c r="F67" s="59">
        <v>8545</v>
      </c>
      <c r="G67" s="65">
        <v>21</v>
      </c>
      <c r="H67" s="65">
        <v>8553</v>
      </c>
      <c r="I67" s="41"/>
      <c r="J67" s="41"/>
      <c r="K67" s="51">
        <v>0</v>
      </c>
      <c r="L67">
        <v>2212</v>
      </c>
    </row>
    <row r="68" spans="1:12" x14ac:dyDescent="0.3">
      <c r="A68" s="59">
        <v>21</v>
      </c>
      <c r="B68" s="59">
        <v>8647</v>
      </c>
      <c r="C68" s="62">
        <v>21</v>
      </c>
      <c r="D68" s="59">
        <v>8655</v>
      </c>
      <c r="E68" s="62">
        <v>11</v>
      </c>
      <c r="F68" s="59">
        <v>8663</v>
      </c>
      <c r="G68" s="65">
        <v>21</v>
      </c>
      <c r="H68" s="65">
        <v>8670</v>
      </c>
      <c r="I68" s="41"/>
      <c r="J68" s="41"/>
      <c r="K68" s="51">
        <v>0</v>
      </c>
      <c r="L68">
        <v>2212</v>
      </c>
    </row>
    <row r="69" spans="1:12" x14ac:dyDescent="0.3">
      <c r="A69" s="59">
        <v>21</v>
      </c>
      <c r="B69" s="59">
        <v>8767</v>
      </c>
      <c r="C69" s="62">
        <v>12</v>
      </c>
      <c r="D69" s="59">
        <v>8775</v>
      </c>
      <c r="E69" s="62">
        <v>24</v>
      </c>
      <c r="F69" s="59">
        <v>8782</v>
      </c>
      <c r="G69" s="65">
        <v>14</v>
      </c>
      <c r="H69" s="65">
        <v>8791</v>
      </c>
      <c r="I69" s="41"/>
      <c r="J69" s="41"/>
      <c r="K69" s="51">
        <v>0</v>
      </c>
      <c r="L69">
        <v>2121</v>
      </c>
    </row>
    <row r="70" spans="1:12" x14ac:dyDescent="0.3">
      <c r="A70" s="58">
        <v>21</v>
      </c>
      <c r="B70" s="58">
        <v>8888</v>
      </c>
      <c r="C70" s="61">
        <v>12</v>
      </c>
      <c r="D70" s="58">
        <v>8895</v>
      </c>
      <c r="E70" s="61">
        <v>24</v>
      </c>
      <c r="F70" s="58">
        <v>8903</v>
      </c>
      <c r="G70" s="64">
        <v>14</v>
      </c>
      <c r="H70" s="64">
        <v>8911</v>
      </c>
      <c r="I70" s="42"/>
      <c r="J70" s="42"/>
      <c r="K70" s="43">
        <v>0</v>
      </c>
      <c r="L70">
        <v>2121</v>
      </c>
    </row>
    <row r="71" spans="1:12" x14ac:dyDescent="0.3">
      <c r="A71" s="58">
        <v>21</v>
      </c>
      <c r="B71" s="58">
        <v>9013</v>
      </c>
      <c r="C71" s="61">
        <v>21</v>
      </c>
      <c r="D71" s="58">
        <v>9027</v>
      </c>
      <c r="E71" s="61">
        <v>11</v>
      </c>
      <c r="F71" s="58">
        <v>9035</v>
      </c>
      <c r="G71" s="64">
        <v>21</v>
      </c>
      <c r="H71" s="64">
        <v>9043</v>
      </c>
      <c r="I71" s="42"/>
      <c r="J71" s="42"/>
      <c r="K71" s="43">
        <v>0</v>
      </c>
      <c r="L71">
        <v>2212</v>
      </c>
    </row>
    <row r="72" spans="1:12" x14ac:dyDescent="0.3">
      <c r="A72" s="58">
        <v>21</v>
      </c>
      <c r="B72" s="58">
        <v>9133</v>
      </c>
      <c r="C72" s="61">
        <v>21</v>
      </c>
      <c r="D72" s="58">
        <v>9142</v>
      </c>
      <c r="E72" s="61">
        <v>22</v>
      </c>
      <c r="F72" s="58">
        <v>9148</v>
      </c>
      <c r="G72" s="64">
        <v>14</v>
      </c>
      <c r="H72" s="64">
        <v>9156</v>
      </c>
      <c r="I72" s="42"/>
      <c r="J72" s="42"/>
      <c r="K72" s="43">
        <v>0</v>
      </c>
      <c r="L72">
        <v>2221</v>
      </c>
    </row>
    <row r="73" spans="1:12" x14ac:dyDescent="0.3">
      <c r="A73" s="58">
        <v>21</v>
      </c>
      <c r="B73" s="58">
        <v>9254</v>
      </c>
      <c r="C73" s="61">
        <v>21</v>
      </c>
      <c r="D73" s="58">
        <v>9269</v>
      </c>
      <c r="E73" s="61">
        <v>22</v>
      </c>
      <c r="F73" s="58">
        <v>9283</v>
      </c>
      <c r="G73" s="64">
        <v>14</v>
      </c>
      <c r="H73" s="64">
        <v>9290</v>
      </c>
      <c r="I73" s="42"/>
      <c r="J73" s="42"/>
      <c r="K73" s="43">
        <v>0</v>
      </c>
      <c r="L73">
        <v>2221</v>
      </c>
    </row>
    <row r="74" spans="1:12" x14ac:dyDescent="0.3">
      <c r="A74" s="58">
        <v>21</v>
      </c>
      <c r="B74" s="58">
        <v>9387</v>
      </c>
      <c r="C74" s="61">
        <v>21</v>
      </c>
      <c r="D74" s="58">
        <v>9396</v>
      </c>
      <c r="E74" s="61">
        <v>11</v>
      </c>
      <c r="F74" s="58">
        <v>9405</v>
      </c>
      <c r="G74" s="64">
        <v>21</v>
      </c>
      <c r="H74" s="64">
        <v>9413</v>
      </c>
      <c r="I74" s="42"/>
      <c r="J74" s="42"/>
      <c r="K74" s="43">
        <v>0</v>
      </c>
      <c r="L74">
        <v>2212</v>
      </c>
    </row>
    <row r="75" spans="1:12" x14ac:dyDescent="0.3">
      <c r="A75" s="58">
        <v>21</v>
      </c>
      <c r="B75" s="58">
        <v>9507</v>
      </c>
      <c r="C75" s="61">
        <v>21</v>
      </c>
      <c r="D75" s="58">
        <v>9515</v>
      </c>
      <c r="E75" s="61">
        <v>11</v>
      </c>
      <c r="F75" s="58">
        <v>9523</v>
      </c>
      <c r="G75" s="64">
        <v>21</v>
      </c>
      <c r="H75" s="64">
        <v>9531</v>
      </c>
      <c r="I75" s="42"/>
      <c r="J75" s="42"/>
      <c r="K75" s="43">
        <v>0</v>
      </c>
      <c r="L75">
        <v>2212</v>
      </c>
    </row>
    <row r="76" spans="1:12" x14ac:dyDescent="0.3">
      <c r="A76" s="58">
        <v>21</v>
      </c>
      <c r="B76" s="58">
        <v>9626</v>
      </c>
      <c r="C76" s="61">
        <v>21</v>
      </c>
      <c r="D76" s="58">
        <v>9643</v>
      </c>
      <c r="E76" s="61">
        <v>11</v>
      </c>
      <c r="F76" s="58">
        <v>9651</v>
      </c>
      <c r="G76" s="64">
        <v>21</v>
      </c>
      <c r="H76" s="64">
        <v>9659</v>
      </c>
      <c r="I76" s="42"/>
      <c r="J76" s="42"/>
      <c r="K76" s="43">
        <v>0</v>
      </c>
      <c r="L76">
        <v>2212</v>
      </c>
    </row>
    <row r="77" spans="1:12" x14ac:dyDescent="0.3">
      <c r="A77" s="58">
        <v>21</v>
      </c>
      <c r="B77" s="58">
        <v>9748</v>
      </c>
      <c r="C77" s="61">
        <v>21</v>
      </c>
      <c r="D77" s="58">
        <v>9757</v>
      </c>
      <c r="E77" s="61">
        <v>11</v>
      </c>
      <c r="F77" s="58">
        <v>9765</v>
      </c>
      <c r="G77" s="64">
        <v>21</v>
      </c>
      <c r="H77" s="64">
        <v>9773</v>
      </c>
      <c r="I77" s="42"/>
      <c r="J77" s="42"/>
      <c r="K77" s="43">
        <v>0</v>
      </c>
      <c r="L77">
        <v>2212</v>
      </c>
    </row>
    <row r="78" spans="1:12" x14ac:dyDescent="0.3">
      <c r="A78" s="58">
        <v>21</v>
      </c>
      <c r="B78" s="58">
        <v>9865</v>
      </c>
      <c r="C78" s="61">
        <v>21</v>
      </c>
      <c r="D78" s="58">
        <v>9880</v>
      </c>
      <c r="E78" s="61">
        <v>11</v>
      </c>
      <c r="F78" s="58">
        <v>9887</v>
      </c>
      <c r="G78" s="64">
        <v>21</v>
      </c>
      <c r="H78" s="64">
        <v>9895</v>
      </c>
      <c r="I78" s="42"/>
      <c r="J78" s="42"/>
      <c r="K78" s="43">
        <v>0</v>
      </c>
      <c r="L78">
        <v>2212</v>
      </c>
    </row>
    <row r="79" spans="1:12" x14ac:dyDescent="0.3">
      <c r="A79" s="58">
        <v>21</v>
      </c>
      <c r="B79" s="58">
        <v>9993</v>
      </c>
      <c r="C79" s="61">
        <v>21</v>
      </c>
      <c r="D79" s="58">
        <v>10001</v>
      </c>
      <c r="E79" s="61">
        <v>11</v>
      </c>
      <c r="F79" s="58">
        <v>10009</v>
      </c>
      <c r="G79" s="64">
        <v>21</v>
      </c>
      <c r="H79" s="64">
        <v>10017</v>
      </c>
      <c r="I79" s="42"/>
      <c r="J79" s="42"/>
      <c r="K79" s="43">
        <v>0</v>
      </c>
      <c r="L79">
        <v>2212</v>
      </c>
    </row>
    <row r="80" spans="1:12" x14ac:dyDescent="0.3">
      <c r="A80" s="58">
        <v>21</v>
      </c>
      <c r="B80" s="58">
        <v>10122</v>
      </c>
      <c r="C80" s="61">
        <v>12</v>
      </c>
      <c r="D80" s="58">
        <v>10130</v>
      </c>
      <c r="E80" s="61">
        <v>24</v>
      </c>
      <c r="F80" s="58">
        <v>10137</v>
      </c>
      <c r="G80" s="64">
        <v>23</v>
      </c>
      <c r="H80" s="64">
        <v>10199</v>
      </c>
      <c r="I80" s="42"/>
      <c r="J80" s="42"/>
      <c r="K80" s="43">
        <v>0</v>
      </c>
      <c r="L80">
        <v>2122</v>
      </c>
    </row>
    <row r="81" spans="1:12" x14ac:dyDescent="0.3">
      <c r="A81" s="58">
        <v>21</v>
      </c>
      <c r="B81" s="58">
        <v>10301</v>
      </c>
      <c r="C81" s="61">
        <v>12</v>
      </c>
      <c r="D81" s="58">
        <v>10309</v>
      </c>
      <c r="E81" s="61">
        <v>24</v>
      </c>
      <c r="F81" s="58">
        <v>10316</v>
      </c>
      <c r="G81" s="64">
        <v>23</v>
      </c>
      <c r="H81" s="64">
        <v>10401</v>
      </c>
      <c r="I81" s="42"/>
      <c r="J81" s="42"/>
      <c r="K81" s="43">
        <v>0</v>
      </c>
      <c r="L81">
        <v>2122</v>
      </c>
    </row>
    <row r="82" spans="1:12" x14ac:dyDescent="0.3">
      <c r="A82" s="58">
        <v>12</v>
      </c>
      <c r="B82" s="58">
        <v>10500</v>
      </c>
      <c r="C82" s="61">
        <v>23</v>
      </c>
      <c r="D82" s="58">
        <v>10507</v>
      </c>
      <c r="E82" s="61">
        <v>13</v>
      </c>
      <c r="F82" s="58">
        <v>10516</v>
      </c>
      <c r="G82" s="64">
        <v>23</v>
      </c>
      <c r="H82" s="64">
        <v>10526</v>
      </c>
      <c r="I82" s="42"/>
      <c r="J82" s="42"/>
      <c r="K82" s="43">
        <v>0</v>
      </c>
      <c r="L82">
        <v>1212</v>
      </c>
    </row>
    <row r="83" spans="1:12" x14ac:dyDescent="0.3">
      <c r="A83" s="58">
        <v>12</v>
      </c>
      <c r="B83" s="58">
        <v>10650</v>
      </c>
      <c r="C83" s="61">
        <v>23</v>
      </c>
      <c r="D83" s="58">
        <v>10657</v>
      </c>
      <c r="E83" s="61">
        <v>24</v>
      </c>
      <c r="F83" s="58">
        <v>10670</v>
      </c>
      <c r="G83" s="64">
        <v>23</v>
      </c>
      <c r="H83" s="64">
        <v>10689</v>
      </c>
      <c r="I83" s="42"/>
      <c r="J83" s="42"/>
      <c r="K83" s="43">
        <v>0</v>
      </c>
      <c r="L83">
        <v>1222</v>
      </c>
    </row>
    <row r="84" spans="1:12" x14ac:dyDescent="0.3">
      <c r="A84" s="58">
        <v>21</v>
      </c>
      <c r="B84" s="58">
        <v>10789</v>
      </c>
      <c r="C84" s="61">
        <v>21</v>
      </c>
      <c r="D84" s="58">
        <v>10797</v>
      </c>
      <c r="E84" s="61">
        <v>11</v>
      </c>
      <c r="F84" s="58">
        <v>10805</v>
      </c>
      <c r="G84" s="64">
        <v>21</v>
      </c>
      <c r="H84" s="64">
        <v>10813</v>
      </c>
      <c r="I84" s="42"/>
      <c r="J84" s="42"/>
      <c r="K84" s="43">
        <v>0</v>
      </c>
      <c r="L84">
        <v>2212</v>
      </c>
    </row>
    <row r="85" spans="1:12" x14ac:dyDescent="0.3">
      <c r="A85" s="59">
        <v>21</v>
      </c>
      <c r="B85" s="59">
        <v>10914</v>
      </c>
      <c r="C85" s="62">
        <v>12</v>
      </c>
      <c r="D85" s="59">
        <v>10923</v>
      </c>
      <c r="E85" s="62">
        <v>24</v>
      </c>
      <c r="F85" s="59">
        <v>10930</v>
      </c>
      <c r="G85" s="65">
        <v>23</v>
      </c>
      <c r="H85" s="65">
        <v>10942</v>
      </c>
      <c r="I85" s="41"/>
      <c r="J85" s="41"/>
      <c r="K85" s="51">
        <v>0</v>
      </c>
      <c r="L85">
        <v>2122</v>
      </c>
    </row>
    <row r="86" spans="1:12" x14ac:dyDescent="0.3">
      <c r="A86" s="59">
        <v>21</v>
      </c>
      <c r="B86" s="59">
        <v>11038</v>
      </c>
      <c r="C86" s="62">
        <v>21</v>
      </c>
      <c r="D86" s="59">
        <v>11045</v>
      </c>
      <c r="E86" s="62">
        <v>11</v>
      </c>
      <c r="F86" s="59">
        <v>11053</v>
      </c>
      <c r="G86" s="65">
        <v>21</v>
      </c>
      <c r="H86" s="65">
        <v>11061</v>
      </c>
      <c r="I86" s="41"/>
      <c r="J86" s="41"/>
      <c r="K86" s="51">
        <v>0</v>
      </c>
      <c r="L86">
        <v>2212</v>
      </c>
    </row>
    <row r="87" spans="1:12" x14ac:dyDescent="0.3">
      <c r="A87" s="59">
        <v>21</v>
      </c>
      <c r="B87" s="59">
        <v>11152</v>
      </c>
      <c r="C87" s="62">
        <v>21</v>
      </c>
      <c r="D87" s="59">
        <v>11160</v>
      </c>
      <c r="E87" s="62">
        <v>11</v>
      </c>
      <c r="F87" s="59">
        <v>11167</v>
      </c>
      <c r="G87" s="65">
        <v>21</v>
      </c>
      <c r="H87" s="65">
        <v>11175</v>
      </c>
      <c r="I87" s="41"/>
      <c r="J87" s="41"/>
      <c r="K87" s="51">
        <v>0</v>
      </c>
      <c r="L87">
        <v>2212</v>
      </c>
    </row>
    <row r="88" spans="1:12" x14ac:dyDescent="0.3">
      <c r="A88" s="59">
        <v>21</v>
      </c>
      <c r="B88" s="59">
        <v>11279</v>
      </c>
      <c r="C88" s="62">
        <v>12</v>
      </c>
      <c r="D88" s="59">
        <v>11286</v>
      </c>
      <c r="E88" s="62">
        <v>24</v>
      </c>
      <c r="F88" s="59">
        <v>11294</v>
      </c>
      <c r="G88" s="65">
        <v>14</v>
      </c>
      <c r="H88" s="65">
        <v>11305</v>
      </c>
      <c r="I88" s="41"/>
      <c r="J88" s="41"/>
      <c r="K88" s="51">
        <v>0</v>
      </c>
      <c r="L88">
        <v>2121</v>
      </c>
    </row>
    <row r="89" spans="1:12" x14ac:dyDescent="0.3">
      <c r="A89" s="59">
        <v>21</v>
      </c>
      <c r="B89" s="59">
        <v>11401</v>
      </c>
      <c r="C89" s="62">
        <v>21</v>
      </c>
      <c r="D89" s="59">
        <v>11407</v>
      </c>
      <c r="E89" s="62">
        <v>11</v>
      </c>
      <c r="F89" s="59">
        <v>11415</v>
      </c>
      <c r="G89" s="65">
        <v>21</v>
      </c>
      <c r="H89" s="65">
        <v>11422</v>
      </c>
      <c r="I89" s="41"/>
      <c r="J89" s="41"/>
      <c r="K89" s="51">
        <v>0</v>
      </c>
      <c r="L89">
        <v>2212</v>
      </c>
    </row>
    <row r="90" spans="1:12" x14ac:dyDescent="0.3">
      <c r="A90" s="59">
        <v>21</v>
      </c>
      <c r="B90" s="59">
        <v>11519</v>
      </c>
      <c r="C90" s="62">
        <v>12</v>
      </c>
      <c r="D90" s="59">
        <v>11527</v>
      </c>
      <c r="E90" s="62">
        <v>24</v>
      </c>
      <c r="F90" s="59">
        <v>11534</v>
      </c>
      <c r="G90" s="65">
        <v>14</v>
      </c>
      <c r="H90" s="65">
        <v>11582</v>
      </c>
      <c r="I90" s="41"/>
      <c r="J90" s="41"/>
      <c r="K90" s="51">
        <v>0</v>
      </c>
      <c r="L90">
        <v>2121</v>
      </c>
    </row>
    <row r="91" spans="1:12" x14ac:dyDescent="0.3">
      <c r="A91" s="59">
        <v>21</v>
      </c>
      <c r="B91" s="59">
        <v>11684</v>
      </c>
      <c r="C91" s="62">
        <v>12</v>
      </c>
      <c r="D91" s="59">
        <v>11692</v>
      </c>
      <c r="E91" s="62">
        <v>24</v>
      </c>
      <c r="F91" s="59">
        <v>11700</v>
      </c>
      <c r="G91" s="65">
        <v>23</v>
      </c>
      <c r="H91" s="65">
        <v>11809</v>
      </c>
      <c r="I91" s="41"/>
      <c r="J91" s="41"/>
      <c r="K91" s="51">
        <v>0</v>
      </c>
      <c r="L91">
        <v>2122</v>
      </c>
    </row>
    <row r="92" spans="1:12" x14ac:dyDescent="0.3">
      <c r="A92" s="59">
        <v>21</v>
      </c>
      <c r="B92" s="59">
        <v>11905</v>
      </c>
      <c r="C92" s="62">
        <v>21</v>
      </c>
      <c r="D92" s="59">
        <v>11912</v>
      </c>
      <c r="E92" s="62">
        <v>22</v>
      </c>
      <c r="F92" s="59">
        <v>11920</v>
      </c>
      <c r="G92" s="65">
        <v>14</v>
      </c>
      <c r="H92" s="65">
        <v>11932</v>
      </c>
      <c r="I92" s="41"/>
      <c r="J92" s="41"/>
      <c r="K92" s="51">
        <v>0</v>
      </c>
      <c r="L92">
        <v>2221</v>
      </c>
    </row>
    <row r="93" spans="1:12" x14ac:dyDescent="0.3">
      <c r="A93" s="59">
        <v>12</v>
      </c>
      <c r="B93" s="59">
        <v>12050</v>
      </c>
      <c r="C93" s="62">
        <v>23</v>
      </c>
      <c r="D93" s="59">
        <v>12057</v>
      </c>
      <c r="E93" s="62">
        <v>13</v>
      </c>
      <c r="F93" s="59">
        <v>12065</v>
      </c>
      <c r="G93" s="65">
        <v>23</v>
      </c>
      <c r="H93" s="65">
        <v>12073</v>
      </c>
      <c r="I93" s="41"/>
      <c r="J93" s="41"/>
      <c r="K93" s="51">
        <v>0</v>
      </c>
      <c r="L93">
        <v>1212</v>
      </c>
    </row>
    <row r="94" spans="1:12" x14ac:dyDescent="0.3">
      <c r="A94" s="59">
        <v>21</v>
      </c>
      <c r="B94" s="59">
        <v>12169</v>
      </c>
      <c r="C94" s="62">
        <v>21</v>
      </c>
      <c r="D94" s="59">
        <v>12175</v>
      </c>
      <c r="E94" s="62">
        <v>11</v>
      </c>
      <c r="F94" s="59">
        <v>12183</v>
      </c>
      <c r="G94" s="65">
        <v>21</v>
      </c>
      <c r="H94" s="65">
        <v>12190</v>
      </c>
      <c r="I94" s="41"/>
      <c r="J94" s="41"/>
      <c r="K94" s="51">
        <v>0</v>
      </c>
      <c r="L94">
        <v>2212</v>
      </c>
    </row>
    <row r="95" spans="1:12" x14ac:dyDescent="0.3">
      <c r="A95" s="59">
        <v>21</v>
      </c>
      <c r="B95" s="59">
        <v>12309</v>
      </c>
      <c r="C95" s="62">
        <v>21</v>
      </c>
      <c r="D95" s="59">
        <v>12317</v>
      </c>
      <c r="E95" s="62">
        <v>11</v>
      </c>
      <c r="F95" s="59">
        <v>12326</v>
      </c>
      <c r="G95" s="65">
        <v>21</v>
      </c>
      <c r="H95" s="65">
        <v>12333</v>
      </c>
      <c r="I95" s="41"/>
      <c r="J95" s="41"/>
      <c r="K95" s="51">
        <v>0</v>
      </c>
      <c r="L95">
        <v>2212</v>
      </c>
    </row>
    <row r="96" spans="1:12" x14ac:dyDescent="0.3">
      <c r="A96" s="59">
        <v>12</v>
      </c>
      <c r="B96" s="59">
        <v>12432</v>
      </c>
      <c r="C96" s="62">
        <v>14</v>
      </c>
      <c r="D96" s="59">
        <v>12443</v>
      </c>
      <c r="E96" s="62">
        <v>24</v>
      </c>
      <c r="F96" s="59">
        <v>12451</v>
      </c>
      <c r="G96" s="65">
        <v>14</v>
      </c>
      <c r="H96" s="65">
        <v>12490</v>
      </c>
      <c r="I96" s="41"/>
      <c r="J96" s="41"/>
      <c r="K96" s="51">
        <v>0</v>
      </c>
      <c r="L96">
        <v>1121</v>
      </c>
    </row>
    <row r="97" spans="1:12" x14ac:dyDescent="0.3">
      <c r="A97" s="59">
        <v>21</v>
      </c>
      <c r="B97" s="59">
        <v>12586</v>
      </c>
      <c r="C97" s="62">
        <v>12</v>
      </c>
      <c r="D97" s="59">
        <v>12594</v>
      </c>
      <c r="E97" s="62">
        <v>24</v>
      </c>
      <c r="F97" s="59">
        <v>12601</v>
      </c>
      <c r="G97" s="65">
        <v>14</v>
      </c>
      <c r="H97" s="65">
        <v>12610</v>
      </c>
      <c r="I97" s="41"/>
      <c r="J97" s="41"/>
      <c r="K97" s="51">
        <v>0</v>
      </c>
      <c r="L97">
        <v>2121</v>
      </c>
    </row>
    <row r="98" spans="1:12" x14ac:dyDescent="0.3">
      <c r="A98" s="59">
        <v>21</v>
      </c>
      <c r="B98" s="59">
        <v>12706</v>
      </c>
      <c r="C98" s="62">
        <v>21</v>
      </c>
      <c r="D98" s="59">
        <v>12713</v>
      </c>
      <c r="E98" s="62">
        <v>11</v>
      </c>
      <c r="F98" s="59">
        <v>12721</v>
      </c>
      <c r="G98" s="65">
        <v>21</v>
      </c>
      <c r="H98" s="65">
        <v>12728</v>
      </c>
      <c r="I98" s="41"/>
      <c r="J98" s="41"/>
      <c r="K98" s="51">
        <v>0</v>
      </c>
      <c r="L98">
        <v>2212</v>
      </c>
    </row>
    <row r="99" spans="1:12" x14ac:dyDescent="0.3">
      <c r="A99" s="59">
        <v>21</v>
      </c>
      <c r="B99" s="59">
        <v>12825</v>
      </c>
      <c r="C99" s="62">
        <v>12</v>
      </c>
      <c r="D99" s="59">
        <v>12835</v>
      </c>
      <c r="E99" s="62">
        <v>24</v>
      </c>
      <c r="F99" s="59">
        <v>12842</v>
      </c>
      <c r="G99" s="65">
        <v>14</v>
      </c>
      <c r="H99" s="65">
        <v>12855</v>
      </c>
      <c r="I99" s="41"/>
      <c r="J99" s="41"/>
      <c r="K99" s="51">
        <v>0</v>
      </c>
      <c r="L99">
        <v>2121</v>
      </c>
    </row>
    <row r="100" spans="1:12" x14ac:dyDescent="0.3">
      <c r="A100" s="59">
        <v>21</v>
      </c>
      <c r="B100" s="59">
        <v>12957</v>
      </c>
      <c r="C100" s="62">
        <v>21</v>
      </c>
      <c r="D100" s="59">
        <v>12964</v>
      </c>
      <c r="E100" s="62">
        <v>11</v>
      </c>
      <c r="F100" s="59">
        <v>12973</v>
      </c>
      <c r="G100" s="65">
        <v>21</v>
      </c>
      <c r="H100" s="65">
        <v>12980</v>
      </c>
      <c r="I100" s="41"/>
      <c r="J100" s="41"/>
      <c r="K100" s="51">
        <v>1</v>
      </c>
      <c r="L100">
        <v>2212</v>
      </c>
    </row>
    <row r="101" spans="1:12" x14ac:dyDescent="0.3">
      <c r="A101" s="17"/>
      <c r="B101" s="17"/>
      <c r="C101" s="17"/>
      <c r="D101" s="17"/>
      <c r="E101" s="17"/>
      <c r="F101" s="17"/>
      <c r="G101" s="17"/>
      <c r="H10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0</v>
      </c>
      <c r="B2" s="66">
        <v>40753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122</v>
      </c>
      <c r="V3" s="26" t="s">
        <v>118</v>
      </c>
      <c r="W3">
        <f>COUNTA(L7:L26)</f>
        <v>20</v>
      </c>
      <c r="AA3" s="26" t="s">
        <v>118</v>
      </c>
      <c r="AB3">
        <f>COUNTA(L27:L47)</f>
        <v>21</v>
      </c>
      <c r="AF3" s="26" t="s">
        <v>118</v>
      </c>
      <c r="AG3">
        <f>COUNTA(L48:L67)</f>
        <v>20</v>
      </c>
      <c r="AK3" s="26" t="s">
        <v>118</v>
      </c>
      <c r="AL3">
        <f>COUNTA(L68:L87)</f>
        <v>20</v>
      </c>
      <c r="AP3" s="26" t="s">
        <v>118</v>
      </c>
      <c r="AQ3">
        <f>COUNTA(L88:L108)</f>
        <v>21</v>
      </c>
      <c r="AU3" s="26" t="s">
        <v>118</v>
      </c>
      <c r="AV3">
        <f>COUNTA(L109:L128)</f>
        <v>20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122</v>
      </c>
      <c r="V4" s="26" t="s">
        <v>119</v>
      </c>
      <c r="W4">
        <f>SUM(U7:U22)</f>
        <v>20</v>
      </c>
      <c r="AA4" s="26" t="s">
        <v>119</v>
      </c>
      <c r="AB4">
        <f>SUM(Z7:Z22)</f>
        <v>21</v>
      </c>
      <c r="AF4" s="26" t="s">
        <v>119</v>
      </c>
      <c r="AG4">
        <f>SUM(AE7:AE22)</f>
        <v>20</v>
      </c>
      <c r="AK4" s="26" t="s">
        <v>119</v>
      </c>
      <c r="AL4">
        <f>SUM(AJ7:AJ22)</f>
        <v>20</v>
      </c>
      <c r="AP4" s="26" t="s">
        <v>119</v>
      </c>
      <c r="AQ4">
        <f>SUM(AO7:AO22)</f>
        <v>21</v>
      </c>
      <c r="AU4" s="26" t="s">
        <v>119</v>
      </c>
      <c r="AV4">
        <f>SUM(AT7:AT22)</f>
        <v>20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14</v>
      </c>
      <c r="C7" s="60">
        <v>12</v>
      </c>
      <c r="D7" s="57">
        <v>22</v>
      </c>
      <c r="E7" s="60">
        <v>24</v>
      </c>
      <c r="F7" s="57">
        <v>30</v>
      </c>
      <c r="G7" s="63">
        <v>14</v>
      </c>
      <c r="H7" s="63">
        <v>42</v>
      </c>
      <c r="I7" s="42"/>
      <c r="J7" s="42"/>
      <c r="K7" s="43">
        <v>0</v>
      </c>
      <c r="L7">
        <v>2121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COUNTIF(L7:L26,T7)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COUNTIF(L27:L47,Y7)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COUNTIF(L48:L67,AD7)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COUNTIF(L68:L87,AI7)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COUNTIF(L88:L108,AN7)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COUNTIF(L109:L128,AS7)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137</v>
      </c>
      <c r="C8" s="61">
        <v>12</v>
      </c>
      <c r="D8" s="58">
        <v>145</v>
      </c>
      <c r="E8" s="61">
        <v>24</v>
      </c>
      <c r="F8" s="58">
        <v>153</v>
      </c>
      <c r="G8" s="64">
        <v>14</v>
      </c>
      <c r="H8" s="64">
        <v>162</v>
      </c>
      <c r="I8" s="42"/>
      <c r="J8" s="42"/>
      <c r="K8" s="43">
        <v>0</v>
      </c>
      <c r="L8">
        <v>2121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COUNTIF(L7:L26,T8)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COUNTIF(L27:L47,Y8)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COUNTIF(L48:L67,AD8)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COUNTIF(L68:L87,AI8)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COUNTIF(L88:L108,AN8)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COUNTIF(L109:L128,AS8)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264</v>
      </c>
      <c r="C9" s="61">
        <v>12</v>
      </c>
      <c r="D9" s="58">
        <v>272</v>
      </c>
      <c r="E9" s="61">
        <v>24</v>
      </c>
      <c r="F9" s="58">
        <v>280</v>
      </c>
      <c r="G9" s="64">
        <v>14</v>
      </c>
      <c r="H9" s="64">
        <v>291</v>
      </c>
      <c r="I9" s="42"/>
      <c r="J9" s="42"/>
      <c r="K9" s="43">
        <v>0</v>
      </c>
      <c r="L9">
        <v>2121</v>
      </c>
      <c r="N9" s="36">
        <v>1121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1121</v>
      </c>
      <c r="U9" s="36">
        <f>COUNTIF(L7:L26,T9)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COUNTIF(L27:L47,Y9)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COUNTIF(L48:L67,AD9)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COUNTIF(L68:L87,AI9)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COUNTIF(L88:L108,AN9)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COUNTIF(L109:L128,AS9)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21</v>
      </c>
      <c r="B10" s="58">
        <v>393</v>
      </c>
      <c r="C10" s="61">
        <v>12</v>
      </c>
      <c r="D10" s="58">
        <v>401</v>
      </c>
      <c r="E10" s="61">
        <v>24</v>
      </c>
      <c r="F10" s="58">
        <v>408</v>
      </c>
      <c r="G10" s="64">
        <v>14</v>
      </c>
      <c r="H10" s="64">
        <v>417</v>
      </c>
      <c r="I10" s="42"/>
      <c r="J10" s="42"/>
      <c r="K10" s="43">
        <v>0</v>
      </c>
      <c r="L10">
        <v>2121</v>
      </c>
      <c r="N10" s="36">
        <v>1122</v>
      </c>
      <c r="O10" s="36">
        <f>COUNTIF($L$7:$L$500,N10)</f>
        <v>4</v>
      </c>
      <c r="P10" s="36">
        <f>O10/$Q$4</f>
        <v>3.2786885245901641E-2</v>
      </c>
      <c r="Q10" s="36">
        <f>IF(P10=0,0,(P10*((LOG(P10))/LOG(2))))</f>
        <v>-0.16166351926435696</v>
      </c>
      <c r="T10" s="36">
        <f>N10</f>
        <v>1122</v>
      </c>
      <c r="U10" s="36">
        <f>COUNTIF(L7:L26,T10)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COUNTIF(L27:L47,Y10)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COUNTIF(L48:L67,AD10)</f>
        <v>1</v>
      </c>
      <c r="AF10" s="36">
        <f>AE10/(AG4-AE20)</f>
        <v>6.6666666666666666E-2</v>
      </c>
      <c r="AG10" s="36">
        <f>IF(AF10=0,0,(AF10*((LOG(AF10))/LOG(2))))</f>
        <v>-0.26045937304056793</v>
      </c>
      <c r="AI10" s="36">
        <f>N10</f>
        <v>1122</v>
      </c>
      <c r="AJ10" s="36">
        <f>COUNTIF(L68:L87,AI10)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COUNTIF(L88:L108,AN10)</f>
        <v>1</v>
      </c>
      <c r="AP10" s="36">
        <f>AO10/(AQ4-AO20)</f>
        <v>7.1428571428571425E-2</v>
      </c>
      <c r="AQ10" s="36">
        <f>IF(AP10=0,0,(AP10*((LOG(AP10))/LOG(2))))</f>
        <v>-0.27195392300411453</v>
      </c>
      <c r="AS10" s="36">
        <f>N10</f>
        <v>1122</v>
      </c>
      <c r="AT10" s="36">
        <f>COUNTIF(L109:L128,AS10)</f>
        <v>2</v>
      </c>
      <c r="AU10" s="36">
        <f>AT10/(AV4-AT20)</f>
        <v>0.18181818181818182</v>
      </c>
      <c r="AV10" s="36">
        <f>IF(AU10=0,0,(AU10*((LOG(AU10))/LOG(2))))</f>
        <v>-0.44716938520678134</v>
      </c>
    </row>
    <row r="11" spans="1:48" x14ac:dyDescent="0.3">
      <c r="A11" s="58">
        <v>21</v>
      </c>
      <c r="B11" s="58">
        <v>519</v>
      </c>
      <c r="C11" s="61">
        <v>21</v>
      </c>
      <c r="D11" s="58">
        <v>528</v>
      </c>
      <c r="E11" s="61">
        <v>11</v>
      </c>
      <c r="F11" s="58">
        <v>536</v>
      </c>
      <c r="G11" s="64">
        <v>21</v>
      </c>
      <c r="H11" s="64">
        <v>545</v>
      </c>
      <c r="I11" s="42"/>
      <c r="J11" s="42"/>
      <c r="K11" s="43">
        <v>0</v>
      </c>
      <c r="L11">
        <v>2212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COUNTIF(L7:L26,T11)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COUNTIF(L27:L47,Y11)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COUNTIF(L48:L67,AD11)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COUNTIF(L68:L87,AI11)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COUNTIF(L88:L108,AN11)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COUNTIF(L109:L128,AS11)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646</v>
      </c>
      <c r="C12" s="61">
        <v>12</v>
      </c>
      <c r="D12" s="58">
        <v>657</v>
      </c>
      <c r="E12" s="61">
        <v>24</v>
      </c>
      <c r="F12" s="58">
        <v>665</v>
      </c>
      <c r="G12" s="64">
        <v>14</v>
      </c>
      <c r="H12" s="64">
        <v>673</v>
      </c>
      <c r="I12" s="42"/>
      <c r="J12" s="42"/>
      <c r="K12" s="43">
        <v>0</v>
      </c>
      <c r="L12">
        <v>2121</v>
      </c>
      <c r="N12" s="36">
        <v>1212</v>
      </c>
      <c r="O12" s="36">
        <f>COUNTIF($L$7:$L$500,N12)</f>
        <v>7</v>
      </c>
      <c r="P12" s="36">
        <f>O12/$Q$4</f>
        <v>5.737704918032787E-2</v>
      </c>
      <c r="Q12" s="36">
        <f>IF(P12=0,0,(P12*((LOG(P12))/LOG(2))))</f>
        <v>-0.23658751564374569</v>
      </c>
      <c r="T12" s="36">
        <f>N12</f>
        <v>1212</v>
      </c>
      <c r="U12" s="36">
        <f>COUNTIF(L7:L26,T12)</f>
        <v>1</v>
      </c>
      <c r="V12" s="36">
        <f>U12/(W4-U20)</f>
        <v>6.6666666666666666E-2</v>
      </c>
      <c r="W12" s="36">
        <f>IF(V12=0,0,(V12*((LOG(V12))/LOG(2))))</f>
        <v>-0.26045937304056793</v>
      </c>
      <c r="Y12" s="36">
        <f>N12</f>
        <v>1212</v>
      </c>
      <c r="Z12" s="36">
        <f>COUNTIF(L27:L47,Y12)</f>
        <v>2</v>
      </c>
      <c r="AA12" s="36">
        <f>Z12/(AB4-Z20)</f>
        <v>0.13333333333333333</v>
      </c>
      <c r="AB12" s="36">
        <f>IF(AA12=0,0,(AA12*((LOG(AA12))/LOG(2))))</f>
        <v>-0.3875854127478025</v>
      </c>
      <c r="AD12" s="36">
        <f>N12</f>
        <v>1212</v>
      </c>
      <c r="AE12" s="36">
        <f>COUNTIF(L48:L67,AD12)</f>
        <v>2</v>
      </c>
      <c r="AF12" s="36">
        <f>AE12/(AG4-AE20)</f>
        <v>0.13333333333333333</v>
      </c>
      <c r="AG12" s="36">
        <f>IF(AF12=0,0,(AF12*((LOG(AF12))/LOG(2))))</f>
        <v>-0.3875854127478025</v>
      </c>
      <c r="AI12" s="36">
        <f>N12</f>
        <v>1212</v>
      </c>
      <c r="AJ12" s="36">
        <f>COUNTIF(L68:L87,AI12)</f>
        <v>1</v>
      </c>
      <c r="AK12" s="36">
        <f>AJ12/(AL4-AJ20)</f>
        <v>8.3333333333333329E-2</v>
      </c>
      <c r="AL12" s="36">
        <f>IF(AK12=0,0,(AK12*((LOG(AK12))/LOG(2))))</f>
        <v>-0.29874687506009634</v>
      </c>
      <c r="AN12" s="36">
        <f>N12</f>
        <v>1212</v>
      </c>
      <c r="AO12" s="36">
        <f>COUNTIF(L88:L108,AN12)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COUNTIF(L109:L128,AS12)</f>
        <v>1</v>
      </c>
      <c r="AU12" s="36">
        <f>AT12/(AV4-AT20)</f>
        <v>9.0909090909090912E-2</v>
      </c>
      <c r="AV12" s="36">
        <f>IF(AU12=0,0,(AU12*((LOG(AU12))/LOG(2))))</f>
        <v>-0.31449378351248153</v>
      </c>
    </row>
    <row r="13" spans="1:48" x14ac:dyDescent="0.3">
      <c r="A13" s="58">
        <v>21</v>
      </c>
      <c r="B13" s="58">
        <v>785</v>
      </c>
      <c r="C13" s="61">
        <v>12</v>
      </c>
      <c r="D13" s="58">
        <v>793</v>
      </c>
      <c r="E13" s="61">
        <v>24</v>
      </c>
      <c r="F13" s="58">
        <v>802</v>
      </c>
      <c r="G13" s="64">
        <v>14</v>
      </c>
      <c r="H13" s="64">
        <v>810</v>
      </c>
      <c r="I13" s="42"/>
      <c r="J13" s="42"/>
      <c r="K13" s="43">
        <v>0</v>
      </c>
      <c r="L13">
        <v>2121</v>
      </c>
      <c r="N13" s="36">
        <v>1221</v>
      </c>
      <c r="O13" s="36">
        <f>COUNTIF($L$7:$L$500,N13)</f>
        <v>1</v>
      </c>
      <c r="P13" s="36">
        <f>O13/$Q$4</f>
        <v>8.1967213114754103E-3</v>
      </c>
      <c r="Q13" s="36">
        <f>IF(P13=0,0,(P13*((LOG(P13))/LOG(2))))</f>
        <v>-5.6809322439040057E-2</v>
      </c>
      <c r="T13" s="36">
        <f>N13</f>
        <v>1221</v>
      </c>
      <c r="U13" s="36">
        <f>COUNTIF(L7:L26,T13)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COUNTIF(L27:L47,Y13)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COUNTIF(L48:L67,AD13)</f>
        <v>1</v>
      </c>
      <c r="AF13" s="36">
        <f>AE13/(AG4-AE20)</f>
        <v>6.6666666666666666E-2</v>
      </c>
      <c r="AG13" s="36">
        <f>IF(AF13=0,0,(AF13*((LOG(AF13))/LOG(2))))</f>
        <v>-0.26045937304056793</v>
      </c>
      <c r="AI13" s="36">
        <f>N13</f>
        <v>1221</v>
      </c>
      <c r="AJ13" s="36">
        <f>COUNTIF(L68:L87,AI13)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COUNTIF(L88:L108,AN13)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COUNTIF(L109:L128,AS13)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904</v>
      </c>
      <c r="C14" s="61">
        <v>12</v>
      </c>
      <c r="D14" s="58">
        <v>920</v>
      </c>
      <c r="E14" s="61">
        <v>24</v>
      </c>
      <c r="F14" s="58">
        <v>925</v>
      </c>
      <c r="G14" s="64">
        <v>14</v>
      </c>
      <c r="H14" s="64">
        <v>933</v>
      </c>
      <c r="I14" s="42"/>
      <c r="J14" s="42"/>
      <c r="K14" s="43">
        <v>0</v>
      </c>
      <c r="L14">
        <v>2121</v>
      </c>
      <c r="N14" s="36">
        <v>1222</v>
      </c>
      <c r="O14" s="36">
        <f>COUNTIF($L$7:$L$500,N14)</f>
        <v>2</v>
      </c>
      <c r="P14" s="36">
        <f>O14/$Q$4</f>
        <v>1.6393442622950821E-2</v>
      </c>
      <c r="Q14" s="36">
        <f>IF(P14=0,0,(P14*((LOG(P14))/LOG(2))))</f>
        <v>-9.7225202255129275E-2</v>
      </c>
      <c r="T14" s="36">
        <f>N14</f>
        <v>1222</v>
      </c>
      <c r="U14" s="36">
        <f>COUNTIF(L7:L26,T14)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COUNTIF(L27:L47,Y14)</f>
        <v>1</v>
      </c>
      <c r="AA14" s="36">
        <f>Z14/(AB4-Z20)</f>
        <v>6.6666666666666666E-2</v>
      </c>
      <c r="AB14" s="36">
        <f>IF(AA14=0,0,(AA14*((LOG(AA14))/LOG(2))))</f>
        <v>-0.26045937304056793</v>
      </c>
      <c r="AD14" s="36">
        <f>N14</f>
        <v>1222</v>
      </c>
      <c r="AE14" s="36">
        <f>COUNTIF(L48:L67,AD14)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COUNTIF(L68:L87,AI14)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COUNTIF(L88:L108,AN14)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COUNTIF(L109:L128,AS14)</f>
        <v>1</v>
      </c>
      <c r="AU14" s="36">
        <f>AT14/(AV4-AT20)</f>
        <v>9.0909090909090912E-2</v>
      </c>
      <c r="AV14" s="36">
        <f>IF(AU14=0,0,(AU14*((LOG(AU14))/LOG(2))))</f>
        <v>-0.31449378351248153</v>
      </c>
    </row>
    <row r="15" spans="1:48" x14ac:dyDescent="0.3">
      <c r="A15" s="58">
        <v>21</v>
      </c>
      <c r="B15" s="58">
        <v>1034</v>
      </c>
      <c r="C15" s="61">
        <v>12</v>
      </c>
      <c r="D15" s="58">
        <v>1043</v>
      </c>
      <c r="E15" s="61">
        <v>24</v>
      </c>
      <c r="F15" s="58">
        <v>1051</v>
      </c>
      <c r="G15" s="64">
        <v>14</v>
      </c>
      <c r="H15" s="64">
        <v>1060</v>
      </c>
      <c r="I15" s="42"/>
      <c r="J15" s="42"/>
      <c r="K15" s="43">
        <v>0</v>
      </c>
      <c r="L15">
        <v>2121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COUNTIF(L7:L26,T15)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COUNTIF(L27:L47,Y15)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COUNTIF(L48:L67,AD15)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COUNTIF(L68:L87,AI15)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COUNTIF(L88:L108,AN15)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COUNTIF(L109:L128,AS15)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1155</v>
      </c>
      <c r="C16" s="61">
        <v>12</v>
      </c>
      <c r="D16" s="58">
        <v>1169</v>
      </c>
      <c r="E16" s="61">
        <v>24</v>
      </c>
      <c r="F16" s="58">
        <v>1177</v>
      </c>
      <c r="G16" s="64">
        <v>14</v>
      </c>
      <c r="H16" s="64">
        <v>1185</v>
      </c>
      <c r="I16" s="42"/>
      <c r="J16" s="42"/>
      <c r="K16" s="43">
        <v>0</v>
      </c>
      <c r="L16">
        <v>2121</v>
      </c>
      <c r="N16" s="36">
        <v>2112</v>
      </c>
      <c r="O16" s="36">
        <f>COUNTIF($L$7:$L$500,N16)</f>
        <v>4</v>
      </c>
      <c r="P16" s="36">
        <f>O16/$Q$4</f>
        <v>3.2786885245901641E-2</v>
      </c>
      <c r="Q16" s="36">
        <f>IF(P16=0,0,(P16*((LOG(P16))/LOG(2))))</f>
        <v>-0.16166351926435696</v>
      </c>
      <c r="T16" s="36">
        <f>N16</f>
        <v>2112</v>
      </c>
      <c r="U16" s="36">
        <f>COUNTIF(L7:L26,T16)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COUNTIF(L27:L47,Y16)</f>
        <v>1</v>
      </c>
      <c r="AA16" s="36">
        <f>Z16/(AB4-Z20)</f>
        <v>6.6666666666666666E-2</v>
      </c>
      <c r="AB16" s="36">
        <f>IF(AA16=0,0,(AA16*((LOG(AA16))/LOG(2))))</f>
        <v>-0.26045937304056793</v>
      </c>
      <c r="AD16" s="36">
        <f>N16</f>
        <v>2112</v>
      </c>
      <c r="AE16" s="36">
        <f>COUNTIF(L48:L67,AD16)</f>
        <v>2</v>
      </c>
      <c r="AF16" s="36">
        <f>AE16/(AG4-AE20)</f>
        <v>0.13333333333333333</v>
      </c>
      <c r="AG16" s="36">
        <f>IF(AF16=0,0,(AF16*((LOG(AF16))/LOG(2))))</f>
        <v>-0.3875854127478025</v>
      </c>
      <c r="AI16" s="36">
        <f>N16</f>
        <v>2112</v>
      </c>
      <c r="AJ16" s="36">
        <f>COUNTIF(L68:L87,AI16)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COUNTIF(L88:L108,AN16)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COUNTIF(L109:L128,AS16)</f>
        <v>1</v>
      </c>
      <c r="AU16" s="36">
        <f>AT16/(AV4-AT20)</f>
        <v>9.0909090909090912E-2</v>
      </c>
      <c r="AV16" s="36">
        <f>IF(AU16=0,0,(AU16*((LOG(AU16))/LOG(2))))</f>
        <v>-0.31449378351248153</v>
      </c>
    </row>
    <row r="17" spans="1:48" x14ac:dyDescent="0.3">
      <c r="A17" s="58">
        <v>21</v>
      </c>
      <c r="B17" s="58">
        <v>1288</v>
      </c>
      <c r="C17" s="61">
        <v>12</v>
      </c>
      <c r="D17" s="58">
        <v>1295</v>
      </c>
      <c r="E17" s="61">
        <v>24</v>
      </c>
      <c r="F17" s="58">
        <v>1304</v>
      </c>
      <c r="G17" s="64">
        <v>14</v>
      </c>
      <c r="H17" s="64">
        <v>1312</v>
      </c>
      <c r="I17" s="42"/>
      <c r="J17" s="42"/>
      <c r="K17" s="43">
        <v>0</v>
      </c>
      <c r="L17">
        <v>2121</v>
      </c>
      <c r="N17" s="36">
        <v>2121</v>
      </c>
      <c r="O17" s="36">
        <f>COUNTIF($L$7:$L$500,N17)</f>
        <v>28</v>
      </c>
      <c r="P17" s="36">
        <f>O17/$Q$4</f>
        <v>0.22950819672131148</v>
      </c>
      <c r="Q17" s="36">
        <f>IF(P17=0,0,(P17*((LOG(P17))/LOG(2))))</f>
        <v>-0.48733366913235981</v>
      </c>
      <c r="T17" s="36">
        <f>N17</f>
        <v>2121</v>
      </c>
      <c r="U17" s="36">
        <f>COUNTIF(L7:L26,T17)</f>
        <v>12</v>
      </c>
      <c r="V17" s="36">
        <f>U17/(W4-U20)</f>
        <v>0.8</v>
      </c>
      <c r="W17" s="36">
        <f>IF(V17=0,0,(V17*((LOG(V17))/LOG(2))))</f>
        <v>-0.25754247590988982</v>
      </c>
      <c r="Y17" s="36">
        <f>N17</f>
        <v>2121</v>
      </c>
      <c r="Z17" s="36">
        <f>COUNTIF(L27:L47,Y17)</f>
        <v>3</v>
      </c>
      <c r="AA17" s="36">
        <f>Z17/(AB4-Z20)</f>
        <v>0.2</v>
      </c>
      <c r="AB17" s="36">
        <f>IF(AA17=0,0,(AA17*((LOG(AA17))/LOG(2))))</f>
        <v>-0.46438561897747244</v>
      </c>
      <c r="AD17" s="36">
        <f>N17</f>
        <v>2121</v>
      </c>
      <c r="AE17" s="36">
        <f>COUNTIF(L48:L67,AD17)</f>
        <v>2</v>
      </c>
      <c r="AF17" s="36">
        <f>AE17/(AG4-AE20)</f>
        <v>0.13333333333333333</v>
      </c>
      <c r="AG17" s="36">
        <f>IF(AF17=0,0,(AF17*((LOG(AF17))/LOG(2))))</f>
        <v>-0.3875854127478025</v>
      </c>
      <c r="AI17" s="36">
        <f>N17</f>
        <v>2121</v>
      </c>
      <c r="AJ17" s="36">
        <f>COUNTIF(L68:L87,AI17)</f>
        <v>5</v>
      </c>
      <c r="AK17" s="36">
        <f>AJ17/(AL4-AJ20)</f>
        <v>0.41666666666666669</v>
      </c>
      <c r="AL17" s="36">
        <f>IF(AK17=0,0,(AK17*((LOG(AK17))/LOG(2))))</f>
        <v>-0.52626433576408083</v>
      </c>
      <c r="AN17" s="36">
        <f>N17</f>
        <v>2121</v>
      </c>
      <c r="AO17" s="36">
        <f>COUNTIF(L88:L108,AN17)</f>
        <v>5</v>
      </c>
      <c r="AP17" s="36">
        <f>AO17/(AQ4-AO20)</f>
        <v>0.35714285714285715</v>
      </c>
      <c r="AQ17" s="36">
        <f>IF(AP17=0,0,(AP17*((LOG(AP17))/LOG(2))))</f>
        <v>-0.53050958113222924</v>
      </c>
      <c r="AS17" s="36">
        <f>N17</f>
        <v>2121</v>
      </c>
      <c r="AT17" s="36">
        <f>COUNTIF(L109:L128,AS17)</f>
        <v>1</v>
      </c>
      <c r="AU17" s="36">
        <f>AT17/(AV4-AT20)</f>
        <v>9.0909090909090912E-2</v>
      </c>
      <c r="AV17" s="36">
        <f>IF(AU17=0,0,(AU17*((LOG(AU17))/LOG(2))))</f>
        <v>-0.31449378351248153</v>
      </c>
    </row>
    <row r="18" spans="1:48" x14ac:dyDescent="0.3">
      <c r="A18" s="58">
        <v>12</v>
      </c>
      <c r="B18" s="58">
        <v>1422</v>
      </c>
      <c r="C18" s="61">
        <v>23</v>
      </c>
      <c r="D18" s="58">
        <v>1427</v>
      </c>
      <c r="E18" s="61">
        <v>13</v>
      </c>
      <c r="F18" s="58">
        <v>1435</v>
      </c>
      <c r="G18" s="64">
        <v>23</v>
      </c>
      <c r="H18" s="64">
        <v>1443</v>
      </c>
      <c r="I18" s="42"/>
      <c r="J18" s="42"/>
      <c r="K18" s="43">
        <v>0</v>
      </c>
      <c r="L18">
        <v>1212</v>
      </c>
      <c r="N18" s="36">
        <v>2122</v>
      </c>
      <c r="O18" s="36">
        <f>COUNTIF($L$7:$L$500,N18)</f>
        <v>22</v>
      </c>
      <c r="P18" s="36">
        <f>O18/$Q$4</f>
        <v>0.18032786885245902</v>
      </c>
      <c r="Q18" s="36">
        <f>IF(P18=0,0,(P18*((LOG(P18))/LOG(2))))</f>
        <v>-0.44564529357674554</v>
      </c>
      <c r="T18" s="36">
        <f>N18</f>
        <v>2122</v>
      </c>
      <c r="U18" s="36">
        <f>COUNTIF(L7:L26,T18)</f>
        <v>2</v>
      </c>
      <c r="V18" s="36">
        <f>U18/(W4-U20)</f>
        <v>0.13333333333333333</v>
      </c>
      <c r="W18" s="36">
        <f>IF(V18=0,0,(V18*((LOG(V18))/LOG(2))))</f>
        <v>-0.3875854127478025</v>
      </c>
      <c r="Y18" s="36">
        <f>N18</f>
        <v>2122</v>
      </c>
      <c r="Z18" s="36">
        <f>COUNTIF(L27:L47,Y18)</f>
        <v>3</v>
      </c>
      <c r="AA18" s="36">
        <f>Z18/(AB4-Z20)</f>
        <v>0.2</v>
      </c>
      <c r="AB18" s="36">
        <f>IF(AA18=0,0,(AA18*((LOG(AA18))/LOG(2))))</f>
        <v>-0.46438561897747244</v>
      </c>
      <c r="AD18" s="36">
        <f>N18</f>
        <v>2122</v>
      </c>
      <c r="AE18" s="36">
        <f>COUNTIF(L48:L67,AD18)</f>
        <v>3</v>
      </c>
      <c r="AF18" s="36">
        <f>AE18/(AG4-AE20)</f>
        <v>0.2</v>
      </c>
      <c r="AG18" s="36">
        <f>IF(AF18=0,0,(AF18*((LOG(AF18))/LOG(2))))</f>
        <v>-0.46438561897747244</v>
      </c>
      <c r="AI18" s="36">
        <f>N18</f>
        <v>2122</v>
      </c>
      <c r="AJ18" s="36">
        <f>COUNTIF(L68:L87,AI18)</f>
        <v>4</v>
      </c>
      <c r="AK18" s="36">
        <f>AJ18/(AL4-AJ20)</f>
        <v>0.33333333333333331</v>
      </c>
      <c r="AL18" s="36">
        <f>IF(AK18=0,0,(AK18*((LOG(AK18))/LOG(2))))</f>
        <v>-0.52832083357371862</v>
      </c>
      <c r="AN18" s="36">
        <f>N18</f>
        <v>2122</v>
      </c>
      <c r="AO18" s="36">
        <f>COUNTIF(L88:L108,AN18)</f>
        <v>7</v>
      </c>
      <c r="AP18" s="36">
        <f>AO18/(AQ4-AO20)</f>
        <v>0.5</v>
      </c>
      <c r="AQ18" s="36">
        <f>IF(AP18=0,0,(AP18*((LOG(AP18))/LOG(2))))</f>
        <v>-0.5</v>
      </c>
      <c r="AS18" s="36">
        <f>N18</f>
        <v>2122</v>
      </c>
      <c r="AT18" s="36">
        <f>COUNTIF(L109:L128,AS18)</f>
        <v>3</v>
      </c>
      <c r="AU18" s="36">
        <f>AT18/(AV4-AT20)</f>
        <v>0.27272727272727271</v>
      </c>
      <c r="AV18" s="36">
        <f>IF(AU18=0,0,(AU18*((LOG(AU18))/LOG(2))))</f>
        <v>-0.51121885034076575</v>
      </c>
    </row>
    <row r="19" spans="1:48" x14ac:dyDescent="0.3">
      <c r="A19" s="58">
        <v>21</v>
      </c>
      <c r="B19" s="58">
        <v>1537</v>
      </c>
      <c r="C19" s="61">
        <v>21</v>
      </c>
      <c r="D19" s="58">
        <v>1548</v>
      </c>
      <c r="E19" s="61">
        <v>11</v>
      </c>
      <c r="F19" s="58">
        <v>1555</v>
      </c>
      <c r="G19" s="64">
        <v>21</v>
      </c>
      <c r="H19" s="64">
        <v>1563</v>
      </c>
      <c r="I19" s="42"/>
      <c r="J19" s="42"/>
      <c r="K19" s="43">
        <v>0</v>
      </c>
      <c r="L19">
        <v>2212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COUNTIF(L7:L26,T19)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COUNTIF(L27:L47,Y19)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COUNTIF(L48:L67,AD19)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COUNTIF(L68:L87,AI19)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COUNTIF(L88:L108,AN19)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COUNTIF(L109:L128,AS19)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1666</v>
      </c>
      <c r="C20" s="61">
        <v>12</v>
      </c>
      <c r="D20" s="58">
        <v>1673</v>
      </c>
      <c r="E20" s="61">
        <v>24</v>
      </c>
      <c r="F20" s="58">
        <v>1681</v>
      </c>
      <c r="G20" s="64">
        <v>14</v>
      </c>
      <c r="H20" s="64">
        <v>1689</v>
      </c>
      <c r="I20" s="42"/>
      <c r="J20" s="42"/>
      <c r="K20" s="43">
        <v>0</v>
      </c>
      <c r="L20">
        <v>2121</v>
      </c>
      <c r="N20" s="36">
        <v>2212</v>
      </c>
      <c r="O20" s="36">
        <f>COUNTIF($L$7:$L$500,N20)</f>
        <v>40</v>
      </c>
      <c r="P20" s="36">
        <f>O20/$Q$4</f>
        <v>0.32786885245901637</v>
      </c>
      <c r="Q20" s="36">
        <f>IF(P20=0,0,(P20*((LOG(P20))/LOG(2))))</f>
        <v>-0.52747844022148327</v>
      </c>
      <c r="T20" s="36">
        <f>N20</f>
        <v>2212</v>
      </c>
      <c r="U20" s="36">
        <f>COUNTIF(L7:L26,T20)</f>
        <v>5</v>
      </c>
      <c r="V20" s="55"/>
      <c r="W20" s="56"/>
      <c r="Y20" s="36">
        <f>N20</f>
        <v>2212</v>
      </c>
      <c r="Z20" s="36">
        <f>COUNTIF(L27:L47,Y20)</f>
        <v>6</v>
      </c>
      <c r="AA20" s="55"/>
      <c r="AB20" s="56"/>
      <c r="AD20" s="36">
        <f>N20</f>
        <v>2212</v>
      </c>
      <c r="AE20" s="36">
        <f>COUNTIF(L48:L67,AD20)</f>
        <v>5</v>
      </c>
      <c r="AF20" s="55"/>
      <c r="AG20" s="56"/>
      <c r="AI20" s="36">
        <f>N20</f>
        <v>2212</v>
      </c>
      <c r="AJ20" s="36">
        <f>COUNTIF(L68:L87,AI20)</f>
        <v>8</v>
      </c>
      <c r="AK20" s="55"/>
      <c r="AL20" s="56"/>
      <c r="AN20" s="36">
        <f>N20</f>
        <v>2212</v>
      </c>
      <c r="AO20" s="36">
        <f>COUNTIF(L88:L108,AN20)</f>
        <v>7</v>
      </c>
      <c r="AP20" s="55"/>
      <c r="AQ20" s="56"/>
      <c r="AS20" s="36">
        <f>N20</f>
        <v>2212</v>
      </c>
      <c r="AT20" s="36">
        <f>COUNTIF(L109:L128,AS20)</f>
        <v>9</v>
      </c>
      <c r="AU20" s="55"/>
      <c r="AV20" s="56"/>
    </row>
    <row r="21" spans="1:48" x14ac:dyDescent="0.3">
      <c r="A21" s="58">
        <v>21</v>
      </c>
      <c r="B21" s="58">
        <v>1786</v>
      </c>
      <c r="C21" s="61">
        <v>12</v>
      </c>
      <c r="D21" s="58">
        <v>1793</v>
      </c>
      <c r="E21" s="61">
        <v>24</v>
      </c>
      <c r="F21" s="58">
        <v>1801</v>
      </c>
      <c r="G21" s="64">
        <v>14</v>
      </c>
      <c r="H21" s="64">
        <v>1810</v>
      </c>
      <c r="I21" s="42"/>
      <c r="J21" s="42"/>
      <c r="K21" s="43">
        <v>0</v>
      </c>
      <c r="L21">
        <v>2121</v>
      </c>
      <c r="N21" s="36">
        <v>2221</v>
      </c>
      <c r="O21" s="36">
        <f>COUNTIF($L$7:$L$500,N21)</f>
        <v>9</v>
      </c>
      <c r="P21" s="36">
        <f>O21/$Q$4</f>
        <v>7.3770491803278687E-2</v>
      </c>
      <c r="Q21" s="36">
        <f>IF(P21=0,0,(P21*((LOG(P21))/LOG(2))))</f>
        <v>-0.27743697561545216</v>
      </c>
      <c r="T21" s="36">
        <f>N21</f>
        <v>2221</v>
      </c>
      <c r="U21" s="36">
        <f>COUNTIF(L7:L26,T21)</f>
        <v>0</v>
      </c>
      <c r="V21" s="36">
        <f>U21/(W4-U20)</f>
        <v>0</v>
      </c>
      <c r="W21" s="36">
        <f>IF(V21=0,0,(V21*((LOG(V21))/LOG(2))))</f>
        <v>0</v>
      </c>
      <c r="Y21" s="36">
        <f>N21</f>
        <v>2221</v>
      </c>
      <c r="Z21" s="36">
        <f>COUNTIF(L27:L47,Y21)</f>
        <v>3</v>
      </c>
      <c r="AA21" s="36">
        <f>Z21/(AB4-Z20)</f>
        <v>0.2</v>
      </c>
      <c r="AB21" s="36">
        <f>IF(AA21=0,0,(AA21*((LOG(AA21))/LOG(2))))</f>
        <v>-0.46438561897747244</v>
      </c>
      <c r="AD21" s="36">
        <f>N21</f>
        <v>2221</v>
      </c>
      <c r="AE21" s="36">
        <f>COUNTIF(L48:L67,AD21)</f>
        <v>3</v>
      </c>
      <c r="AF21" s="36">
        <f>AE21/(AG4-AE20)</f>
        <v>0.2</v>
      </c>
      <c r="AG21" s="36">
        <f>IF(AF21=0,0,(AF21*((LOG(AF21))/LOG(2))))</f>
        <v>-0.46438561897747244</v>
      </c>
      <c r="AI21" s="36">
        <f>N21</f>
        <v>2221</v>
      </c>
      <c r="AJ21" s="36">
        <f>COUNTIF(L68:L87,AI21)</f>
        <v>0</v>
      </c>
      <c r="AK21" s="36">
        <f>AJ21/(AL4-AJ20)</f>
        <v>0</v>
      </c>
      <c r="AL21" s="36">
        <f>IF(AK21=0,0,(AK21*((LOG(AK21))/LOG(2))))</f>
        <v>0</v>
      </c>
      <c r="AN21" s="36">
        <f>N21</f>
        <v>2221</v>
      </c>
      <c r="AO21" s="36">
        <f>COUNTIF(L88:L108,AN21)</f>
        <v>1</v>
      </c>
      <c r="AP21" s="36">
        <f>AO21/(AQ4-AO20)</f>
        <v>7.1428571428571425E-2</v>
      </c>
      <c r="AQ21" s="36">
        <f>IF(AP21=0,0,(AP21*((LOG(AP21))/LOG(2))))</f>
        <v>-0.27195392300411453</v>
      </c>
      <c r="AS21" s="36">
        <f>N21</f>
        <v>2221</v>
      </c>
      <c r="AT21" s="36">
        <f>COUNTIF(L109:L128,AS21)</f>
        <v>2</v>
      </c>
      <c r="AU21" s="36">
        <f>AT21/(AV4-AT20)</f>
        <v>0.18181818181818182</v>
      </c>
      <c r="AV21" s="36">
        <f>IF(AU21=0,0,(AU21*((LOG(AU21))/LOG(2))))</f>
        <v>-0.44716938520678134</v>
      </c>
    </row>
    <row r="22" spans="1:48" x14ac:dyDescent="0.3">
      <c r="A22" s="58">
        <v>21</v>
      </c>
      <c r="B22" s="58">
        <v>1911</v>
      </c>
      <c r="C22" s="61">
        <v>12</v>
      </c>
      <c r="D22" s="58">
        <v>1919</v>
      </c>
      <c r="E22" s="61">
        <v>24</v>
      </c>
      <c r="F22" s="58">
        <v>1926</v>
      </c>
      <c r="G22" s="64">
        <v>23</v>
      </c>
      <c r="H22" s="64">
        <v>2080</v>
      </c>
      <c r="I22" s="42"/>
      <c r="J22" s="42"/>
      <c r="K22" s="43">
        <v>0</v>
      </c>
      <c r="L22">
        <v>2122</v>
      </c>
      <c r="N22" s="36">
        <v>2222</v>
      </c>
      <c r="O22" s="36">
        <f>COUNTIF($L$7:$L$500,N22)</f>
        <v>5</v>
      </c>
      <c r="P22" s="36">
        <f>O22/$Q$4</f>
        <v>4.0983606557377046E-2</v>
      </c>
      <c r="Q22" s="36">
        <f>IF(P22=0,0,(P22*((LOG(P22))/LOG(2))))</f>
        <v>-0.18888562469981654</v>
      </c>
      <c r="T22" s="36">
        <f>N22</f>
        <v>2222</v>
      </c>
      <c r="U22" s="36">
        <f>COUNTIF(L7:L26,T22)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COUNTIF(L27:L47,Y22)</f>
        <v>2</v>
      </c>
      <c r="AA22" s="36">
        <f>Z22/(AB4-Z20)</f>
        <v>0.13333333333333333</v>
      </c>
      <c r="AB22" s="36">
        <f>IF(AA22=0,0,(AA22*((LOG(AA22))/LOG(2))))</f>
        <v>-0.3875854127478025</v>
      </c>
      <c r="AD22" s="36">
        <f>N22</f>
        <v>2222</v>
      </c>
      <c r="AE22" s="36">
        <f>COUNTIF(L48:L67,AD22)</f>
        <v>1</v>
      </c>
      <c r="AF22" s="36">
        <f>AE22/(AG4-AE20)</f>
        <v>6.6666666666666666E-2</v>
      </c>
      <c r="AG22" s="36">
        <f>IF(AF22=0,0,(AF22*((LOG(AF22))/LOG(2))))</f>
        <v>-0.26045937304056793</v>
      </c>
      <c r="AI22" s="36">
        <f>N22</f>
        <v>2222</v>
      </c>
      <c r="AJ22" s="36">
        <f>COUNTIF(L68:L87,AI22)</f>
        <v>2</v>
      </c>
      <c r="AK22" s="36">
        <f>AJ22/(AL4-AJ20)</f>
        <v>0.16666666666666666</v>
      </c>
      <c r="AL22" s="36">
        <f>IF(AK22=0,0,(AK22*((LOG(AK22))/LOG(2))))</f>
        <v>-0.43082708345352599</v>
      </c>
      <c r="AN22" s="36">
        <f>N22</f>
        <v>2222</v>
      </c>
      <c r="AO22" s="36">
        <f>COUNTIF(L88:L108,AN22)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COUNTIF(L109:L128,AS22)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21</v>
      </c>
      <c r="B23" s="58">
        <v>2174</v>
      </c>
      <c r="C23" s="61">
        <v>21</v>
      </c>
      <c r="D23" s="58">
        <v>2181</v>
      </c>
      <c r="E23" s="61">
        <v>11</v>
      </c>
      <c r="F23" s="58">
        <v>2189</v>
      </c>
      <c r="G23" s="64">
        <v>21</v>
      </c>
      <c r="H23" s="64">
        <v>2197</v>
      </c>
      <c r="I23" s="42"/>
      <c r="J23" s="42"/>
      <c r="K23" s="43">
        <v>0</v>
      </c>
      <c r="L23">
        <v>2212</v>
      </c>
      <c r="P23" s="28">
        <f>SUM(P7:P22)</f>
        <v>0.99999999999999989</v>
      </c>
      <c r="Q23" s="28">
        <f>-SUM(Q7:Q22)</f>
        <v>2.6407290821124865</v>
      </c>
      <c r="V23" s="28">
        <f>SUM(V7:V22)</f>
        <v>1</v>
      </c>
      <c r="W23" s="28">
        <f>-SUM(W7:W22)</f>
        <v>0.90558726169826032</v>
      </c>
      <c r="AA23" s="28">
        <f>SUM(AA7:AA22)</f>
        <v>1</v>
      </c>
      <c r="AB23" s="28">
        <f>-SUM(AB7:AB22)</f>
        <v>2.6892464285091586</v>
      </c>
      <c r="AF23" s="28">
        <f>SUM(AF7:AF22)</f>
        <v>1</v>
      </c>
      <c r="AG23" s="28">
        <f>-SUM(AG7:AG22)</f>
        <v>2.8729055953200557</v>
      </c>
      <c r="AK23" s="28">
        <f>SUM(AK7:AK22)</f>
        <v>0.99999999999999989</v>
      </c>
      <c r="AL23" s="28">
        <f>-SUM(AL7:AL22)</f>
        <v>1.7841591278514217</v>
      </c>
      <c r="AP23" s="28">
        <f>SUM(AP7:AP22)</f>
        <v>1</v>
      </c>
      <c r="AQ23" s="28">
        <f>-SUM(AQ7:AQ22)</f>
        <v>1.5744174271404583</v>
      </c>
      <c r="AU23" s="28">
        <f>SUM(AU7:AU22)</f>
        <v>1</v>
      </c>
      <c r="AV23" s="28">
        <f>-SUM(AV7:AV22)</f>
        <v>2.6635327548042542</v>
      </c>
    </row>
    <row r="24" spans="1:48" x14ac:dyDescent="0.3">
      <c r="A24" s="58">
        <v>21</v>
      </c>
      <c r="B24" s="58">
        <v>2295</v>
      </c>
      <c r="C24" s="61">
        <v>21</v>
      </c>
      <c r="D24" s="58">
        <v>2302</v>
      </c>
      <c r="E24" s="61">
        <v>11</v>
      </c>
      <c r="F24" s="58">
        <v>2310</v>
      </c>
      <c r="G24" s="64">
        <v>21</v>
      </c>
      <c r="H24" s="64">
        <v>2317</v>
      </c>
      <c r="I24" s="42"/>
      <c r="J24" s="42"/>
      <c r="K24" s="43">
        <v>0</v>
      </c>
      <c r="L24">
        <v>2212</v>
      </c>
      <c r="P24" s="29" t="s">
        <v>90</v>
      </c>
      <c r="Q24" s="29">
        <f>Q23/(LOG(Q4)/LOG(2))</f>
        <v>0.38101704818625665</v>
      </c>
      <c r="V24" s="29" t="s">
        <v>117</v>
      </c>
      <c r="W24" s="29">
        <f>W23/(LOG(W4)/LOG(2))</f>
        <v>0.20953316247198267</v>
      </c>
      <c r="AA24" s="29" t="s">
        <v>120</v>
      </c>
      <c r="AB24" s="29">
        <f>AB23/(LOG(AB4)/LOG(2))</f>
        <v>0.61226140318607269</v>
      </c>
      <c r="AF24" s="29" t="s">
        <v>121</v>
      </c>
      <c r="AG24" s="29">
        <f>AG23/(LOG(AG4)/LOG(2))</f>
        <v>0.66472776322182869</v>
      </c>
      <c r="AK24" s="29" t="s">
        <v>122</v>
      </c>
      <c r="AL24" s="29">
        <f>AL23/(LOG(AL4)/LOG(2))</f>
        <v>0.41281555099493628</v>
      </c>
      <c r="AP24" s="29" t="s">
        <v>123</v>
      </c>
      <c r="AQ24" s="29">
        <f>AQ23/(LOG(AQ4)/LOG(2))</f>
        <v>0.35844800718988501</v>
      </c>
      <c r="AU24" s="29" t="s">
        <v>124</v>
      </c>
      <c r="AV24" s="29">
        <f>AV23/(LOG(AV4)/LOG(2))</f>
        <v>0.6162834494990993</v>
      </c>
    </row>
    <row r="25" spans="1:48" x14ac:dyDescent="0.3">
      <c r="A25" s="58">
        <v>21</v>
      </c>
      <c r="B25" s="58">
        <v>2426</v>
      </c>
      <c r="C25" s="61">
        <v>12</v>
      </c>
      <c r="D25" s="58">
        <v>2433</v>
      </c>
      <c r="E25" s="61">
        <v>24</v>
      </c>
      <c r="F25" s="58">
        <v>2442</v>
      </c>
      <c r="G25" s="64">
        <v>23</v>
      </c>
      <c r="H25" s="64">
        <v>2482</v>
      </c>
      <c r="I25" s="42"/>
      <c r="J25" s="42"/>
      <c r="K25" s="43">
        <v>0</v>
      </c>
      <c r="L25">
        <v>2122</v>
      </c>
    </row>
    <row r="26" spans="1:48" x14ac:dyDescent="0.3">
      <c r="A26" s="58">
        <v>21</v>
      </c>
      <c r="B26" s="58">
        <v>2581</v>
      </c>
      <c r="C26" s="61">
        <v>21</v>
      </c>
      <c r="D26" s="58">
        <v>2589</v>
      </c>
      <c r="E26" s="61">
        <v>11</v>
      </c>
      <c r="F26" s="58">
        <v>2597</v>
      </c>
      <c r="G26" s="64">
        <v>21</v>
      </c>
      <c r="H26" s="64">
        <v>2605</v>
      </c>
      <c r="I26" s="42"/>
      <c r="J26" s="42"/>
      <c r="K26" s="43">
        <v>0</v>
      </c>
      <c r="L26">
        <v>2212</v>
      </c>
    </row>
    <row r="27" spans="1:48" x14ac:dyDescent="0.3">
      <c r="A27" s="59">
        <v>21</v>
      </c>
      <c r="B27" s="59">
        <v>2706</v>
      </c>
      <c r="C27" s="62">
        <v>12</v>
      </c>
      <c r="D27" s="59">
        <v>2714</v>
      </c>
      <c r="E27" s="62">
        <v>24</v>
      </c>
      <c r="F27" s="59">
        <v>2721</v>
      </c>
      <c r="G27" s="65">
        <v>14</v>
      </c>
      <c r="H27" s="65">
        <v>2734</v>
      </c>
      <c r="I27" s="41"/>
      <c r="J27" s="41"/>
      <c r="K27" s="51">
        <v>0</v>
      </c>
      <c r="L27">
        <v>2121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12</v>
      </c>
      <c r="B28" s="59">
        <v>2854</v>
      </c>
      <c r="C28" s="62">
        <v>23</v>
      </c>
      <c r="D28" s="59">
        <v>2861</v>
      </c>
      <c r="E28" s="62">
        <v>24</v>
      </c>
      <c r="F28" s="59">
        <v>2949</v>
      </c>
      <c r="G28" s="65">
        <v>23</v>
      </c>
      <c r="H28" s="65">
        <v>2957</v>
      </c>
      <c r="I28" s="41"/>
      <c r="J28" s="41"/>
      <c r="K28" s="51">
        <v>0</v>
      </c>
      <c r="L28">
        <v>1222</v>
      </c>
      <c r="N28" s="40">
        <f>COUNTIF(L7:L128,G3)</f>
        <v>40</v>
      </c>
      <c r="O28" s="40"/>
      <c r="P28" s="47">
        <v>20</v>
      </c>
      <c r="Q28" s="47">
        <v>21</v>
      </c>
      <c r="R28" s="47">
        <v>20</v>
      </c>
      <c r="S28" s="47">
        <v>20</v>
      </c>
      <c r="T28" s="47">
        <v>21</v>
      </c>
      <c r="U28" s="47">
        <v>20</v>
      </c>
      <c r="V28" s="46"/>
    </row>
    <row r="29" spans="1:48" x14ac:dyDescent="0.3">
      <c r="A29" s="59">
        <v>21</v>
      </c>
      <c r="B29" s="59">
        <v>3055</v>
      </c>
      <c r="C29" s="62">
        <v>21</v>
      </c>
      <c r="D29" s="59">
        <v>3061</v>
      </c>
      <c r="E29" s="62">
        <v>11</v>
      </c>
      <c r="F29" s="59">
        <v>3069</v>
      </c>
      <c r="G29" s="65">
        <v>21</v>
      </c>
      <c r="H29" s="65">
        <v>3077</v>
      </c>
      <c r="I29" s="41"/>
      <c r="J29" s="41"/>
      <c r="K29" s="51">
        <v>0</v>
      </c>
      <c r="L29">
        <v>2212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3191</v>
      </c>
      <c r="C30" s="62">
        <v>12</v>
      </c>
      <c r="D30" s="59">
        <v>3199</v>
      </c>
      <c r="E30" s="62">
        <v>24</v>
      </c>
      <c r="F30" s="59">
        <v>3207</v>
      </c>
      <c r="G30" s="65">
        <v>23</v>
      </c>
      <c r="H30" s="65">
        <v>3247</v>
      </c>
      <c r="I30" s="41"/>
      <c r="J30" s="41"/>
      <c r="K30" s="51">
        <v>0</v>
      </c>
      <c r="L30">
        <v>2122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12</v>
      </c>
      <c r="B31" s="59">
        <v>3353</v>
      </c>
      <c r="C31" s="62">
        <v>23</v>
      </c>
      <c r="D31" s="59">
        <v>3362</v>
      </c>
      <c r="E31" s="62">
        <v>13</v>
      </c>
      <c r="F31" s="59">
        <v>3370</v>
      </c>
      <c r="G31" s="65">
        <v>23</v>
      </c>
      <c r="H31" s="65">
        <v>3377</v>
      </c>
      <c r="I31" s="41"/>
      <c r="J31" s="41"/>
      <c r="K31" s="51">
        <v>0</v>
      </c>
      <c r="L31">
        <v>1212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3483</v>
      </c>
      <c r="C32" s="62">
        <v>21</v>
      </c>
      <c r="D32" s="59">
        <v>3500</v>
      </c>
      <c r="E32" s="62">
        <v>11</v>
      </c>
      <c r="F32" s="59">
        <v>3508</v>
      </c>
      <c r="G32" s="65">
        <v>21</v>
      </c>
      <c r="H32" s="65">
        <v>3517</v>
      </c>
      <c r="I32" s="41"/>
      <c r="J32" s="41"/>
      <c r="K32" s="51">
        <v>0</v>
      </c>
      <c r="L32">
        <v>2212</v>
      </c>
      <c r="O32" s="45" t="s">
        <v>106</v>
      </c>
      <c r="P32" s="47">
        <f>U20</f>
        <v>5</v>
      </c>
      <c r="Q32" s="47">
        <f>Z20</f>
        <v>6</v>
      </c>
      <c r="R32" s="47">
        <f>AE20</f>
        <v>5</v>
      </c>
      <c r="S32" s="47">
        <f>AJ20</f>
        <v>8</v>
      </c>
      <c r="T32" s="47">
        <f>AO20</f>
        <v>7</v>
      </c>
      <c r="U32" s="47">
        <f>AT20</f>
        <v>9</v>
      </c>
      <c r="V32" s="45"/>
    </row>
    <row r="33" spans="1:22" x14ac:dyDescent="0.3">
      <c r="A33" s="59">
        <v>12</v>
      </c>
      <c r="B33" s="59">
        <v>3624</v>
      </c>
      <c r="C33" s="62">
        <v>23</v>
      </c>
      <c r="D33" s="59">
        <v>3632</v>
      </c>
      <c r="E33" s="62">
        <v>13</v>
      </c>
      <c r="F33" s="59">
        <v>3641</v>
      </c>
      <c r="G33" s="65">
        <v>23</v>
      </c>
      <c r="H33" s="65">
        <v>3650</v>
      </c>
      <c r="I33" s="41"/>
      <c r="J33" s="41"/>
      <c r="K33" s="51">
        <v>0</v>
      </c>
      <c r="L33">
        <v>1212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3759</v>
      </c>
      <c r="C34" s="62">
        <v>12</v>
      </c>
      <c r="D34" s="59">
        <v>3767</v>
      </c>
      <c r="E34" s="62">
        <v>24</v>
      </c>
      <c r="F34" s="59">
        <v>3775</v>
      </c>
      <c r="G34" s="65">
        <v>14</v>
      </c>
      <c r="H34" s="65">
        <v>3783</v>
      </c>
      <c r="I34" s="41"/>
      <c r="J34" s="41"/>
      <c r="K34" s="51">
        <v>0</v>
      </c>
      <c r="L34">
        <v>2121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3885</v>
      </c>
      <c r="C35" s="62">
        <v>12</v>
      </c>
      <c r="D35" s="59">
        <v>3892</v>
      </c>
      <c r="E35" s="62">
        <v>24</v>
      </c>
      <c r="F35" s="59">
        <v>3899</v>
      </c>
      <c r="G35" s="65">
        <v>23</v>
      </c>
      <c r="H35" s="65">
        <v>3955</v>
      </c>
      <c r="I35" s="41"/>
      <c r="J35" s="41"/>
      <c r="K35" s="51">
        <v>0</v>
      </c>
      <c r="L35">
        <v>2122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4055</v>
      </c>
      <c r="C36" s="62">
        <v>21</v>
      </c>
      <c r="D36" s="59">
        <v>4060</v>
      </c>
      <c r="E36" s="62">
        <v>22</v>
      </c>
      <c r="F36" s="59">
        <v>4068</v>
      </c>
      <c r="G36" s="65">
        <v>14</v>
      </c>
      <c r="H36" s="65">
        <v>4079</v>
      </c>
      <c r="I36" s="41"/>
      <c r="J36" s="41"/>
      <c r="K36" s="51">
        <v>0</v>
      </c>
      <c r="L36">
        <v>2221</v>
      </c>
      <c r="N36" s="41"/>
      <c r="O36" s="50" t="s">
        <v>110</v>
      </c>
      <c r="P36">
        <f>H26/P28</f>
        <v>130.25</v>
      </c>
      <c r="Q36">
        <f>(H47-H26)/Q28</f>
        <v>136.85714285714286</v>
      </c>
      <c r="R36">
        <f>(H67-H47)/R28</f>
        <v>137.75</v>
      </c>
      <c r="S36">
        <f>(H87-H67)/S28</f>
        <v>135.6</v>
      </c>
      <c r="T36">
        <f>(H108-H87)/T28</f>
        <v>145.71428571428572</v>
      </c>
      <c r="U36">
        <f>(H128-H108)/U28</f>
        <v>133.25</v>
      </c>
    </row>
    <row r="37" spans="1:22" x14ac:dyDescent="0.3">
      <c r="A37" s="59">
        <v>21</v>
      </c>
      <c r="B37" s="59">
        <v>4173</v>
      </c>
      <c r="C37" s="62">
        <v>12</v>
      </c>
      <c r="D37" s="59">
        <v>4181</v>
      </c>
      <c r="E37" s="62">
        <v>24</v>
      </c>
      <c r="F37" s="59">
        <v>4189</v>
      </c>
      <c r="G37" s="65">
        <v>23</v>
      </c>
      <c r="H37" s="65">
        <v>4211</v>
      </c>
      <c r="I37" s="41"/>
      <c r="J37" s="41"/>
      <c r="K37" s="51">
        <v>0</v>
      </c>
      <c r="L37">
        <v>2122</v>
      </c>
    </row>
    <row r="38" spans="1:22" x14ac:dyDescent="0.3">
      <c r="A38" s="59">
        <v>21</v>
      </c>
      <c r="B38" s="59">
        <v>4306</v>
      </c>
      <c r="C38" s="62">
        <v>21</v>
      </c>
      <c r="D38" s="59">
        <v>4312</v>
      </c>
      <c r="E38" s="62">
        <v>11</v>
      </c>
      <c r="F38" s="59">
        <v>4321</v>
      </c>
      <c r="G38" s="65">
        <v>21</v>
      </c>
      <c r="H38" s="65">
        <v>4328</v>
      </c>
      <c r="I38" s="41"/>
      <c r="J38" s="41"/>
      <c r="K38" s="51">
        <v>0</v>
      </c>
      <c r="L38">
        <v>2212</v>
      </c>
    </row>
    <row r="39" spans="1:22" x14ac:dyDescent="0.3">
      <c r="A39" s="59">
        <v>21</v>
      </c>
      <c r="B39" s="59">
        <v>4431</v>
      </c>
      <c r="C39" s="62">
        <v>21</v>
      </c>
      <c r="D39" s="59">
        <v>4438</v>
      </c>
      <c r="E39" s="62">
        <v>11</v>
      </c>
      <c r="F39" s="59">
        <v>4447</v>
      </c>
      <c r="G39" s="65">
        <v>21</v>
      </c>
      <c r="H39" s="65">
        <v>4455</v>
      </c>
      <c r="I39" s="41"/>
      <c r="J39" s="41"/>
      <c r="K39" s="51">
        <v>0</v>
      </c>
      <c r="L39">
        <v>2212</v>
      </c>
    </row>
    <row r="40" spans="1:22" x14ac:dyDescent="0.3">
      <c r="A40" s="59">
        <v>21</v>
      </c>
      <c r="B40" s="59">
        <v>4554</v>
      </c>
      <c r="C40" s="62">
        <v>12</v>
      </c>
      <c r="D40" s="59">
        <v>4562</v>
      </c>
      <c r="E40" s="62">
        <v>24</v>
      </c>
      <c r="F40" s="59">
        <v>4569</v>
      </c>
      <c r="G40" s="65">
        <v>14</v>
      </c>
      <c r="H40" s="65">
        <v>4577</v>
      </c>
      <c r="I40" s="41"/>
      <c r="J40" s="41"/>
      <c r="K40" s="51">
        <v>0</v>
      </c>
      <c r="L40">
        <v>2121</v>
      </c>
    </row>
    <row r="41" spans="1:22" x14ac:dyDescent="0.3">
      <c r="A41" s="59">
        <v>21</v>
      </c>
      <c r="B41" s="59">
        <v>4671</v>
      </c>
      <c r="C41" s="62">
        <v>21</v>
      </c>
      <c r="D41" s="59">
        <v>4677</v>
      </c>
      <c r="E41" s="62">
        <v>22</v>
      </c>
      <c r="F41" s="59">
        <v>4684</v>
      </c>
      <c r="G41" s="65">
        <v>14</v>
      </c>
      <c r="H41" s="65">
        <v>4702</v>
      </c>
      <c r="I41" s="41"/>
      <c r="J41" s="41"/>
      <c r="K41" s="51">
        <v>0</v>
      </c>
      <c r="L41">
        <v>2221</v>
      </c>
    </row>
    <row r="42" spans="1:22" x14ac:dyDescent="0.3">
      <c r="A42" s="59">
        <v>21</v>
      </c>
      <c r="B42" s="59">
        <v>4813</v>
      </c>
      <c r="C42" s="62">
        <v>21</v>
      </c>
      <c r="D42" s="59">
        <v>4825</v>
      </c>
      <c r="E42" s="62">
        <v>22</v>
      </c>
      <c r="F42" s="59">
        <v>4839</v>
      </c>
      <c r="G42" s="65">
        <v>23</v>
      </c>
      <c r="H42" s="65">
        <v>4857</v>
      </c>
      <c r="I42" s="41"/>
      <c r="J42" s="41"/>
      <c r="K42" s="51">
        <v>0</v>
      </c>
      <c r="L42">
        <v>2222</v>
      </c>
    </row>
    <row r="43" spans="1:22" x14ac:dyDescent="0.3">
      <c r="A43" s="59">
        <v>21</v>
      </c>
      <c r="B43" s="59">
        <v>4951</v>
      </c>
      <c r="C43" s="62">
        <v>12</v>
      </c>
      <c r="D43" s="59">
        <v>4965</v>
      </c>
      <c r="E43" s="62">
        <v>13</v>
      </c>
      <c r="F43" s="59">
        <v>4974</v>
      </c>
      <c r="G43" s="65">
        <v>23</v>
      </c>
      <c r="H43" s="65">
        <v>4982</v>
      </c>
      <c r="I43" s="41"/>
      <c r="J43" s="41"/>
      <c r="K43" s="51">
        <v>0</v>
      </c>
      <c r="L43">
        <v>2112</v>
      </c>
    </row>
    <row r="44" spans="1:22" x14ac:dyDescent="0.3">
      <c r="A44" s="59">
        <v>21</v>
      </c>
      <c r="B44" s="59">
        <v>5077</v>
      </c>
      <c r="C44" s="62">
        <v>21</v>
      </c>
      <c r="D44" s="59">
        <v>5084</v>
      </c>
      <c r="E44" s="62">
        <v>22</v>
      </c>
      <c r="F44" s="59">
        <v>5091</v>
      </c>
      <c r="G44" s="65">
        <v>14</v>
      </c>
      <c r="H44" s="65">
        <v>5101</v>
      </c>
      <c r="I44" s="41"/>
      <c r="J44" s="41"/>
      <c r="K44" s="51">
        <v>0</v>
      </c>
      <c r="L44">
        <v>2221</v>
      </c>
    </row>
    <row r="45" spans="1:22" x14ac:dyDescent="0.3">
      <c r="A45" s="59">
        <v>21</v>
      </c>
      <c r="B45" s="59">
        <v>5196</v>
      </c>
      <c r="C45" s="62">
        <v>21</v>
      </c>
      <c r="D45" s="59">
        <v>5201</v>
      </c>
      <c r="E45" s="62">
        <v>11</v>
      </c>
      <c r="F45" s="59">
        <v>5210</v>
      </c>
      <c r="G45" s="65">
        <v>21</v>
      </c>
      <c r="H45" s="65">
        <v>5217</v>
      </c>
      <c r="I45" s="41"/>
      <c r="J45" s="41"/>
      <c r="K45" s="51">
        <v>0</v>
      </c>
      <c r="L45">
        <v>2212</v>
      </c>
    </row>
    <row r="46" spans="1:22" x14ac:dyDescent="0.3">
      <c r="A46" s="59">
        <v>21</v>
      </c>
      <c r="B46" s="59">
        <v>5321</v>
      </c>
      <c r="C46" s="62">
        <v>21</v>
      </c>
      <c r="D46" s="59">
        <v>5333</v>
      </c>
      <c r="E46" s="62">
        <v>22</v>
      </c>
      <c r="F46" s="59">
        <v>5342</v>
      </c>
      <c r="G46" s="65">
        <v>23</v>
      </c>
      <c r="H46" s="65">
        <v>5363</v>
      </c>
      <c r="I46" s="41"/>
      <c r="J46" s="41"/>
      <c r="K46" s="51">
        <v>0</v>
      </c>
      <c r="L46">
        <v>2222</v>
      </c>
    </row>
    <row r="47" spans="1:22" x14ac:dyDescent="0.3">
      <c r="A47" s="59">
        <v>21</v>
      </c>
      <c r="B47" s="59">
        <v>5458</v>
      </c>
      <c r="C47" s="62">
        <v>21</v>
      </c>
      <c r="D47" s="59">
        <v>5464</v>
      </c>
      <c r="E47" s="62">
        <v>11</v>
      </c>
      <c r="F47" s="59">
        <v>5472</v>
      </c>
      <c r="G47" s="65">
        <v>21</v>
      </c>
      <c r="H47" s="65">
        <v>5479</v>
      </c>
      <c r="I47" s="41"/>
      <c r="J47" s="41"/>
      <c r="K47" s="51">
        <v>0</v>
      </c>
      <c r="L47">
        <v>2212</v>
      </c>
    </row>
    <row r="48" spans="1:22" x14ac:dyDescent="0.3">
      <c r="A48" s="58">
        <v>12</v>
      </c>
      <c r="B48" s="58">
        <v>5580</v>
      </c>
      <c r="C48" s="61">
        <v>14</v>
      </c>
      <c r="D48" s="58">
        <v>5612</v>
      </c>
      <c r="E48" s="61">
        <v>24</v>
      </c>
      <c r="F48" s="58">
        <v>5619</v>
      </c>
      <c r="G48" s="64">
        <v>23</v>
      </c>
      <c r="H48" s="64">
        <v>5663</v>
      </c>
      <c r="I48" s="42"/>
      <c r="J48" s="42"/>
      <c r="K48" s="43">
        <v>0</v>
      </c>
      <c r="L48">
        <v>1122</v>
      </c>
    </row>
    <row r="49" spans="1:12" x14ac:dyDescent="0.3">
      <c r="A49" s="58">
        <v>21</v>
      </c>
      <c r="B49" s="58">
        <v>5757</v>
      </c>
      <c r="C49" s="61">
        <v>21</v>
      </c>
      <c r="D49" s="58">
        <v>5764</v>
      </c>
      <c r="E49" s="61">
        <v>22</v>
      </c>
      <c r="F49" s="58">
        <v>5768</v>
      </c>
      <c r="G49" s="64">
        <v>14</v>
      </c>
      <c r="H49" s="64">
        <v>5777</v>
      </c>
      <c r="I49" s="42"/>
      <c r="J49" s="42"/>
      <c r="K49" s="43">
        <v>0</v>
      </c>
      <c r="L49">
        <v>2221</v>
      </c>
    </row>
    <row r="50" spans="1:12" x14ac:dyDescent="0.3">
      <c r="A50" s="58">
        <v>21</v>
      </c>
      <c r="B50" s="58">
        <v>5875</v>
      </c>
      <c r="C50" s="61">
        <v>12</v>
      </c>
      <c r="D50" s="58">
        <v>5883</v>
      </c>
      <c r="E50" s="61">
        <v>24</v>
      </c>
      <c r="F50" s="58">
        <v>5891</v>
      </c>
      <c r="G50" s="64">
        <v>23</v>
      </c>
      <c r="H50" s="64">
        <v>5948</v>
      </c>
      <c r="I50" s="42"/>
      <c r="J50" s="42"/>
      <c r="K50" s="43">
        <v>0</v>
      </c>
      <c r="L50">
        <v>2122</v>
      </c>
    </row>
    <row r="51" spans="1:12" x14ac:dyDescent="0.3">
      <c r="A51" s="58">
        <v>21</v>
      </c>
      <c r="B51" s="58">
        <v>6046</v>
      </c>
      <c r="C51" s="61">
        <v>21</v>
      </c>
      <c r="D51" s="58">
        <v>6053</v>
      </c>
      <c r="E51" s="61">
        <v>11</v>
      </c>
      <c r="F51" s="58">
        <v>6061</v>
      </c>
      <c r="G51" s="64">
        <v>21</v>
      </c>
      <c r="H51" s="64">
        <v>6068</v>
      </c>
      <c r="I51" s="42"/>
      <c r="J51" s="42"/>
      <c r="K51" s="43">
        <v>0</v>
      </c>
      <c r="L51">
        <v>2212</v>
      </c>
    </row>
    <row r="52" spans="1:12" x14ac:dyDescent="0.3">
      <c r="A52" s="58">
        <v>21</v>
      </c>
      <c r="B52" s="58">
        <v>6164</v>
      </c>
      <c r="C52" s="61">
        <v>12</v>
      </c>
      <c r="D52" s="58">
        <v>6190</v>
      </c>
      <c r="E52" s="61">
        <v>24</v>
      </c>
      <c r="F52" s="58">
        <v>6198</v>
      </c>
      <c r="G52" s="64">
        <v>23</v>
      </c>
      <c r="H52" s="64">
        <v>6254</v>
      </c>
      <c r="I52" s="42"/>
      <c r="J52" s="42"/>
      <c r="K52" s="43">
        <v>0</v>
      </c>
      <c r="L52">
        <v>2122</v>
      </c>
    </row>
    <row r="53" spans="1:12" x14ac:dyDescent="0.3">
      <c r="A53" s="58">
        <v>21</v>
      </c>
      <c r="B53" s="58">
        <v>6352</v>
      </c>
      <c r="C53" s="61">
        <v>21</v>
      </c>
      <c r="D53" s="58">
        <v>6368</v>
      </c>
      <c r="E53" s="61">
        <v>11</v>
      </c>
      <c r="F53" s="58">
        <v>6376</v>
      </c>
      <c r="G53" s="64">
        <v>21</v>
      </c>
      <c r="H53" s="64">
        <v>6384</v>
      </c>
      <c r="I53" s="42"/>
      <c r="J53" s="42"/>
      <c r="K53" s="43">
        <v>0</v>
      </c>
      <c r="L53">
        <v>2212</v>
      </c>
    </row>
    <row r="54" spans="1:12" x14ac:dyDescent="0.3">
      <c r="A54" s="58">
        <v>21</v>
      </c>
      <c r="B54" s="58">
        <v>6489</v>
      </c>
      <c r="C54" s="61">
        <v>12</v>
      </c>
      <c r="D54" s="58">
        <v>6496</v>
      </c>
      <c r="E54" s="61">
        <v>24</v>
      </c>
      <c r="F54" s="58">
        <v>6504</v>
      </c>
      <c r="G54" s="64">
        <v>14</v>
      </c>
      <c r="H54" s="64">
        <v>6513</v>
      </c>
      <c r="I54" s="42"/>
      <c r="J54" s="42"/>
      <c r="K54" s="43">
        <v>0</v>
      </c>
      <c r="L54">
        <v>2121</v>
      </c>
    </row>
    <row r="55" spans="1:12" x14ac:dyDescent="0.3">
      <c r="A55" s="58">
        <v>21</v>
      </c>
      <c r="B55" s="58">
        <v>6609</v>
      </c>
      <c r="C55" s="61">
        <v>21</v>
      </c>
      <c r="D55" s="58">
        <v>6615</v>
      </c>
      <c r="E55" s="61">
        <v>22</v>
      </c>
      <c r="F55" s="58">
        <v>6629</v>
      </c>
      <c r="G55" s="64">
        <v>14</v>
      </c>
      <c r="H55" s="64">
        <v>6637</v>
      </c>
      <c r="I55" s="42"/>
      <c r="J55" s="42"/>
      <c r="K55" s="43">
        <v>0</v>
      </c>
      <c r="L55">
        <v>2221</v>
      </c>
    </row>
    <row r="56" spans="1:12" x14ac:dyDescent="0.3">
      <c r="A56" s="58">
        <v>21</v>
      </c>
      <c r="B56" s="58">
        <v>6729</v>
      </c>
      <c r="C56" s="61">
        <v>21</v>
      </c>
      <c r="D56" s="58">
        <v>6736</v>
      </c>
      <c r="E56" s="61">
        <v>22</v>
      </c>
      <c r="F56" s="58">
        <v>6743</v>
      </c>
      <c r="G56" s="64">
        <v>23</v>
      </c>
      <c r="H56" s="64">
        <v>6793</v>
      </c>
      <c r="I56" s="42"/>
      <c r="J56" s="42"/>
      <c r="K56" s="43">
        <v>0</v>
      </c>
      <c r="L56">
        <v>2222</v>
      </c>
    </row>
    <row r="57" spans="1:12" x14ac:dyDescent="0.3">
      <c r="A57" s="58">
        <v>21</v>
      </c>
      <c r="B57" s="58">
        <v>6891</v>
      </c>
      <c r="C57" s="61">
        <v>21</v>
      </c>
      <c r="D57" s="58">
        <v>6897</v>
      </c>
      <c r="E57" s="61">
        <v>11</v>
      </c>
      <c r="F57" s="58">
        <v>6905</v>
      </c>
      <c r="G57" s="64">
        <v>21</v>
      </c>
      <c r="H57" s="64">
        <v>6913</v>
      </c>
      <c r="I57" s="42"/>
      <c r="J57" s="42"/>
      <c r="K57" s="43">
        <v>0</v>
      </c>
      <c r="L57">
        <v>2212</v>
      </c>
    </row>
    <row r="58" spans="1:12" x14ac:dyDescent="0.3">
      <c r="A58" s="58">
        <v>12</v>
      </c>
      <c r="B58" s="58">
        <v>7026</v>
      </c>
      <c r="C58" s="61">
        <v>23</v>
      </c>
      <c r="D58" s="58">
        <v>7034</v>
      </c>
      <c r="E58" s="61">
        <v>13</v>
      </c>
      <c r="F58" s="58">
        <v>7042</v>
      </c>
      <c r="G58" s="64">
        <v>23</v>
      </c>
      <c r="H58" s="64">
        <v>7053</v>
      </c>
      <c r="I58" s="42"/>
      <c r="J58" s="42"/>
      <c r="K58" s="43">
        <v>0</v>
      </c>
      <c r="L58">
        <v>1212</v>
      </c>
    </row>
    <row r="59" spans="1:12" x14ac:dyDescent="0.3">
      <c r="A59" s="58">
        <v>21</v>
      </c>
      <c r="B59" s="58">
        <v>7155</v>
      </c>
      <c r="C59" s="61">
        <v>12</v>
      </c>
      <c r="D59" s="58">
        <v>7162</v>
      </c>
      <c r="E59" s="61">
        <v>13</v>
      </c>
      <c r="F59" s="58">
        <v>7174</v>
      </c>
      <c r="G59" s="64">
        <v>23</v>
      </c>
      <c r="H59" s="64">
        <v>7181</v>
      </c>
      <c r="I59" s="42"/>
      <c r="J59" s="42"/>
      <c r="K59" s="43">
        <v>0</v>
      </c>
      <c r="L59">
        <v>2112</v>
      </c>
    </row>
    <row r="60" spans="1:12" x14ac:dyDescent="0.3">
      <c r="A60" s="58">
        <v>12</v>
      </c>
      <c r="B60" s="58">
        <v>7289</v>
      </c>
      <c r="C60" s="61">
        <v>23</v>
      </c>
      <c r="D60" s="58">
        <v>7297</v>
      </c>
      <c r="E60" s="61">
        <v>13</v>
      </c>
      <c r="F60" s="58">
        <v>7304</v>
      </c>
      <c r="G60" s="64">
        <v>23</v>
      </c>
      <c r="H60" s="64">
        <v>7312</v>
      </c>
      <c r="I60" s="42"/>
      <c r="J60" s="42"/>
      <c r="K60" s="43">
        <v>0</v>
      </c>
      <c r="L60">
        <v>1212</v>
      </c>
    </row>
    <row r="61" spans="1:12" x14ac:dyDescent="0.3">
      <c r="A61" s="58">
        <v>21</v>
      </c>
      <c r="B61" s="58">
        <v>7416</v>
      </c>
      <c r="C61" s="61">
        <v>12</v>
      </c>
      <c r="D61" s="58">
        <v>7435</v>
      </c>
      <c r="E61" s="61">
        <v>24</v>
      </c>
      <c r="F61" s="58">
        <v>7443</v>
      </c>
      <c r="G61" s="64">
        <v>14</v>
      </c>
      <c r="H61" s="64">
        <v>7452</v>
      </c>
      <c r="I61" s="42"/>
      <c r="J61" s="42"/>
      <c r="K61" s="43">
        <v>0</v>
      </c>
      <c r="L61">
        <v>2121</v>
      </c>
    </row>
    <row r="62" spans="1:12" x14ac:dyDescent="0.3">
      <c r="A62" s="58">
        <v>21</v>
      </c>
      <c r="B62" s="58">
        <v>7548</v>
      </c>
      <c r="C62" s="61">
        <v>21</v>
      </c>
      <c r="D62" s="58">
        <v>7554</v>
      </c>
      <c r="E62" s="61">
        <v>22</v>
      </c>
      <c r="F62" s="58">
        <v>7559</v>
      </c>
      <c r="G62" s="64">
        <v>14</v>
      </c>
      <c r="H62" s="64">
        <v>7567</v>
      </c>
      <c r="I62" s="42"/>
      <c r="J62" s="42"/>
      <c r="K62" s="43">
        <v>0</v>
      </c>
      <c r="L62">
        <v>2221</v>
      </c>
    </row>
    <row r="63" spans="1:12" x14ac:dyDescent="0.3">
      <c r="A63" s="58">
        <v>21</v>
      </c>
      <c r="B63" s="58">
        <v>7667</v>
      </c>
      <c r="C63" s="61">
        <v>21</v>
      </c>
      <c r="D63" s="58">
        <v>7673</v>
      </c>
      <c r="E63" s="61">
        <v>11</v>
      </c>
      <c r="F63" s="58">
        <v>7681</v>
      </c>
      <c r="G63" s="64">
        <v>21</v>
      </c>
      <c r="H63" s="64">
        <v>7689</v>
      </c>
      <c r="I63" s="42"/>
      <c r="J63" s="42"/>
      <c r="K63" s="43">
        <v>0</v>
      </c>
      <c r="L63">
        <v>2212</v>
      </c>
    </row>
    <row r="64" spans="1:12" x14ac:dyDescent="0.3">
      <c r="A64" s="58">
        <v>21</v>
      </c>
      <c r="B64" s="58">
        <v>7797</v>
      </c>
      <c r="C64" s="61">
        <v>12</v>
      </c>
      <c r="D64" s="58">
        <v>7805</v>
      </c>
      <c r="E64" s="61">
        <v>24</v>
      </c>
      <c r="F64" s="58">
        <v>7812</v>
      </c>
      <c r="G64" s="64">
        <v>23</v>
      </c>
      <c r="H64" s="64">
        <v>7861</v>
      </c>
      <c r="I64" s="42"/>
      <c r="J64" s="42"/>
      <c r="K64" s="43">
        <v>0</v>
      </c>
      <c r="L64">
        <v>2122</v>
      </c>
    </row>
    <row r="65" spans="1:12" x14ac:dyDescent="0.3">
      <c r="A65" s="58">
        <v>21</v>
      </c>
      <c r="B65" s="58">
        <v>7960</v>
      </c>
      <c r="C65" s="61">
        <v>21</v>
      </c>
      <c r="D65" s="58">
        <v>7967</v>
      </c>
      <c r="E65" s="61">
        <v>11</v>
      </c>
      <c r="F65" s="58">
        <v>7975</v>
      </c>
      <c r="G65" s="64">
        <v>21</v>
      </c>
      <c r="H65" s="64">
        <v>7984</v>
      </c>
      <c r="I65" s="42"/>
      <c r="J65" s="42"/>
      <c r="K65" s="43">
        <v>0</v>
      </c>
      <c r="L65">
        <v>2212</v>
      </c>
    </row>
    <row r="66" spans="1:12" x14ac:dyDescent="0.3">
      <c r="A66" s="58">
        <v>21</v>
      </c>
      <c r="B66" s="58">
        <v>8082</v>
      </c>
      <c r="C66" s="61">
        <v>12</v>
      </c>
      <c r="D66" s="58">
        <v>8090</v>
      </c>
      <c r="E66" s="61">
        <v>13</v>
      </c>
      <c r="F66" s="58">
        <v>8098</v>
      </c>
      <c r="G66" s="64">
        <v>23</v>
      </c>
      <c r="H66" s="64">
        <v>8106</v>
      </c>
      <c r="I66" s="42"/>
      <c r="J66" s="42"/>
      <c r="K66" s="43">
        <v>0</v>
      </c>
      <c r="L66">
        <v>2112</v>
      </c>
    </row>
    <row r="67" spans="1:12" x14ac:dyDescent="0.3">
      <c r="A67" s="58">
        <v>12</v>
      </c>
      <c r="B67" s="58">
        <v>8204</v>
      </c>
      <c r="C67" s="61">
        <v>23</v>
      </c>
      <c r="D67" s="58">
        <v>8218</v>
      </c>
      <c r="E67" s="61">
        <v>24</v>
      </c>
      <c r="F67" s="58">
        <v>8226</v>
      </c>
      <c r="G67" s="64">
        <v>14</v>
      </c>
      <c r="H67" s="64">
        <v>8234</v>
      </c>
      <c r="I67" s="42"/>
      <c r="J67" s="42"/>
      <c r="K67" s="43">
        <v>0</v>
      </c>
      <c r="L67">
        <v>1221</v>
      </c>
    </row>
    <row r="68" spans="1:12" x14ac:dyDescent="0.3">
      <c r="A68" s="59">
        <v>21</v>
      </c>
      <c r="B68" s="59">
        <v>8330</v>
      </c>
      <c r="C68" s="62">
        <v>21</v>
      </c>
      <c r="D68" s="59">
        <v>8337</v>
      </c>
      <c r="E68" s="62">
        <v>22</v>
      </c>
      <c r="F68" s="59">
        <v>8345</v>
      </c>
      <c r="G68" s="65">
        <v>23</v>
      </c>
      <c r="H68" s="65">
        <v>8413</v>
      </c>
      <c r="I68" s="41"/>
      <c r="J68" s="41"/>
      <c r="K68" s="51">
        <v>0</v>
      </c>
      <c r="L68">
        <v>2222</v>
      </c>
    </row>
    <row r="69" spans="1:12" x14ac:dyDescent="0.3">
      <c r="A69" s="59">
        <v>21</v>
      </c>
      <c r="B69" s="59">
        <v>8507</v>
      </c>
      <c r="C69" s="62">
        <v>21</v>
      </c>
      <c r="D69" s="59">
        <v>8513</v>
      </c>
      <c r="E69" s="62">
        <v>11</v>
      </c>
      <c r="F69" s="59">
        <v>8522</v>
      </c>
      <c r="G69" s="65">
        <v>21</v>
      </c>
      <c r="H69" s="65">
        <v>8529</v>
      </c>
      <c r="I69" s="41"/>
      <c r="J69" s="41"/>
      <c r="K69" s="51">
        <v>0</v>
      </c>
      <c r="L69">
        <v>2212</v>
      </c>
    </row>
    <row r="70" spans="1:12" x14ac:dyDescent="0.3">
      <c r="A70" s="59">
        <v>21</v>
      </c>
      <c r="B70" s="59">
        <v>8626</v>
      </c>
      <c r="C70" s="62">
        <v>21</v>
      </c>
      <c r="D70" s="59">
        <v>8633</v>
      </c>
      <c r="E70" s="62">
        <v>22</v>
      </c>
      <c r="F70" s="59">
        <v>8640</v>
      </c>
      <c r="G70" s="65">
        <v>23</v>
      </c>
      <c r="H70" s="65">
        <v>8662</v>
      </c>
      <c r="I70" s="41"/>
      <c r="J70" s="41"/>
      <c r="K70" s="51">
        <v>0</v>
      </c>
      <c r="L70">
        <v>2222</v>
      </c>
    </row>
    <row r="71" spans="1:12" x14ac:dyDescent="0.3">
      <c r="A71" s="59">
        <v>21</v>
      </c>
      <c r="B71" s="59">
        <v>8765</v>
      </c>
      <c r="C71" s="62">
        <v>21</v>
      </c>
      <c r="D71" s="59">
        <v>8772</v>
      </c>
      <c r="E71" s="62">
        <v>11</v>
      </c>
      <c r="F71" s="59">
        <v>8779</v>
      </c>
      <c r="G71" s="65">
        <v>21</v>
      </c>
      <c r="H71" s="65">
        <v>8787</v>
      </c>
      <c r="I71" s="41"/>
      <c r="J71" s="41"/>
      <c r="K71" s="51">
        <v>0</v>
      </c>
      <c r="L71">
        <v>2212</v>
      </c>
    </row>
    <row r="72" spans="1:12" x14ac:dyDescent="0.3">
      <c r="A72" s="59">
        <v>21</v>
      </c>
      <c r="B72" s="59">
        <v>8885</v>
      </c>
      <c r="C72" s="62">
        <v>12</v>
      </c>
      <c r="D72" s="59">
        <v>8893</v>
      </c>
      <c r="E72" s="62">
        <v>24</v>
      </c>
      <c r="F72" s="59">
        <v>8900</v>
      </c>
      <c r="G72" s="65">
        <v>23</v>
      </c>
      <c r="H72" s="65">
        <v>8925</v>
      </c>
      <c r="I72" s="41"/>
      <c r="J72" s="41"/>
      <c r="K72" s="51">
        <v>0</v>
      </c>
      <c r="L72">
        <v>2122</v>
      </c>
    </row>
    <row r="73" spans="1:12" x14ac:dyDescent="0.3">
      <c r="A73" s="59">
        <v>21</v>
      </c>
      <c r="B73" s="59">
        <v>9020</v>
      </c>
      <c r="C73" s="62">
        <v>12</v>
      </c>
      <c r="D73" s="59">
        <v>9029</v>
      </c>
      <c r="E73" s="62">
        <v>24</v>
      </c>
      <c r="F73" s="59">
        <v>9036</v>
      </c>
      <c r="G73" s="65">
        <v>23</v>
      </c>
      <c r="H73" s="65">
        <v>9070</v>
      </c>
      <c r="I73" s="41"/>
      <c r="J73" s="41"/>
      <c r="K73" s="51">
        <v>0</v>
      </c>
      <c r="L73">
        <v>2122</v>
      </c>
    </row>
    <row r="74" spans="1:12" x14ac:dyDescent="0.3">
      <c r="A74" s="59">
        <v>21</v>
      </c>
      <c r="B74" s="59">
        <v>9166</v>
      </c>
      <c r="C74" s="62">
        <v>21</v>
      </c>
      <c r="D74" s="59">
        <v>9173</v>
      </c>
      <c r="E74" s="62">
        <v>11</v>
      </c>
      <c r="F74" s="59">
        <v>9182</v>
      </c>
      <c r="G74" s="65">
        <v>21</v>
      </c>
      <c r="H74" s="65">
        <v>9190</v>
      </c>
      <c r="I74" s="41"/>
      <c r="J74" s="41"/>
      <c r="K74" s="51">
        <v>0</v>
      </c>
      <c r="L74">
        <v>2212</v>
      </c>
    </row>
    <row r="75" spans="1:12" x14ac:dyDescent="0.3">
      <c r="A75" s="59">
        <v>12</v>
      </c>
      <c r="B75" s="59">
        <v>9303</v>
      </c>
      <c r="C75" s="62">
        <v>23</v>
      </c>
      <c r="D75" s="59">
        <v>9311</v>
      </c>
      <c r="E75" s="62">
        <v>13</v>
      </c>
      <c r="F75" s="59">
        <v>9319</v>
      </c>
      <c r="G75" s="65">
        <v>23</v>
      </c>
      <c r="H75" s="65">
        <v>9327</v>
      </c>
      <c r="I75" s="41"/>
      <c r="J75" s="41"/>
      <c r="K75" s="51">
        <v>0</v>
      </c>
      <c r="L75">
        <v>1212</v>
      </c>
    </row>
    <row r="76" spans="1:12" x14ac:dyDescent="0.3">
      <c r="A76" s="59">
        <v>21</v>
      </c>
      <c r="B76" s="59">
        <v>9423</v>
      </c>
      <c r="C76" s="62">
        <v>21</v>
      </c>
      <c r="D76" s="59">
        <v>9437</v>
      </c>
      <c r="E76" s="62">
        <v>11</v>
      </c>
      <c r="F76" s="59">
        <v>9450</v>
      </c>
      <c r="G76" s="65">
        <v>21</v>
      </c>
      <c r="H76" s="65">
        <v>9458</v>
      </c>
      <c r="I76" s="41"/>
      <c r="J76" s="41"/>
      <c r="K76" s="51">
        <v>0</v>
      </c>
      <c r="L76">
        <v>2212</v>
      </c>
    </row>
    <row r="77" spans="1:12" x14ac:dyDescent="0.3">
      <c r="A77" s="59">
        <v>21</v>
      </c>
      <c r="B77" s="59">
        <v>9555</v>
      </c>
      <c r="C77" s="62">
        <v>12</v>
      </c>
      <c r="D77" s="59">
        <v>9568</v>
      </c>
      <c r="E77" s="62">
        <v>24</v>
      </c>
      <c r="F77" s="59">
        <v>9575</v>
      </c>
      <c r="G77" s="65">
        <v>14</v>
      </c>
      <c r="H77" s="65">
        <v>9584</v>
      </c>
      <c r="I77" s="41"/>
      <c r="J77" s="41"/>
      <c r="K77" s="51">
        <v>0</v>
      </c>
      <c r="L77">
        <v>2121</v>
      </c>
    </row>
    <row r="78" spans="1:12" x14ac:dyDescent="0.3">
      <c r="A78" s="59">
        <v>21</v>
      </c>
      <c r="B78" s="59">
        <v>9685</v>
      </c>
      <c r="C78" s="62">
        <v>21</v>
      </c>
      <c r="D78" s="59">
        <v>9697</v>
      </c>
      <c r="E78" s="62">
        <v>11</v>
      </c>
      <c r="F78" s="59">
        <v>9707</v>
      </c>
      <c r="G78" s="65">
        <v>21</v>
      </c>
      <c r="H78" s="65">
        <v>9714</v>
      </c>
      <c r="I78" s="41"/>
      <c r="J78" s="41"/>
      <c r="K78" s="51">
        <v>0</v>
      </c>
      <c r="L78">
        <v>2212</v>
      </c>
    </row>
    <row r="79" spans="1:12" x14ac:dyDescent="0.3">
      <c r="A79" s="59">
        <v>21</v>
      </c>
      <c r="B79" s="59">
        <v>9815</v>
      </c>
      <c r="C79" s="62">
        <v>12</v>
      </c>
      <c r="D79" s="59">
        <v>9823</v>
      </c>
      <c r="E79" s="62">
        <v>24</v>
      </c>
      <c r="F79" s="59">
        <v>9831</v>
      </c>
      <c r="G79" s="65">
        <v>23</v>
      </c>
      <c r="H79" s="65">
        <v>9872</v>
      </c>
      <c r="I79" s="41"/>
      <c r="J79" s="41"/>
      <c r="K79" s="51">
        <v>0</v>
      </c>
      <c r="L79">
        <v>2122</v>
      </c>
    </row>
    <row r="80" spans="1:12" x14ac:dyDescent="0.3">
      <c r="A80" s="59">
        <v>21</v>
      </c>
      <c r="B80" s="59">
        <v>9969</v>
      </c>
      <c r="C80" s="62">
        <v>21</v>
      </c>
      <c r="D80" s="59">
        <v>9977</v>
      </c>
      <c r="E80" s="62">
        <v>11</v>
      </c>
      <c r="F80" s="59">
        <v>9987</v>
      </c>
      <c r="G80" s="65">
        <v>21</v>
      </c>
      <c r="H80" s="65">
        <v>9994</v>
      </c>
      <c r="I80" s="41"/>
      <c r="J80" s="41"/>
      <c r="K80" s="51">
        <v>0</v>
      </c>
      <c r="L80">
        <v>2212</v>
      </c>
    </row>
    <row r="81" spans="1:12" x14ac:dyDescent="0.3">
      <c r="A81" s="59">
        <v>21</v>
      </c>
      <c r="B81" s="59">
        <v>10096</v>
      </c>
      <c r="C81" s="62">
        <v>12</v>
      </c>
      <c r="D81" s="59">
        <v>10103</v>
      </c>
      <c r="E81" s="62">
        <v>24</v>
      </c>
      <c r="F81" s="59">
        <v>10111</v>
      </c>
      <c r="G81" s="65">
        <v>14</v>
      </c>
      <c r="H81" s="65">
        <v>10127</v>
      </c>
      <c r="I81" s="41"/>
      <c r="J81" s="41"/>
      <c r="K81" s="51">
        <v>0</v>
      </c>
      <c r="L81">
        <v>2121</v>
      </c>
    </row>
    <row r="82" spans="1:12" x14ac:dyDescent="0.3">
      <c r="A82" s="59">
        <v>21</v>
      </c>
      <c r="B82" s="59">
        <v>10230</v>
      </c>
      <c r="C82" s="62">
        <v>12</v>
      </c>
      <c r="D82" s="59">
        <v>10237</v>
      </c>
      <c r="E82" s="62">
        <v>24</v>
      </c>
      <c r="F82" s="59">
        <v>10245</v>
      </c>
      <c r="G82" s="65">
        <v>14</v>
      </c>
      <c r="H82" s="65">
        <v>10255</v>
      </c>
      <c r="I82" s="41"/>
      <c r="J82" s="41"/>
      <c r="K82" s="51">
        <v>0</v>
      </c>
      <c r="L82">
        <v>2121</v>
      </c>
    </row>
    <row r="83" spans="1:12" x14ac:dyDescent="0.3">
      <c r="A83" s="59">
        <v>21</v>
      </c>
      <c r="B83" s="59">
        <v>10349</v>
      </c>
      <c r="C83" s="62">
        <v>21</v>
      </c>
      <c r="D83" s="59">
        <v>10355</v>
      </c>
      <c r="E83" s="62">
        <v>11</v>
      </c>
      <c r="F83" s="59">
        <v>10364</v>
      </c>
      <c r="G83" s="65">
        <v>21</v>
      </c>
      <c r="H83" s="65">
        <v>10371</v>
      </c>
      <c r="I83" s="41"/>
      <c r="J83" s="41"/>
      <c r="K83" s="51">
        <v>0</v>
      </c>
      <c r="L83">
        <v>2212</v>
      </c>
    </row>
    <row r="84" spans="1:12" x14ac:dyDescent="0.3">
      <c r="A84" s="59">
        <v>21</v>
      </c>
      <c r="B84" s="59">
        <v>10467</v>
      </c>
      <c r="C84" s="62">
        <v>12</v>
      </c>
      <c r="D84" s="59">
        <v>10480</v>
      </c>
      <c r="E84" s="62">
        <v>24</v>
      </c>
      <c r="F84" s="59">
        <v>10488</v>
      </c>
      <c r="G84" s="65">
        <v>23</v>
      </c>
      <c r="H84" s="65">
        <v>10560</v>
      </c>
      <c r="I84" s="41"/>
      <c r="J84" s="41"/>
      <c r="K84" s="51">
        <v>0</v>
      </c>
      <c r="L84">
        <v>2122</v>
      </c>
    </row>
    <row r="85" spans="1:12" x14ac:dyDescent="0.3">
      <c r="A85" s="59">
        <v>21</v>
      </c>
      <c r="B85" s="59">
        <v>10663</v>
      </c>
      <c r="C85" s="62">
        <v>12</v>
      </c>
      <c r="D85" s="59">
        <v>10670</v>
      </c>
      <c r="E85" s="62">
        <v>24</v>
      </c>
      <c r="F85" s="59">
        <v>10677</v>
      </c>
      <c r="G85" s="65">
        <v>14</v>
      </c>
      <c r="H85" s="65">
        <v>10692</v>
      </c>
      <c r="I85" s="41"/>
      <c r="J85" s="41"/>
      <c r="K85" s="51">
        <v>0</v>
      </c>
      <c r="L85">
        <v>2121</v>
      </c>
    </row>
    <row r="86" spans="1:12" x14ac:dyDescent="0.3">
      <c r="A86" s="59">
        <v>21</v>
      </c>
      <c r="B86" s="59">
        <v>10789</v>
      </c>
      <c r="C86" s="62">
        <v>21</v>
      </c>
      <c r="D86" s="59">
        <v>10794</v>
      </c>
      <c r="E86" s="62">
        <v>11</v>
      </c>
      <c r="F86" s="59">
        <v>10802</v>
      </c>
      <c r="G86" s="65">
        <v>21</v>
      </c>
      <c r="H86" s="65">
        <v>10809</v>
      </c>
      <c r="I86" s="41"/>
      <c r="J86" s="41"/>
      <c r="K86" s="51">
        <v>0</v>
      </c>
      <c r="L86">
        <v>2212</v>
      </c>
    </row>
    <row r="87" spans="1:12" x14ac:dyDescent="0.3">
      <c r="A87" s="59">
        <v>21</v>
      </c>
      <c r="B87" s="59">
        <v>10918</v>
      </c>
      <c r="C87" s="62">
        <v>12</v>
      </c>
      <c r="D87" s="59">
        <v>10929</v>
      </c>
      <c r="E87" s="62">
        <v>24</v>
      </c>
      <c r="F87" s="59">
        <v>10936</v>
      </c>
      <c r="G87" s="65">
        <v>14</v>
      </c>
      <c r="H87" s="65">
        <v>10946</v>
      </c>
      <c r="I87" s="41"/>
      <c r="J87" s="41"/>
      <c r="K87" s="51">
        <v>0</v>
      </c>
      <c r="L87">
        <v>2121</v>
      </c>
    </row>
    <row r="88" spans="1:12" x14ac:dyDescent="0.3">
      <c r="A88" s="58">
        <v>21</v>
      </c>
      <c r="B88" s="58">
        <v>11044</v>
      </c>
      <c r="C88" s="61">
        <v>21</v>
      </c>
      <c r="D88" s="58">
        <v>11050</v>
      </c>
      <c r="E88" s="61">
        <v>11</v>
      </c>
      <c r="F88" s="58">
        <v>11057</v>
      </c>
      <c r="G88" s="64">
        <v>21</v>
      </c>
      <c r="H88" s="64">
        <v>11065</v>
      </c>
      <c r="I88" s="42"/>
      <c r="J88" s="42"/>
      <c r="K88" s="43">
        <v>0</v>
      </c>
      <c r="L88">
        <v>2212</v>
      </c>
    </row>
    <row r="89" spans="1:12" x14ac:dyDescent="0.3">
      <c r="A89" s="58">
        <v>21</v>
      </c>
      <c r="B89" s="58">
        <v>11176</v>
      </c>
      <c r="C89" s="61">
        <v>12</v>
      </c>
      <c r="D89" s="58">
        <v>11183</v>
      </c>
      <c r="E89" s="61">
        <v>24</v>
      </c>
      <c r="F89" s="58">
        <v>11190</v>
      </c>
      <c r="G89" s="64">
        <v>14</v>
      </c>
      <c r="H89" s="64">
        <v>11292</v>
      </c>
      <c r="I89" s="42"/>
      <c r="J89" s="42"/>
      <c r="K89" s="43">
        <v>0</v>
      </c>
      <c r="L89">
        <v>2121</v>
      </c>
    </row>
    <row r="90" spans="1:12" x14ac:dyDescent="0.3">
      <c r="A90" s="58">
        <v>21</v>
      </c>
      <c r="B90" s="58">
        <v>11388</v>
      </c>
      <c r="C90" s="61">
        <v>21</v>
      </c>
      <c r="D90" s="58">
        <v>11394</v>
      </c>
      <c r="E90" s="61">
        <v>11</v>
      </c>
      <c r="F90" s="58">
        <v>11403</v>
      </c>
      <c r="G90" s="64">
        <v>21</v>
      </c>
      <c r="H90" s="64">
        <v>11411</v>
      </c>
      <c r="I90" s="42"/>
      <c r="J90" s="42"/>
      <c r="K90" s="43">
        <v>0</v>
      </c>
      <c r="L90">
        <v>2212</v>
      </c>
    </row>
    <row r="91" spans="1:12" x14ac:dyDescent="0.3">
      <c r="A91" s="58">
        <v>21</v>
      </c>
      <c r="B91" s="58">
        <v>11511</v>
      </c>
      <c r="C91" s="61">
        <v>12</v>
      </c>
      <c r="D91" s="58">
        <v>11517</v>
      </c>
      <c r="E91" s="61">
        <v>24</v>
      </c>
      <c r="F91" s="58">
        <v>11525</v>
      </c>
      <c r="G91" s="64">
        <v>14</v>
      </c>
      <c r="H91" s="64">
        <v>11542</v>
      </c>
      <c r="I91" s="42"/>
      <c r="J91" s="42"/>
      <c r="K91" s="43">
        <v>0</v>
      </c>
      <c r="L91">
        <v>2121</v>
      </c>
    </row>
    <row r="92" spans="1:12" x14ac:dyDescent="0.3">
      <c r="A92" s="58">
        <v>21</v>
      </c>
      <c r="B92" s="58">
        <v>11640</v>
      </c>
      <c r="C92" s="61">
        <v>12</v>
      </c>
      <c r="D92" s="58">
        <v>11648</v>
      </c>
      <c r="E92" s="61">
        <v>24</v>
      </c>
      <c r="F92" s="58">
        <v>11655</v>
      </c>
      <c r="G92" s="64">
        <v>23</v>
      </c>
      <c r="H92" s="64">
        <v>11695</v>
      </c>
      <c r="I92" s="42"/>
      <c r="J92" s="42"/>
      <c r="K92" s="43">
        <v>0</v>
      </c>
      <c r="L92">
        <v>2122</v>
      </c>
    </row>
    <row r="93" spans="1:12" x14ac:dyDescent="0.3">
      <c r="A93" s="58">
        <v>21</v>
      </c>
      <c r="B93" s="58">
        <v>11790</v>
      </c>
      <c r="C93" s="61">
        <v>21</v>
      </c>
      <c r="D93" s="58">
        <v>11794</v>
      </c>
      <c r="E93" s="61">
        <v>11</v>
      </c>
      <c r="F93" s="58">
        <v>11801</v>
      </c>
      <c r="G93" s="64">
        <v>21</v>
      </c>
      <c r="H93" s="64">
        <v>11809</v>
      </c>
      <c r="I93" s="42"/>
      <c r="J93" s="42"/>
      <c r="K93" s="43">
        <v>0</v>
      </c>
      <c r="L93">
        <v>2212</v>
      </c>
    </row>
    <row r="94" spans="1:12" x14ac:dyDescent="0.3">
      <c r="A94" s="58">
        <v>21</v>
      </c>
      <c r="B94" s="58">
        <v>11900</v>
      </c>
      <c r="C94" s="61">
        <v>12</v>
      </c>
      <c r="D94" s="58">
        <v>11927</v>
      </c>
      <c r="E94" s="61">
        <v>24</v>
      </c>
      <c r="F94" s="58">
        <v>11934</v>
      </c>
      <c r="G94" s="64">
        <v>23</v>
      </c>
      <c r="H94" s="64">
        <v>12012</v>
      </c>
      <c r="I94" s="42"/>
      <c r="J94" s="42"/>
      <c r="K94" s="43">
        <v>0</v>
      </c>
      <c r="L94">
        <v>2122</v>
      </c>
    </row>
    <row r="95" spans="1:12" x14ac:dyDescent="0.3">
      <c r="A95" s="58">
        <v>21</v>
      </c>
      <c r="B95" s="58">
        <v>12110</v>
      </c>
      <c r="C95" s="61">
        <v>21</v>
      </c>
      <c r="D95" s="58">
        <v>12116</v>
      </c>
      <c r="E95" s="61">
        <v>11</v>
      </c>
      <c r="F95" s="58">
        <v>12124</v>
      </c>
      <c r="G95" s="64">
        <v>21</v>
      </c>
      <c r="H95" s="64">
        <v>12132</v>
      </c>
      <c r="I95" s="42"/>
      <c r="J95" s="42"/>
      <c r="K95" s="43">
        <v>0</v>
      </c>
      <c r="L95">
        <v>2212</v>
      </c>
    </row>
    <row r="96" spans="1:12" x14ac:dyDescent="0.3">
      <c r="A96" s="58">
        <v>21</v>
      </c>
      <c r="B96" s="58">
        <v>12233</v>
      </c>
      <c r="C96" s="61">
        <v>12</v>
      </c>
      <c r="D96" s="58">
        <v>12245</v>
      </c>
      <c r="E96" s="61">
        <v>24</v>
      </c>
      <c r="F96" s="58">
        <v>12252</v>
      </c>
      <c r="G96" s="64">
        <v>14</v>
      </c>
      <c r="H96" s="64">
        <v>12269</v>
      </c>
      <c r="I96" s="42"/>
      <c r="J96" s="42"/>
      <c r="K96" s="43">
        <v>0</v>
      </c>
      <c r="L96">
        <v>2121</v>
      </c>
    </row>
    <row r="97" spans="1:12" x14ac:dyDescent="0.3">
      <c r="A97" s="58">
        <v>21</v>
      </c>
      <c r="B97" s="58">
        <v>12367</v>
      </c>
      <c r="C97" s="61">
        <v>12</v>
      </c>
      <c r="D97" s="58">
        <v>12374</v>
      </c>
      <c r="E97" s="61">
        <v>24</v>
      </c>
      <c r="F97" s="58">
        <v>12381</v>
      </c>
      <c r="G97" s="64">
        <v>23</v>
      </c>
      <c r="H97" s="64">
        <v>12422</v>
      </c>
      <c r="I97" s="42"/>
      <c r="J97" s="42"/>
      <c r="K97" s="43">
        <v>0</v>
      </c>
      <c r="L97">
        <v>2122</v>
      </c>
    </row>
    <row r="98" spans="1:12" x14ac:dyDescent="0.3">
      <c r="A98" s="58">
        <v>21</v>
      </c>
      <c r="B98" s="58">
        <v>12525</v>
      </c>
      <c r="C98" s="61">
        <v>21</v>
      </c>
      <c r="D98" s="58">
        <v>12537</v>
      </c>
      <c r="E98" s="61">
        <v>11</v>
      </c>
      <c r="F98" s="58">
        <v>12545</v>
      </c>
      <c r="G98" s="64">
        <v>21</v>
      </c>
      <c r="H98" s="64">
        <v>12556</v>
      </c>
      <c r="I98" s="42"/>
      <c r="J98" s="42"/>
      <c r="K98" s="43">
        <v>0</v>
      </c>
      <c r="L98">
        <v>2212</v>
      </c>
    </row>
    <row r="99" spans="1:12" x14ac:dyDescent="0.3">
      <c r="A99" s="58">
        <v>12</v>
      </c>
      <c r="B99" s="58">
        <v>12652</v>
      </c>
      <c r="C99" s="61">
        <v>14</v>
      </c>
      <c r="D99" s="58">
        <v>12663</v>
      </c>
      <c r="E99" s="61">
        <v>24</v>
      </c>
      <c r="F99" s="58">
        <v>12671</v>
      </c>
      <c r="G99" s="64">
        <v>23</v>
      </c>
      <c r="H99" s="64">
        <v>12737</v>
      </c>
      <c r="I99" s="42"/>
      <c r="J99" s="42"/>
      <c r="K99" s="43">
        <v>0</v>
      </c>
      <c r="L99">
        <v>1122</v>
      </c>
    </row>
    <row r="100" spans="1:12" x14ac:dyDescent="0.3">
      <c r="A100" s="58">
        <v>21</v>
      </c>
      <c r="B100" s="58">
        <v>12839</v>
      </c>
      <c r="C100" s="61">
        <v>12</v>
      </c>
      <c r="D100" s="58">
        <v>12846</v>
      </c>
      <c r="E100" s="61">
        <v>24</v>
      </c>
      <c r="F100" s="58">
        <v>12853</v>
      </c>
      <c r="G100" s="64">
        <v>14</v>
      </c>
      <c r="H100" s="64">
        <v>12861</v>
      </c>
      <c r="I100" s="42"/>
      <c r="J100" s="42"/>
      <c r="K100" s="43">
        <v>0</v>
      </c>
      <c r="L100">
        <v>2121</v>
      </c>
    </row>
    <row r="101" spans="1:12" x14ac:dyDescent="0.3">
      <c r="A101" s="58">
        <v>21</v>
      </c>
      <c r="B101" s="58">
        <v>12956</v>
      </c>
      <c r="C101" s="61">
        <v>21</v>
      </c>
      <c r="D101" s="58">
        <v>12963</v>
      </c>
      <c r="E101" s="61">
        <v>11</v>
      </c>
      <c r="F101" s="58">
        <v>12970</v>
      </c>
      <c r="G101" s="64">
        <v>21</v>
      </c>
      <c r="H101" s="64">
        <v>12978</v>
      </c>
      <c r="I101" s="42"/>
      <c r="J101" s="42"/>
      <c r="K101" s="43">
        <v>0</v>
      </c>
      <c r="L101">
        <v>2212</v>
      </c>
    </row>
    <row r="102" spans="1:12" x14ac:dyDescent="0.3">
      <c r="A102" s="58">
        <v>21</v>
      </c>
      <c r="B102" s="58">
        <v>13070</v>
      </c>
      <c r="C102" s="61">
        <v>12</v>
      </c>
      <c r="D102" s="58">
        <v>13077</v>
      </c>
      <c r="E102" s="61">
        <v>24</v>
      </c>
      <c r="F102" s="58">
        <v>13085</v>
      </c>
      <c r="G102" s="64">
        <v>14</v>
      </c>
      <c r="H102" s="64">
        <v>13092</v>
      </c>
      <c r="I102" s="42"/>
      <c r="J102" s="42"/>
      <c r="K102" s="43">
        <v>0</v>
      </c>
      <c r="L102">
        <v>2121</v>
      </c>
    </row>
    <row r="103" spans="1:12" x14ac:dyDescent="0.3">
      <c r="A103" s="58">
        <v>21</v>
      </c>
      <c r="B103" s="58">
        <v>13192</v>
      </c>
      <c r="C103" s="61">
        <v>12</v>
      </c>
      <c r="D103" s="58">
        <v>13198</v>
      </c>
      <c r="E103" s="61">
        <v>24</v>
      </c>
      <c r="F103" s="58">
        <v>13206</v>
      </c>
      <c r="G103" s="64">
        <v>23</v>
      </c>
      <c r="H103" s="64">
        <v>13255</v>
      </c>
      <c r="I103" s="42"/>
      <c r="J103" s="42"/>
      <c r="K103" s="43">
        <v>0</v>
      </c>
      <c r="L103">
        <v>2122</v>
      </c>
    </row>
    <row r="104" spans="1:12" x14ac:dyDescent="0.3">
      <c r="A104" s="58">
        <v>21</v>
      </c>
      <c r="B104" s="58">
        <v>13355</v>
      </c>
      <c r="C104" s="61">
        <v>12</v>
      </c>
      <c r="D104" s="58">
        <v>13373</v>
      </c>
      <c r="E104" s="61">
        <v>24</v>
      </c>
      <c r="F104" s="58">
        <v>13380</v>
      </c>
      <c r="G104" s="64">
        <v>23</v>
      </c>
      <c r="H104" s="64">
        <v>13435</v>
      </c>
      <c r="I104" s="42"/>
      <c r="J104" s="42"/>
      <c r="K104" s="43">
        <v>0</v>
      </c>
      <c r="L104">
        <v>2122</v>
      </c>
    </row>
    <row r="105" spans="1:12" x14ac:dyDescent="0.3">
      <c r="A105" s="58">
        <v>21</v>
      </c>
      <c r="B105" s="58">
        <v>13534</v>
      </c>
      <c r="C105" s="61">
        <v>21</v>
      </c>
      <c r="D105" s="58">
        <v>13540</v>
      </c>
      <c r="E105" s="61">
        <v>11</v>
      </c>
      <c r="F105" s="58">
        <v>13548</v>
      </c>
      <c r="G105" s="64">
        <v>21</v>
      </c>
      <c r="H105" s="64">
        <v>13556</v>
      </c>
      <c r="I105" s="42"/>
      <c r="J105" s="42"/>
      <c r="K105" s="43">
        <v>0</v>
      </c>
      <c r="L105">
        <v>2212</v>
      </c>
    </row>
    <row r="106" spans="1:12" x14ac:dyDescent="0.3">
      <c r="A106" s="58">
        <v>21</v>
      </c>
      <c r="B106" s="58">
        <v>13651</v>
      </c>
      <c r="C106" s="61">
        <v>21</v>
      </c>
      <c r="D106" s="58">
        <v>13660</v>
      </c>
      <c r="E106" s="61">
        <v>22</v>
      </c>
      <c r="F106" s="58">
        <v>13667</v>
      </c>
      <c r="G106" s="64">
        <v>14</v>
      </c>
      <c r="H106" s="64">
        <v>13678</v>
      </c>
      <c r="I106" s="42"/>
      <c r="J106" s="42"/>
      <c r="K106" s="43">
        <v>0</v>
      </c>
      <c r="L106">
        <v>2221</v>
      </c>
    </row>
    <row r="107" spans="1:12" x14ac:dyDescent="0.3">
      <c r="A107" s="58">
        <v>21</v>
      </c>
      <c r="B107" s="58">
        <v>13780</v>
      </c>
      <c r="C107" s="61">
        <v>12</v>
      </c>
      <c r="D107" s="58">
        <v>13788</v>
      </c>
      <c r="E107" s="61">
        <v>24</v>
      </c>
      <c r="F107" s="58">
        <v>13796</v>
      </c>
      <c r="G107" s="64">
        <v>23</v>
      </c>
      <c r="H107" s="64">
        <v>13855</v>
      </c>
      <c r="I107" s="42"/>
      <c r="J107" s="42"/>
      <c r="K107" s="43">
        <v>0</v>
      </c>
      <c r="L107">
        <v>2122</v>
      </c>
    </row>
    <row r="108" spans="1:12" x14ac:dyDescent="0.3">
      <c r="A108" s="58">
        <v>21</v>
      </c>
      <c r="B108" s="58">
        <v>13953</v>
      </c>
      <c r="C108" s="61">
        <v>12</v>
      </c>
      <c r="D108" s="58">
        <v>13960</v>
      </c>
      <c r="E108" s="61">
        <v>24</v>
      </c>
      <c r="F108" s="58">
        <v>13968</v>
      </c>
      <c r="G108" s="64">
        <v>23</v>
      </c>
      <c r="H108" s="64">
        <v>14006</v>
      </c>
      <c r="I108" s="42"/>
      <c r="J108" s="42"/>
      <c r="K108" s="43">
        <v>0</v>
      </c>
      <c r="L108">
        <v>2122</v>
      </c>
    </row>
    <row r="109" spans="1:12" x14ac:dyDescent="0.3">
      <c r="A109" s="59">
        <v>21</v>
      </c>
      <c r="B109" s="59">
        <v>14102</v>
      </c>
      <c r="C109" s="62">
        <v>21</v>
      </c>
      <c r="D109" s="59">
        <v>14107</v>
      </c>
      <c r="E109" s="62">
        <v>11</v>
      </c>
      <c r="F109" s="59">
        <v>14115</v>
      </c>
      <c r="G109" s="65">
        <v>21</v>
      </c>
      <c r="H109" s="65">
        <v>14123</v>
      </c>
      <c r="I109" s="41"/>
      <c r="J109" s="41"/>
      <c r="K109" s="51">
        <v>0</v>
      </c>
      <c r="L109">
        <v>2212</v>
      </c>
    </row>
    <row r="110" spans="1:12" x14ac:dyDescent="0.3">
      <c r="A110" s="59">
        <v>12</v>
      </c>
      <c r="B110" s="59">
        <v>14226</v>
      </c>
      <c r="C110" s="62">
        <v>14</v>
      </c>
      <c r="D110" s="59">
        <v>14235</v>
      </c>
      <c r="E110" s="62">
        <v>24</v>
      </c>
      <c r="F110" s="59">
        <v>14242</v>
      </c>
      <c r="G110" s="65">
        <v>23</v>
      </c>
      <c r="H110" s="65">
        <v>14274</v>
      </c>
      <c r="I110" s="41"/>
      <c r="J110" s="41"/>
      <c r="K110" s="51">
        <v>0</v>
      </c>
      <c r="L110">
        <v>1122</v>
      </c>
    </row>
    <row r="111" spans="1:12" x14ac:dyDescent="0.3">
      <c r="A111" s="59">
        <v>21</v>
      </c>
      <c r="B111" s="59">
        <v>14368</v>
      </c>
      <c r="C111" s="62">
        <v>21</v>
      </c>
      <c r="D111" s="59">
        <v>14373</v>
      </c>
      <c r="E111" s="62">
        <v>11</v>
      </c>
      <c r="F111" s="59">
        <v>14381</v>
      </c>
      <c r="G111" s="65">
        <v>21</v>
      </c>
      <c r="H111" s="65">
        <v>14388</v>
      </c>
      <c r="I111" s="41"/>
      <c r="J111" s="41"/>
      <c r="K111" s="51">
        <v>0</v>
      </c>
      <c r="L111">
        <v>2212</v>
      </c>
    </row>
    <row r="112" spans="1:12" x14ac:dyDescent="0.3">
      <c r="A112" s="59">
        <v>21</v>
      </c>
      <c r="B112" s="59">
        <v>14487</v>
      </c>
      <c r="C112" s="62">
        <v>12</v>
      </c>
      <c r="D112" s="59">
        <v>14495</v>
      </c>
      <c r="E112" s="62">
        <v>24</v>
      </c>
      <c r="F112" s="59">
        <v>14503</v>
      </c>
      <c r="G112" s="65">
        <v>14</v>
      </c>
      <c r="H112" s="65">
        <v>14512</v>
      </c>
      <c r="I112" s="41"/>
      <c r="J112" s="41"/>
      <c r="K112" s="51">
        <v>0</v>
      </c>
      <c r="L112">
        <v>2121</v>
      </c>
    </row>
    <row r="113" spans="1:12" x14ac:dyDescent="0.3">
      <c r="A113" s="59">
        <v>21</v>
      </c>
      <c r="B113" s="59">
        <v>14611</v>
      </c>
      <c r="C113" s="62">
        <v>21</v>
      </c>
      <c r="D113" s="59">
        <v>14617</v>
      </c>
      <c r="E113" s="62">
        <v>11</v>
      </c>
      <c r="F113" s="59">
        <v>14624</v>
      </c>
      <c r="G113" s="65">
        <v>21</v>
      </c>
      <c r="H113" s="65">
        <v>14632</v>
      </c>
      <c r="I113" s="41"/>
      <c r="J113" s="41"/>
      <c r="K113" s="51">
        <v>0</v>
      </c>
      <c r="L113">
        <v>2212</v>
      </c>
    </row>
    <row r="114" spans="1:12" x14ac:dyDescent="0.3">
      <c r="A114" s="59">
        <v>21</v>
      </c>
      <c r="B114" s="59">
        <v>14727</v>
      </c>
      <c r="C114" s="62">
        <v>21</v>
      </c>
      <c r="D114" s="59">
        <v>14743</v>
      </c>
      <c r="E114" s="62">
        <v>11</v>
      </c>
      <c r="F114" s="59">
        <v>14750</v>
      </c>
      <c r="G114" s="65">
        <v>21</v>
      </c>
      <c r="H114" s="65">
        <v>14757</v>
      </c>
      <c r="I114" s="41"/>
      <c r="J114" s="41"/>
      <c r="K114" s="51">
        <v>0</v>
      </c>
      <c r="L114">
        <v>2212</v>
      </c>
    </row>
    <row r="115" spans="1:12" x14ac:dyDescent="0.3">
      <c r="A115" s="59">
        <v>12</v>
      </c>
      <c r="B115" s="59">
        <v>14864</v>
      </c>
      <c r="C115" s="62">
        <v>23</v>
      </c>
      <c r="D115" s="59">
        <v>14872</v>
      </c>
      <c r="E115" s="62">
        <v>13</v>
      </c>
      <c r="F115" s="59">
        <v>14880</v>
      </c>
      <c r="G115" s="65">
        <v>23</v>
      </c>
      <c r="H115" s="65">
        <v>14888</v>
      </c>
      <c r="I115" s="41"/>
      <c r="J115" s="41"/>
      <c r="K115" s="51">
        <v>0</v>
      </c>
      <c r="L115">
        <v>1212</v>
      </c>
    </row>
    <row r="116" spans="1:12" x14ac:dyDescent="0.3">
      <c r="A116" s="59">
        <v>21</v>
      </c>
      <c r="B116" s="59">
        <v>14987</v>
      </c>
      <c r="C116" s="62">
        <v>21</v>
      </c>
      <c r="D116" s="59">
        <v>14995</v>
      </c>
      <c r="E116" s="62">
        <v>11</v>
      </c>
      <c r="F116" s="59">
        <v>15002</v>
      </c>
      <c r="G116" s="65">
        <v>21</v>
      </c>
      <c r="H116" s="65">
        <v>15010</v>
      </c>
      <c r="I116" s="41"/>
      <c r="J116" s="41"/>
      <c r="K116" s="51">
        <v>0</v>
      </c>
      <c r="L116">
        <v>2212</v>
      </c>
    </row>
    <row r="117" spans="1:12" x14ac:dyDescent="0.3">
      <c r="A117" s="59">
        <v>12</v>
      </c>
      <c r="B117" s="59">
        <v>15112</v>
      </c>
      <c r="C117" s="62">
        <v>14</v>
      </c>
      <c r="D117" s="59">
        <v>15121</v>
      </c>
      <c r="E117" s="62">
        <v>24</v>
      </c>
      <c r="F117" s="59">
        <v>15128</v>
      </c>
      <c r="G117" s="65">
        <v>23</v>
      </c>
      <c r="H117" s="65">
        <v>15180</v>
      </c>
      <c r="I117" s="41"/>
      <c r="J117" s="41"/>
      <c r="K117" s="51">
        <v>0</v>
      </c>
      <c r="L117">
        <v>1122</v>
      </c>
    </row>
    <row r="118" spans="1:12" x14ac:dyDescent="0.3">
      <c r="A118" s="59">
        <v>21</v>
      </c>
      <c r="B118" s="59">
        <v>15273</v>
      </c>
      <c r="C118" s="62">
        <v>12</v>
      </c>
      <c r="D118" s="59">
        <v>15287</v>
      </c>
      <c r="E118" s="62">
        <v>24</v>
      </c>
      <c r="F118" s="59">
        <v>15295</v>
      </c>
      <c r="G118" s="65">
        <v>23</v>
      </c>
      <c r="H118" s="65">
        <v>15334</v>
      </c>
      <c r="I118" s="41"/>
      <c r="J118" s="41"/>
      <c r="K118" s="51">
        <v>0</v>
      </c>
      <c r="L118">
        <v>2122</v>
      </c>
    </row>
    <row r="119" spans="1:12" x14ac:dyDescent="0.3">
      <c r="A119" s="59">
        <v>21</v>
      </c>
      <c r="B119" s="59">
        <v>15430</v>
      </c>
      <c r="C119" s="62">
        <v>21</v>
      </c>
      <c r="D119" s="59">
        <v>15435</v>
      </c>
      <c r="E119" s="62">
        <v>22</v>
      </c>
      <c r="F119" s="59">
        <v>15441</v>
      </c>
      <c r="G119" s="65">
        <v>14</v>
      </c>
      <c r="H119" s="65">
        <v>15449</v>
      </c>
      <c r="I119" s="41"/>
      <c r="J119" s="41"/>
      <c r="K119" s="51">
        <v>0</v>
      </c>
      <c r="L119">
        <v>2221</v>
      </c>
    </row>
    <row r="120" spans="1:12" x14ac:dyDescent="0.3">
      <c r="A120" s="59">
        <v>21</v>
      </c>
      <c r="B120" s="59">
        <v>15553</v>
      </c>
      <c r="C120" s="62">
        <v>12</v>
      </c>
      <c r="D120" s="59">
        <v>15561</v>
      </c>
      <c r="E120" s="62">
        <v>24</v>
      </c>
      <c r="F120" s="59">
        <v>15569</v>
      </c>
      <c r="G120" s="65">
        <v>23</v>
      </c>
      <c r="H120" s="65">
        <v>15617</v>
      </c>
      <c r="I120" s="41"/>
      <c r="J120" s="41"/>
      <c r="K120" s="51">
        <v>0</v>
      </c>
      <c r="L120">
        <v>2122</v>
      </c>
    </row>
    <row r="121" spans="1:12" x14ac:dyDescent="0.3">
      <c r="A121" s="59">
        <v>21</v>
      </c>
      <c r="B121" s="59">
        <v>15724</v>
      </c>
      <c r="C121" s="62">
        <v>12</v>
      </c>
      <c r="D121" s="59">
        <v>15732</v>
      </c>
      <c r="E121" s="62">
        <v>13</v>
      </c>
      <c r="F121" s="59">
        <v>15746</v>
      </c>
      <c r="G121" s="65">
        <v>23</v>
      </c>
      <c r="H121" s="65">
        <v>15754</v>
      </c>
      <c r="I121" s="41"/>
      <c r="J121" s="41"/>
      <c r="K121" s="51">
        <v>0</v>
      </c>
      <c r="L121">
        <v>2112</v>
      </c>
    </row>
    <row r="122" spans="1:12" x14ac:dyDescent="0.3">
      <c r="A122" s="59">
        <v>21</v>
      </c>
      <c r="B122" s="59">
        <v>15854</v>
      </c>
      <c r="C122" s="62">
        <v>21</v>
      </c>
      <c r="D122" s="59">
        <v>15861</v>
      </c>
      <c r="E122" s="62">
        <v>22</v>
      </c>
      <c r="F122" s="59">
        <v>15873</v>
      </c>
      <c r="G122" s="65">
        <v>14</v>
      </c>
      <c r="H122" s="65">
        <v>15881</v>
      </c>
      <c r="I122" s="41"/>
      <c r="J122" s="41"/>
      <c r="K122" s="51">
        <v>0</v>
      </c>
      <c r="L122">
        <v>2221</v>
      </c>
    </row>
    <row r="123" spans="1:12" x14ac:dyDescent="0.3">
      <c r="A123" s="59">
        <v>21</v>
      </c>
      <c r="B123" s="59">
        <v>15979</v>
      </c>
      <c r="C123" s="62">
        <v>21</v>
      </c>
      <c r="D123" s="59">
        <v>15984</v>
      </c>
      <c r="E123" s="62">
        <v>11</v>
      </c>
      <c r="F123" s="59">
        <v>15992</v>
      </c>
      <c r="G123" s="65">
        <v>21</v>
      </c>
      <c r="H123" s="65">
        <v>15999</v>
      </c>
      <c r="I123" s="41"/>
      <c r="J123" s="41"/>
      <c r="K123" s="51">
        <v>0</v>
      </c>
      <c r="L123">
        <v>2212</v>
      </c>
    </row>
    <row r="124" spans="1:12" x14ac:dyDescent="0.3">
      <c r="A124" s="59">
        <v>21</v>
      </c>
      <c r="B124" s="59">
        <v>16106</v>
      </c>
      <c r="C124" s="62">
        <v>12</v>
      </c>
      <c r="D124" s="59">
        <v>16113</v>
      </c>
      <c r="E124" s="62">
        <v>24</v>
      </c>
      <c r="F124" s="59">
        <v>16121</v>
      </c>
      <c r="G124" s="65">
        <v>23</v>
      </c>
      <c r="H124" s="65">
        <v>16162</v>
      </c>
      <c r="I124" s="41"/>
      <c r="J124" s="41"/>
      <c r="K124" s="51">
        <v>0</v>
      </c>
      <c r="L124">
        <v>2122</v>
      </c>
    </row>
    <row r="125" spans="1:12" x14ac:dyDescent="0.3">
      <c r="A125" s="59">
        <v>21</v>
      </c>
      <c r="B125" s="59">
        <v>16261</v>
      </c>
      <c r="C125" s="62">
        <v>21</v>
      </c>
      <c r="D125" s="59">
        <v>16267</v>
      </c>
      <c r="E125" s="62">
        <v>11</v>
      </c>
      <c r="F125" s="59">
        <v>16274</v>
      </c>
      <c r="G125" s="65">
        <v>21</v>
      </c>
      <c r="H125" s="65">
        <v>16281</v>
      </c>
      <c r="I125" s="41"/>
      <c r="J125" s="41"/>
      <c r="K125" s="51">
        <v>0</v>
      </c>
      <c r="L125">
        <v>2212</v>
      </c>
    </row>
    <row r="126" spans="1:12" x14ac:dyDescent="0.3">
      <c r="A126" s="59">
        <v>12</v>
      </c>
      <c r="B126" s="59">
        <v>16400</v>
      </c>
      <c r="C126" s="62">
        <v>23</v>
      </c>
      <c r="D126" s="59">
        <v>16408</v>
      </c>
      <c r="E126" s="62">
        <v>24</v>
      </c>
      <c r="F126" s="59">
        <v>16417</v>
      </c>
      <c r="G126" s="65">
        <v>23</v>
      </c>
      <c r="H126" s="65">
        <v>16425</v>
      </c>
      <c r="I126" s="41"/>
      <c r="J126" s="41"/>
      <c r="K126" s="51">
        <v>0</v>
      </c>
      <c r="L126">
        <v>1222</v>
      </c>
    </row>
    <row r="127" spans="1:12" x14ac:dyDescent="0.3">
      <c r="A127" s="59">
        <v>21</v>
      </c>
      <c r="B127" s="59">
        <v>16522</v>
      </c>
      <c r="C127" s="62">
        <v>21</v>
      </c>
      <c r="D127" s="59">
        <v>16534</v>
      </c>
      <c r="E127" s="62">
        <v>11</v>
      </c>
      <c r="F127" s="59">
        <v>16542</v>
      </c>
      <c r="G127" s="65">
        <v>21</v>
      </c>
      <c r="H127" s="65">
        <v>16549</v>
      </c>
      <c r="I127" s="41"/>
      <c r="J127" s="41"/>
      <c r="K127" s="51">
        <v>0</v>
      </c>
      <c r="L127">
        <v>2212</v>
      </c>
    </row>
    <row r="128" spans="1:12" x14ac:dyDescent="0.3">
      <c r="A128" s="59">
        <v>21</v>
      </c>
      <c r="B128" s="59">
        <v>16647</v>
      </c>
      <c r="C128" s="62">
        <v>21</v>
      </c>
      <c r="D128" s="59">
        <v>16655</v>
      </c>
      <c r="E128" s="62">
        <v>11</v>
      </c>
      <c r="F128" s="59">
        <v>16662</v>
      </c>
      <c r="G128" s="65">
        <v>21</v>
      </c>
      <c r="H128" s="65">
        <v>16671</v>
      </c>
      <c r="I128" s="41"/>
      <c r="J128" s="41"/>
      <c r="K128" s="51">
        <v>1</v>
      </c>
      <c r="L128">
        <v>2212</v>
      </c>
    </row>
    <row r="129" spans="1:8" x14ac:dyDescent="0.3">
      <c r="A129" s="17"/>
      <c r="B129" s="17"/>
      <c r="C129" s="17"/>
      <c r="D129" s="17"/>
      <c r="E129" s="17"/>
      <c r="F129" s="17"/>
      <c r="G129" s="17"/>
      <c r="H12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153</v>
      </c>
    </row>
    <row r="2" spans="1:48" x14ac:dyDescent="0.3">
      <c r="A2" t="s">
        <v>0</v>
      </c>
      <c r="B2" s="66">
        <v>40754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133</v>
      </c>
      <c r="V3" s="26" t="s">
        <v>118</v>
      </c>
      <c r="W3">
        <f>COUNTA(L7:L28)</f>
        <v>22</v>
      </c>
      <c r="AA3" s="26" t="s">
        <v>118</v>
      </c>
      <c r="AB3">
        <f>COUNTA(L29:L50)</f>
        <v>22</v>
      </c>
      <c r="AF3" s="26" t="s">
        <v>118</v>
      </c>
      <c r="AG3">
        <f>COUNTA(L51:L73)</f>
        <v>23</v>
      </c>
      <c r="AK3" s="26" t="s">
        <v>118</v>
      </c>
      <c r="AL3">
        <f>COUNTA(L74:L95)</f>
        <v>22</v>
      </c>
      <c r="AP3" s="26" t="s">
        <v>118</v>
      </c>
      <c r="AQ3">
        <f>COUNTA(L96:L117)</f>
        <v>22</v>
      </c>
      <c r="AU3" s="26" t="s">
        <v>118</v>
      </c>
      <c r="AV3">
        <f>COUNTA(L118:L139)</f>
        <v>22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133</v>
      </c>
      <c r="V4" s="26" t="s">
        <v>119</v>
      </c>
      <c r="W4">
        <f>SUM(U7:U22)</f>
        <v>22</v>
      </c>
      <c r="AA4" s="26" t="s">
        <v>119</v>
      </c>
      <c r="AB4">
        <f>SUM(Z7:Z22)</f>
        <v>22</v>
      </c>
      <c r="AF4" s="26" t="s">
        <v>119</v>
      </c>
      <c r="AG4">
        <f>SUM(AE7:AE22)</f>
        <v>23</v>
      </c>
      <c r="AK4" s="26" t="s">
        <v>119</v>
      </c>
      <c r="AL4">
        <f>SUM(AJ7:AJ22)</f>
        <v>22</v>
      </c>
      <c r="AP4" s="26" t="s">
        <v>119</v>
      </c>
      <c r="AQ4">
        <f>SUM(AO7:AO22)</f>
        <v>22</v>
      </c>
      <c r="AU4" s="26" t="s">
        <v>119</v>
      </c>
      <c r="AV4">
        <f>SUM(AT7:AT22)</f>
        <v>22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12</v>
      </c>
      <c r="C7" s="60">
        <v>21</v>
      </c>
      <c r="D7" s="57">
        <v>22</v>
      </c>
      <c r="E7" s="60">
        <v>11</v>
      </c>
      <c r="F7" s="57">
        <v>30</v>
      </c>
      <c r="G7" s="63">
        <v>21</v>
      </c>
      <c r="H7" s="63">
        <v>38</v>
      </c>
      <c r="I7" s="42"/>
      <c r="J7" s="42"/>
      <c r="K7" s="43">
        <v>0</v>
      </c>
      <c r="L7">
        <v>2212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COUNTIF(L7:L28,T7)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COUNTIF(L29:L50,Y7)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COUNTIF(L51:L73,AD7)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COUNTIF(L74:L95,AI7)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COUNTIF(L96:L117,AN7)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COUNTIF(L118:L139,AS7)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127</v>
      </c>
      <c r="C8" s="61">
        <v>12</v>
      </c>
      <c r="D8" s="58">
        <v>135</v>
      </c>
      <c r="E8" s="61">
        <v>24</v>
      </c>
      <c r="F8" s="58">
        <v>143</v>
      </c>
      <c r="G8" s="64">
        <v>14</v>
      </c>
      <c r="H8" s="64">
        <v>154</v>
      </c>
      <c r="I8" s="42"/>
      <c r="J8" s="42"/>
      <c r="K8" s="43">
        <v>0</v>
      </c>
      <c r="L8">
        <v>2121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COUNTIF(L7:L28,T8)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COUNTIF(L29:L50,Y8)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COUNTIF(L51:L73,AD8)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COUNTIF(L74:L95,AI8)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COUNTIF(L96:L117,AN8)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COUNTIF(L118:L139,AS8)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256</v>
      </c>
      <c r="C9" s="61">
        <v>12</v>
      </c>
      <c r="D9" s="58">
        <v>265</v>
      </c>
      <c r="E9" s="61">
        <v>24</v>
      </c>
      <c r="F9" s="58">
        <v>272</v>
      </c>
      <c r="G9" s="64">
        <v>14</v>
      </c>
      <c r="H9" s="64">
        <v>285</v>
      </c>
      <c r="I9" s="42"/>
      <c r="J9" s="42"/>
      <c r="K9" s="43">
        <v>0</v>
      </c>
      <c r="L9">
        <v>2121</v>
      </c>
      <c r="N9" s="36">
        <v>1121</v>
      </c>
      <c r="O9" s="36">
        <f>COUNTIF($L$7:$L$500,N9)</f>
        <v>2</v>
      </c>
      <c r="P9" s="36">
        <f>O9/$Q$4</f>
        <v>1.5037593984962405E-2</v>
      </c>
      <c r="Q9" s="36">
        <f>IF(P9=0,0,(P9*((LOG(P9))/LOG(2))))</f>
        <v>-9.1056878729341179E-2</v>
      </c>
      <c r="T9" s="36">
        <f>N9</f>
        <v>1121</v>
      </c>
      <c r="U9" s="36">
        <f>COUNTIF(L7:L28,T9)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COUNTIF(L29:L50,Y9)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COUNTIF(L51:L73,AD9)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COUNTIF(L74:L95,AI9)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COUNTIF(L96:L117,AN9)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COUNTIF(L118:L139,AS9)</f>
        <v>2</v>
      </c>
      <c r="AU9" s="36">
        <f>AT9/(AV4-AT20)</f>
        <v>0.13333333333333333</v>
      </c>
      <c r="AV9" s="36">
        <f>IF(AU9=0,0,(AU9*((LOG(AU9))/LOG(2))))</f>
        <v>-0.3875854127478025</v>
      </c>
    </row>
    <row r="10" spans="1:48" x14ac:dyDescent="0.3">
      <c r="A10" s="58">
        <v>12</v>
      </c>
      <c r="B10" s="58">
        <v>399</v>
      </c>
      <c r="C10" s="61">
        <v>23</v>
      </c>
      <c r="D10" s="58">
        <v>407</v>
      </c>
      <c r="E10" s="61">
        <v>13</v>
      </c>
      <c r="F10" s="58">
        <v>415</v>
      </c>
      <c r="G10" s="64">
        <v>23</v>
      </c>
      <c r="H10" s="64">
        <v>425</v>
      </c>
      <c r="I10" s="42"/>
      <c r="J10" s="42"/>
      <c r="K10" s="43">
        <v>0</v>
      </c>
      <c r="L10">
        <v>1212</v>
      </c>
      <c r="N10" s="36">
        <v>1122</v>
      </c>
      <c r="O10" s="36">
        <f>COUNTIF($L$7:$L$500,N10)</f>
        <v>4</v>
      </c>
      <c r="P10" s="36">
        <f>O10/$Q$4</f>
        <v>3.007518796992481E-2</v>
      </c>
      <c r="Q10" s="36">
        <f>IF(P10=0,0,(P10*((LOG(P10))/LOG(2))))</f>
        <v>-0.15203856948875757</v>
      </c>
      <c r="T10" s="36">
        <f>N10</f>
        <v>1122</v>
      </c>
      <c r="U10" s="36">
        <f>COUNTIF(L7:L28,T10)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COUNTIF(L29:L50,Y10)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COUNTIF(L51:L73,AD10)</f>
        <v>1</v>
      </c>
      <c r="AF10" s="36">
        <f>AE10/(AG4-AE20)</f>
        <v>5.2631578947368418E-2</v>
      </c>
      <c r="AG10" s="36">
        <f>IF(AF10=0,0,(AF10*((LOG(AF10))/LOG(2))))</f>
        <v>-0.22357513228650452</v>
      </c>
      <c r="AI10" s="36">
        <f>N10</f>
        <v>1122</v>
      </c>
      <c r="AJ10" s="36">
        <f>COUNTIF(L74:L95,AI10)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COUNTIF(L96:L117,AN10)</f>
        <v>2</v>
      </c>
      <c r="AP10" s="36">
        <f>AO10/(AQ4-AO20)</f>
        <v>0.14285714285714285</v>
      </c>
      <c r="AQ10" s="36">
        <f>IF(AP10=0,0,(AP10*((LOG(AP10))/LOG(2))))</f>
        <v>-0.40105070315108626</v>
      </c>
      <c r="AS10" s="36">
        <f>N10</f>
        <v>1122</v>
      </c>
      <c r="AT10" s="36">
        <f>COUNTIF(L118:L139,AS10)</f>
        <v>1</v>
      </c>
      <c r="AU10" s="36">
        <f>AT10/(AV4-AT20)</f>
        <v>6.6666666666666666E-2</v>
      </c>
      <c r="AV10" s="36">
        <f>IF(AU10=0,0,(AU10*((LOG(AU10))/LOG(2))))</f>
        <v>-0.26045937304056793</v>
      </c>
    </row>
    <row r="11" spans="1:48" x14ac:dyDescent="0.3">
      <c r="A11" s="58">
        <v>21</v>
      </c>
      <c r="B11" s="58">
        <v>527</v>
      </c>
      <c r="C11" s="61">
        <v>12</v>
      </c>
      <c r="D11" s="58">
        <v>535</v>
      </c>
      <c r="E11" s="61">
        <v>24</v>
      </c>
      <c r="F11" s="58">
        <v>543</v>
      </c>
      <c r="G11" s="64">
        <v>14</v>
      </c>
      <c r="H11" s="64">
        <v>552</v>
      </c>
      <c r="I11" s="42"/>
      <c r="J11" s="42"/>
      <c r="K11" s="43">
        <v>0</v>
      </c>
      <c r="L11">
        <v>2121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COUNTIF(L7:L28,T11)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COUNTIF(L29:L50,Y11)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COUNTIF(L51:L73,AD11)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COUNTIF(L74:L95,AI11)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COUNTIF(L96:L117,AN11)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COUNTIF(L118:L139,AS11)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647</v>
      </c>
      <c r="C12" s="61">
        <v>12</v>
      </c>
      <c r="D12" s="58">
        <v>666</v>
      </c>
      <c r="E12" s="61">
        <v>24</v>
      </c>
      <c r="F12" s="58">
        <v>674</v>
      </c>
      <c r="G12" s="64">
        <v>14</v>
      </c>
      <c r="H12" s="64">
        <v>685</v>
      </c>
      <c r="I12" s="42"/>
      <c r="J12" s="42"/>
      <c r="K12" s="43">
        <v>0</v>
      </c>
      <c r="L12">
        <v>2121</v>
      </c>
      <c r="N12" s="36">
        <v>1212</v>
      </c>
      <c r="O12" s="36">
        <f>COUNTIF($L$7:$L$500,N12)</f>
        <v>12</v>
      </c>
      <c r="P12" s="36">
        <f>O12/$Q$4</f>
        <v>9.0225563909774431E-2</v>
      </c>
      <c r="Q12" s="36">
        <f>IF(P12=0,0,(P12*((LOG(P12))/LOG(2))))</f>
        <v>-0.31311157306286014</v>
      </c>
      <c r="T12" s="36">
        <f>N12</f>
        <v>1212</v>
      </c>
      <c r="U12" s="36">
        <f>COUNTIF(L7:L28,T12)</f>
        <v>3</v>
      </c>
      <c r="V12" s="36">
        <f>U12/(W4-U20)</f>
        <v>0.16666666666666666</v>
      </c>
      <c r="W12" s="36">
        <f>IF(V12=0,0,(V12*((LOG(V12))/LOG(2))))</f>
        <v>-0.43082708345352599</v>
      </c>
      <c r="Y12" s="36">
        <f>N12</f>
        <v>1212</v>
      </c>
      <c r="Z12" s="36">
        <f>COUNTIF(L29:L50,Y12)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COUNTIF(L51:L73,AD12)</f>
        <v>2</v>
      </c>
      <c r="AF12" s="36">
        <f>AE12/(AG4-AE20)</f>
        <v>0.10526315789473684</v>
      </c>
      <c r="AG12" s="36">
        <f>IF(AF12=0,0,(AF12*((LOG(AF12))/LOG(2))))</f>
        <v>-0.34188710667827216</v>
      </c>
      <c r="AI12" s="36">
        <f>N12</f>
        <v>1212</v>
      </c>
      <c r="AJ12" s="36">
        <f>COUNTIF(L74:L95,AI12)</f>
        <v>2</v>
      </c>
      <c r="AK12" s="36">
        <f>AJ12/(AL4-AJ20)</f>
        <v>0.15384615384615385</v>
      </c>
      <c r="AL12" s="36">
        <f>IF(AK12=0,0,(AK12*((LOG(AK12))/LOG(2))))</f>
        <v>-0.4154522643293988</v>
      </c>
      <c r="AN12" s="36">
        <f>N12</f>
        <v>1212</v>
      </c>
      <c r="AO12" s="36">
        <f>COUNTIF(L96:L117,AN12)</f>
        <v>3</v>
      </c>
      <c r="AP12" s="36">
        <f>AO12/(AQ4-AO20)</f>
        <v>0.21428571428571427</v>
      </c>
      <c r="AQ12" s="36">
        <f>IF(AP12=0,0,(AP12*((LOG(AP12))/LOG(2))))</f>
        <v>-0.47622694742923877</v>
      </c>
      <c r="AS12" s="36">
        <f>N12</f>
        <v>1212</v>
      </c>
      <c r="AT12" s="36">
        <f>COUNTIF(L118:L139,AS12)</f>
        <v>2</v>
      </c>
      <c r="AU12" s="36">
        <f>AT12/(AV4-AT20)</f>
        <v>0.13333333333333333</v>
      </c>
      <c r="AV12" s="36">
        <f>IF(AU12=0,0,(AU12*((LOG(AU12))/LOG(2))))</f>
        <v>-0.3875854127478025</v>
      </c>
    </row>
    <row r="13" spans="1:48" x14ac:dyDescent="0.3">
      <c r="A13" s="58">
        <v>21</v>
      </c>
      <c r="B13" s="58">
        <v>782</v>
      </c>
      <c r="C13" s="61">
        <v>21</v>
      </c>
      <c r="D13" s="58">
        <v>794</v>
      </c>
      <c r="E13" s="61">
        <v>11</v>
      </c>
      <c r="F13" s="58">
        <v>802</v>
      </c>
      <c r="G13" s="64">
        <v>21</v>
      </c>
      <c r="H13" s="64">
        <v>810</v>
      </c>
      <c r="I13" s="42"/>
      <c r="J13" s="42"/>
      <c r="K13" s="43">
        <v>0</v>
      </c>
      <c r="L13">
        <v>2212</v>
      </c>
      <c r="N13" s="36">
        <v>1221</v>
      </c>
      <c r="O13" s="36">
        <f>COUNTIF($L$7:$L$500,N13)</f>
        <v>2</v>
      </c>
      <c r="P13" s="36">
        <f>O13/$Q$4</f>
        <v>1.5037593984962405E-2</v>
      </c>
      <c r="Q13" s="36">
        <f>IF(P13=0,0,(P13*((LOG(P13))/LOG(2))))</f>
        <v>-9.1056878729341179E-2</v>
      </c>
      <c r="T13" s="36">
        <f>N13</f>
        <v>1221</v>
      </c>
      <c r="U13" s="36">
        <f>COUNTIF(L7:L28,T13)</f>
        <v>1</v>
      </c>
      <c r="V13" s="36">
        <f>U13/(W4-U20)</f>
        <v>5.5555555555555552E-2</v>
      </c>
      <c r="W13" s="36">
        <f>IF(V13=0,0,(V13*((LOG(V13))/LOG(2))))</f>
        <v>-0.23166250008012845</v>
      </c>
      <c r="Y13" s="36">
        <f>N13</f>
        <v>1221</v>
      </c>
      <c r="Z13" s="36">
        <f>COUNTIF(L29:L50,Y13)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COUNTIF(L51:L73,AD13)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COUNTIF(L74:L95,AI13)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COUNTIF(L96:L117,AN13)</f>
        <v>1</v>
      </c>
      <c r="AP13" s="36">
        <f>AO13/(AQ4-AO20)</f>
        <v>7.1428571428571425E-2</v>
      </c>
      <c r="AQ13" s="36">
        <f>IF(AP13=0,0,(AP13*((LOG(AP13))/LOG(2))))</f>
        <v>-0.27195392300411453</v>
      </c>
      <c r="AS13" s="36">
        <f>N13</f>
        <v>1221</v>
      </c>
      <c r="AT13" s="36">
        <f>COUNTIF(L118:L139,AS13)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908</v>
      </c>
      <c r="C14" s="61">
        <v>12</v>
      </c>
      <c r="D14" s="58">
        <v>916</v>
      </c>
      <c r="E14" s="61">
        <v>13</v>
      </c>
      <c r="F14" s="58">
        <v>932</v>
      </c>
      <c r="G14" s="64">
        <v>23</v>
      </c>
      <c r="H14" s="64">
        <v>940</v>
      </c>
      <c r="I14" s="42"/>
      <c r="J14" s="42"/>
      <c r="K14" s="43">
        <v>0</v>
      </c>
      <c r="L14">
        <v>2112</v>
      </c>
      <c r="N14" s="36">
        <v>1222</v>
      </c>
      <c r="O14" s="36">
        <f>COUNTIF($L$7:$L$500,N14)</f>
        <v>2</v>
      </c>
      <c r="P14" s="36">
        <f>O14/$Q$4</f>
        <v>1.5037593984962405E-2</v>
      </c>
      <c r="Q14" s="36">
        <f>IF(P14=0,0,(P14*((LOG(P14))/LOG(2))))</f>
        <v>-9.1056878729341179E-2</v>
      </c>
      <c r="T14" s="36">
        <f>N14</f>
        <v>1222</v>
      </c>
      <c r="U14" s="36">
        <f>COUNTIF(L7:L28,T14)</f>
        <v>1</v>
      </c>
      <c r="V14" s="36">
        <f>U14/(W4-U20)</f>
        <v>5.5555555555555552E-2</v>
      </c>
      <c r="W14" s="36">
        <f>IF(V14=0,0,(V14*((LOG(V14))/LOG(2))))</f>
        <v>-0.23166250008012845</v>
      </c>
      <c r="Y14" s="36">
        <f>N14</f>
        <v>1222</v>
      </c>
      <c r="Z14" s="36">
        <f>COUNTIF(L29:L50,Y14)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COUNTIF(L51:L73,AD14)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COUNTIF(L74:L95,AI14)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COUNTIF(L96:L117,AN14)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COUNTIF(L118:L139,AS14)</f>
        <v>1</v>
      </c>
      <c r="AU14" s="36">
        <f>AT14/(AV4-AT20)</f>
        <v>6.6666666666666666E-2</v>
      </c>
      <c r="AV14" s="36">
        <f>IF(AU14=0,0,(AU14*((LOG(AU14))/LOG(2))))</f>
        <v>-0.26045937304056793</v>
      </c>
    </row>
    <row r="15" spans="1:48" x14ac:dyDescent="0.3">
      <c r="A15" s="58">
        <v>21</v>
      </c>
      <c r="B15" s="58">
        <v>1041</v>
      </c>
      <c r="C15" s="61">
        <v>21</v>
      </c>
      <c r="D15" s="58">
        <v>1047</v>
      </c>
      <c r="E15" s="61">
        <v>22</v>
      </c>
      <c r="F15" s="58">
        <v>1055</v>
      </c>
      <c r="G15" s="64">
        <v>14</v>
      </c>
      <c r="H15" s="64">
        <v>1062</v>
      </c>
      <c r="I15" s="42"/>
      <c r="J15" s="42"/>
      <c r="K15" s="43">
        <v>0</v>
      </c>
      <c r="L15">
        <v>2221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COUNTIF(L7:L28,T15)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COUNTIF(L29:L50,Y15)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COUNTIF(L51:L73,AD15)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COUNTIF(L74:L95,AI15)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COUNTIF(L96:L117,AN15)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COUNTIF(L118:L139,AS15)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1164</v>
      </c>
      <c r="C16" s="61">
        <v>12</v>
      </c>
      <c r="D16" s="58">
        <v>1171</v>
      </c>
      <c r="E16" s="61">
        <v>24</v>
      </c>
      <c r="F16" s="58">
        <v>1179</v>
      </c>
      <c r="G16" s="64">
        <v>14</v>
      </c>
      <c r="H16" s="64">
        <v>1187</v>
      </c>
      <c r="I16" s="42"/>
      <c r="J16" s="42"/>
      <c r="K16" s="43">
        <v>0</v>
      </c>
      <c r="L16">
        <v>2121</v>
      </c>
      <c r="N16" s="36">
        <v>2112</v>
      </c>
      <c r="O16" s="36">
        <f>COUNTIF($L$7:$L$500,N16)</f>
        <v>5</v>
      </c>
      <c r="P16" s="36">
        <f>O16/$Q$4</f>
        <v>3.7593984962406013E-2</v>
      </c>
      <c r="Q16" s="36">
        <f>IF(P16=0,0,(P16*((LOG(P16))/LOG(2))))</f>
        <v>-0.17794565190277545</v>
      </c>
      <c r="T16" s="36">
        <f>N16</f>
        <v>2112</v>
      </c>
      <c r="U16" s="36">
        <f>COUNTIF(L7:L28,T16)</f>
        <v>2</v>
      </c>
      <c r="V16" s="36">
        <f>U16/(W4-U20)</f>
        <v>0.1111111111111111</v>
      </c>
      <c r="W16" s="36">
        <f>IF(V16=0,0,(V16*((LOG(V16))/LOG(2))))</f>
        <v>-0.3522138890491458</v>
      </c>
      <c r="Y16" s="36">
        <f>N16</f>
        <v>2112</v>
      </c>
      <c r="Z16" s="36">
        <f>COUNTIF(L29:L50,Y16)</f>
        <v>1</v>
      </c>
      <c r="AA16" s="36">
        <f>Z16/(AB4-Z20)</f>
        <v>7.1428571428571425E-2</v>
      </c>
      <c r="AB16" s="36">
        <f>IF(AA16=0,0,(AA16*((LOG(AA16))/LOG(2))))</f>
        <v>-0.27195392300411453</v>
      </c>
      <c r="AD16" s="36">
        <f>N16</f>
        <v>2112</v>
      </c>
      <c r="AE16" s="36">
        <f>COUNTIF(L51:L73,AD16)</f>
        <v>1</v>
      </c>
      <c r="AF16" s="36">
        <f>AE16/(AG4-AE20)</f>
        <v>5.2631578947368418E-2</v>
      </c>
      <c r="AG16" s="36">
        <f>IF(AF16=0,0,(AF16*((LOG(AF16))/LOG(2))))</f>
        <v>-0.22357513228650452</v>
      </c>
      <c r="AI16" s="36">
        <f>N16</f>
        <v>2112</v>
      </c>
      <c r="AJ16" s="36">
        <f>COUNTIF(L74:L95,AI16)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COUNTIF(L96:L117,AN16)</f>
        <v>1</v>
      </c>
      <c r="AP16" s="36">
        <f>AO16/(AQ4-AO20)</f>
        <v>7.1428571428571425E-2</v>
      </c>
      <c r="AQ16" s="36">
        <f>IF(AP16=0,0,(AP16*((LOG(AP16))/LOG(2))))</f>
        <v>-0.27195392300411453</v>
      </c>
      <c r="AS16" s="36">
        <f>N16</f>
        <v>2112</v>
      </c>
      <c r="AT16" s="36">
        <f>COUNTIF(L118:L139,AS16)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21</v>
      </c>
      <c r="B17" s="58">
        <v>1291</v>
      </c>
      <c r="C17" s="61">
        <v>21</v>
      </c>
      <c r="D17" s="58">
        <v>1308</v>
      </c>
      <c r="E17" s="61">
        <v>22</v>
      </c>
      <c r="F17" s="58">
        <v>1313</v>
      </c>
      <c r="G17" s="64">
        <v>14</v>
      </c>
      <c r="H17" s="64">
        <v>1322</v>
      </c>
      <c r="I17" s="42"/>
      <c r="J17" s="42"/>
      <c r="K17" s="43">
        <v>0</v>
      </c>
      <c r="L17">
        <v>2221</v>
      </c>
      <c r="N17" s="36">
        <v>2121</v>
      </c>
      <c r="O17" s="36">
        <f>COUNTIF($L$7:$L$500,N17)</f>
        <v>23</v>
      </c>
      <c r="P17" s="36">
        <f>O17/$Q$4</f>
        <v>0.17293233082706766</v>
      </c>
      <c r="Q17" s="36">
        <f>IF(P17=0,0,(P17*((LOG(P17))/LOG(2))))</f>
        <v>-0.43781632351290273</v>
      </c>
      <c r="T17" s="36">
        <f>N17</f>
        <v>2121</v>
      </c>
      <c r="U17" s="36">
        <f>COUNTIF(L7:L28,T17)</f>
        <v>7</v>
      </c>
      <c r="V17" s="36">
        <f>U17/(W4-U20)</f>
        <v>0.3888888888888889</v>
      </c>
      <c r="W17" s="36">
        <f>IF(V17=0,0,(V17*((LOG(V17))/LOG(2))))</f>
        <v>-0.52988836420516428</v>
      </c>
      <c r="Y17" s="36">
        <f>N17</f>
        <v>2121</v>
      </c>
      <c r="Z17" s="36">
        <f>COUNTIF(L29:L50,Y17)</f>
        <v>5</v>
      </c>
      <c r="AA17" s="36">
        <f>Z17/(AB4-Z20)</f>
        <v>0.35714285714285715</v>
      </c>
      <c r="AB17" s="36">
        <f>IF(AA17=0,0,(AA17*((LOG(AA17))/LOG(2))))</f>
        <v>-0.53050958113222924</v>
      </c>
      <c r="AD17" s="36">
        <f>N17</f>
        <v>2121</v>
      </c>
      <c r="AE17" s="36">
        <f>COUNTIF(L51:L73,AD17)</f>
        <v>2</v>
      </c>
      <c r="AF17" s="36">
        <f>AE17/(AG4-AE20)</f>
        <v>0.10526315789473684</v>
      </c>
      <c r="AG17" s="36">
        <f>IF(AF17=0,0,(AF17*((LOG(AF17))/LOG(2))))</f>
        <v>-0.34188710667827216</v>
      </c>
      <c r="AI17" s="36">
        <f>N17</f>
        <v>2121</v>
      </c>
      <c r="AJ17" s="36">
        <f>COUNTIF(L74:L95,AI17)</f>
        <v>2</v>
      </c>
      <c r="AK17" s="36">
        <f>AJ17/(AL4-AJ20)</f>
        <v>0.15384615384615385</v>
      </c>
      <c r="AL17" s="36">
        <f>IF(AK17=0,0,(AK17*((LOG(AK17))/LOG(2))))</f>
        <v>-0.4154522643293988</v>
      </c>
      <c r="AN17" s="36">
        <f>N17</f>
        <v>2121</v>
      </c>
      <c r="AO17" s="36">
        <f>COUNTIF(L96:L117,AN17)</f>
        <v>4</v>
      </c>
      <c r="AP17" s="36">
        <f>AO17/(AQ4-AO20)</f>
        <v>0.2857142857142857</v>
      </c>
      <c r="AQ17" s="36">
        <f>IF(AP17=0,0,(AP17*((LOG(AP17))/LOG(2))))</f>
        <v>-0.51638712058788683</v>
      </c>
      <c r="AS17" s="36">
        <f>N17</f>
        <v>2121</v>
      </c>
      <c r="AT17" s="36">
        <f>COUNTIF(L118:L139,AS17)</f>
        <v>3</v>
      </c>
      <c r="AU17" s="36">
        <f>AT17/(AV4-AT20)</f>
        <v>0.2</v>
      </c>
      <c r="AV17" s="36">
        <f>IF(AU17=0,0,(AU17*((LOG(AU17))/LOG(2))))</f>
        <v>-0.46438561897747244</v>
      </c>
    </row>
    <row r="18" spans="1:48" x14ac:dyDescent="0.3">
      <c r="A18" s="58">
        <v>21</v>
      </c>
      <c r="B18" s="58">
        <v>1420</v>
      </c>
      <c r="C18" s="61">
        <v>21</v>
      </c>
      <c r="D18" s="58">
        <v>1427</v>
      </c>
      <c r="E18" s="61">
        <v>11</v>
      </c>
      <c r="F18" s="58">
        <v>1434</v>
      </c>
      <c r="G18" s="64">
        <v>21</v>
      </c>
      <c r="H18" s="64">
        <v>1441</v>
      </c>
      <c r="I18" s="42"/>
      <c r="J18" s="42"/>
      <c r="K18" s="43">
        <v>0</v>
      </c>
      <c r="L18">
        <v>2212</v>
      </c>
      <c r="N18" s="36">
        <v>2122</v>
      </c>
      <c r="O18" s="36">
        <f>COUNTIF($L$7:$L$500,N18)</f>
        <v>21</v>
      </c>
      <c r="P18" s="36">
        <f>O18/$Q$4</f>
        <v>0.15789473684210525</v>
      </c>
      <c r="Q18" s="36">
        <f>IF(P18=0,0,(P18*((LOG(P18))/LOG(2))))</f>
        <v>-0.42046815990354147</v>
      </c>
      <c r="T18" s="36">
        <f>N18</f>
        <v>2122</v>
      </c>
      <c r="U18" s="36">
        <f>COUNTIF(L7:L28,T18)</f>
        <v>1</v>
      </c>
      <c r="V18" s="36">
        <f>U18/(W4-U20)</f>
        <v>5.5555555555555552E-2</v>
      </c>
      <c r="W18" s="36">
        <f>IF(V18=0,0,(V18*((LOG(V18))/LOG(2))))</f>
        <v>-0.23166250008012845</v>
      </c>
      <c r="Y18" s="36">
        <f>N18</f>
        <v>2122</v>
      </c>
      <c r="Z18" s="36">
        <f>COUNTIF(L29:L50,Y18)</f>
        <v>4</v>
      </c>
      <c r="AA18" s="36">
        <f>Z18/(AB4-Z20)</f>
        <v>0.2857142857142857</v>
      </c>
      <c r="AB18" s="36">
        <f>IF(AA18=0,0,(AA18*((LOG(AA18))/LOG(2))))</f>
        <v>-0.51638712058788683</v>
      </c>
      <c r="AD18" s="36">
        <f>N18</f>
        <v>2122</v>
      </c>
      <c r="AE18" s="36">
        <f>COUNTIF(L51:L73,AD18)</f>
        <v>7</v>
      </c>
      <c r="AF18" s="36">
        <f>AE18/(AG4-AE20)</f>
        <v>0.36842105263157893</v>
      </c>
      <c r="AG18" s="36">
        <f>IF(AF18=0,0,(AF18*((LOG(AF18))/LOG(2))))</f>
        <v>-0.53073727051062469</v>
      </c>
      <c r="AI18" s="36">
        <f>N18</f>
        <v>2122</v>
      </c>
      <c r="AJ18" s="36">
        <f>COUNTIF(L74:L95,AI18)</f>
        <v>5</v>
      </c>
      <c r="AK18" s="36">
        <f>AJ18/(AL4-AJ20)</f>
        <v>0.38461538461538464</v>
      </c>
      <c r="AL18" s="36">
        <f>IF(AK18=0,0,(AK18*((LOG(AK18))/LOG(2))))</f>
        <v>-0.53019677817451139</v>
      </c>
      <c r="AN18" s="36">
        <f>N18</f>
        <v>2122</v>
      </c>
      <c r="AO18" s="36">
        <f>COUNTIF(L96:L117,AN18)</f>
        <v>3</v>
      </c>
      <c r="AP18" s="36">
        <f>AO18/(AQ4-AO20)</f>
        <v>0.21428571428571427</v>
      </c>
      <c r="AQ18" s="36">
        <f>IF(AP18=0,0,(AP18*((LOG(AP18))/LOG(2))))</f>
        <v>-0.47622694742923877</v>
      </c>
      <c r="AS18" s="36">
        <f>N18</f>
        <v>2122</v>
      </c>
      <c r="AT18" s="36">
        <f>COUNTIF(L118:L139,AS18)</f>
        <v>1</v>
      </c>
      <c r="AU18" s="36">
        <f>AT18/(AV4-AT20)</f>
        <v>6.6666666666666666E-2</v>
      </c>
      <c r="AV18" s="36">
        <f>IF(AU18=0,0,(AU18*((LOG(AU18))/LOG(2))))</f>
        <v>-0.26045937304056793</v>
      </c>
    </row>
    <row r="19" spans="1:48" x14ac:dyDescent="0.3">
      <c r="A19" s="58">
        <v>21</v>
      </c>
      <c r="B19" s="58">
        <v>1540</v>
      </c>
      <c r="C19" s="61">
        <v>12</v>
      </c>
      <c r="D19" s="58">
        <v>1548</v>
      </c>
      <c r="E19" s="61">
        <v>24</v>
      </c>
      <c r="F19" s="58">
        <v>1555</v>
      </c>
      <c r="G19" s="64">
        <v>14</v>
      </c>
      <c r="H19" s="64">
        <v>1591</v>
      </c>
      <c r="I19" s="42"/>
      <c r="J19" s="42"/>
      <c r="K19" s="43">
        <v>0</v>
      </c>
      <c r="L19">
        <v>2121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COUNTIF(L7:L28,T19)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COUNTIF(L29:L50,Y19)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COUNTIF(L51:L73,AD19)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COUNTIF(L74:L95,AI19)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COUNTIF(L96:L117,AN19)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COUNTIF(L118:L139,AS19)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1687</v>
      </c>
      <c r="C20" s="61">
        <v>21</v>
      </c>
      <c r="D20" s="58">
        <v>1694</v>
      </c>
      <c r="E20" s="61">
        <v>22</v>
      </c>
      <c r="F20" s="58">
        <v>1702</v>
      </c>
      <c r="G20" s="64">
        <v>14</v>
      </c>
      <c r="H20" s="64">
        <v>1710</v>
      </c>
      <c r="I20" s="42"/>
      <c r="J20" s="42"/>
      <c r="K20" s="43">
        <v>0</v>
      </c>
      <c r="L20">
        <v>2221</v>
      </c>
      <c r="N20" s="36">
        <v>2212</v>
      </c>
      <c r="O20" s="36">
        <f>COUNTIF($L$7:$L$500,N20)</f>
        <v>40</v>
      </c>
      <c r="P20" s="36">
        <f>O20/$Q$4</f>
        <v>0.3007518796992481</v>
      </c>
      <c r="Q20" s="36">
        <f>IF(P20=0,0,(P20*((LOG(P20))/LOG(2))))</f>
        <v>-0.52130957612445927</v>
      </c>
      <c r="T20" s="36">
        <f>N20</f>
        <v>2212</v>
      </c>
      <c r="U20" s="36">
        <f>COUNTIF(L7:L28,T20)</f>
        <v>4</v>
      </c>
      <c r="V20" s="55"/>
      <c r="W20" s="56"/>
      <c r="Y20" s="36">
        <f>N20</f>
        <v>2212</v>
      </c>
      <c r="Z20" s="36">
        <f>COUNTIF(L29:L50,Y20)</f>
        <v>8</v>
      </c>
      <c r="AA20" s="55"/>
      <c r="AB20" s="56"/>
      <c r="AD20" s="36">
        <f>N20</f>
        <v>2212</v>
      </c>
      <c r="AE20" s="36">
        <f>COUNTIF(L51:L73,AD20)</f>
        <v>4</v>
      </c>
      <c r="AF20" s="55"/>
      <c r="AG20" s="56"/>
      <c r="AI20" s="36">
        <f>N20</f>
        <v>2212</v>
      </c>
      <c r="AJ20" s="36">
        <f>COUNTIF(L74:L95,AI20)</f>
        <v>9</v>
      </c>
      <c r="AK20" s="55"/>
      <c r="AL20" s="56"/>
      <c r="AN20" s="36">
        <f>N20</f>
        <v>2212</v>
      </c>
      <c r="AO20" s="36">
        <f>COUNTIF(L96:L117,AN20)</f>
        <v>8</v>
      </c>
      <c r="AP20" s="55"/>
      <c r="AQ20" s="56"/>
      <c r="AS20" s="36">
        <f>N20</f>
        <v>2212</v>
      </c>
      <c r="AT20" s="36">
        <f>COUNTIF(L118:L139,AS20)</f>
        <v>7</v>
      </c>
      <c r="AU20" s="55"/>
      <c r="AV20" s="56"/>
    </row>
    <row r="21" spans="1:48" x14ac:dyDescent="0.3">
      <c r="A21" s="58">
        <v>21</v>
      </c>
      <c r="B21" s="58">
        <v>1812</v>
      </c>
      <c r="C21" s="61">
        <v>12</v>
      </c>
      <c r="D21" s="58">
        <v>1819</v>
      </c>
      <c r="E21" s="61">
        <v>24</v>
      </c>
      <c r="F21" s="58">
        <v>1827</v>
      </c>
      <c r="G21" s="64">
        <v>23</v>
      </c>
      <c r="H21" s="64">
        <v>1901</v>
      </c>
      <c r="I21" s="42"/>
      <c r="J21" s="42"/>
      <c r="K21" s="43">
        <v>0</v>
      </c>
      <c r="L21">
        <v>2122</v>
      </c>
      <c r="N21" s="36">
        <v>2221</v>
      </c>
      <c r="O21" s="36">
        <f>COUNTIF($L$7:$L$500,N21)</f>
        <v>20</v>
      </c>
      <c r="P21" s="36">
        <f>O21/$Q$4</f>
        <v>0.15037593984962405</v>
      </c>
      <c r="Q21" s="36">
        <f>IF(P21=0,0,(P21*((LOG(P21))/LOG(2))))</f>
        <v>-0.41103072791185369</v>
      </c>
      <c r="T21" s="36">
        <f>N21</f>
        <v>2221</v>
      </c>
      <c r="U21" s="36">
        <f>COUNTIF(L7:L28,T21)</f>
        <v>3</v>
      </c>
      <c r="V21" s="36">
        <f>U21/(W4-U20)</f>
        <v>0.16666666666666666</v>
      </c>
      <c r="W21" s="36">
        <f>IF(V21=0,0,(V21*((LOG(V21))/LOG(2))))</f>
        <v>-0.43082708345352599</v>
      </c>
      <c r="Y21" s="36">
        <f>N21</f>
        <v>2221</v>
      </c>
      <c r="Z21" s="36">
        <f>COUNTIF(L29:L50,Y21)</f>
        <v>3</v>
      </c>
      <c r="AA21" s="36">
        <f>Z21/(AB4-Z20)</f>
        <v>0.21428571428571427</v>
      </c>
      <c r="AB21" s="36">
        <f>IF(AA21=0,0,(AA21*((LOG(AA21))/LOG(2))))</f>
        <v>-0.47622694742923877</v>
      </c>
      <c r="AD21" s="36">
        <f>N21</f>
        <v>2221</v>
      </c>
      <c r="AE21" s="36">
        <f>COUNTIF(L51:L73,AD21)</f>
        <v>6</v>
      </c>
      <c r="AF21" s="36">
        <f>AE21/(AG4-AE20)</f>
        <v>0.31578947368421051</v>
      </c>
      <c r="AG21" s="36">
        <f>IF(AF21=0,0,(AF21*((LOG(AF21))/LOG(2))))</f>
        <v>-0.52514684612287243</v>
      </c>
      <c r="AI21" s="36">
        <f>N21</f>
        <v>2221</v>
      </c>
      <c r="AJ21" s="36">
        <f>COUNTIF(L74:L95,AI21)</f>
        <v>4</v>
      </c>
      <c r="AK21" s="36">
        <f>AJ21/(AL4-AJ20)</f>
        <v>0.30769230769230771</v>
      </c>
      <c r="AL21" s="36">
        <f>IF(AK21=0,0,(AK21*((LOG(AK21))/LOG(2))))</f>
        <v>-0.52321222096648989</v>
      </c>
      <c r="AN21" s="36">
        <f>N21</f>
        <v>2221</v>
      </c>
      <c r="AO21" s="36">
        <f>COUNTIF(L96:L117,AN21)</f>
        <v>0</v>
      </c>
      <c r="AP21" s="36">
        <f>AO21/(AQ4-AO20)</f>
        <v>0</v>
      </c>
      <c r="AQ21" s="36">
        <f>IF(AP21=0,0,(AP21*((LOG(AP21))/LOG(2))))</f>
        <v>0</v>
      </c>
      <c r="AS21" s="36">
        <f>N21</f>
        <v>2221</v>
      </c>
      <c r="AT21" s="36">
        <f>COUNTIF(L118:L139,AS21)</f>
        <v>4</v>
      </c>
      <c r="AU21" s="36">
        <f>AT21/(AV4-AT20)</f>
        <v>0.26666666666666666</v>
      </c>
      <c r="AV21" s="36">
        <f>IF(AU21=0,0,(AU21*((LOG(AU21))/LOG(2))))</f>
        <v>-0.50850415882893829</v>
      </c>
    </row>
    <row r="22" spans="1:48" x14ac:dyDescent="0.3">
      <c r="A22" s="58">
        <v>21</v>
      </c>
      <c r="B22" s="58">
        <v>1992</v>
      </c>
      <c r="C22" s="61">
        <v>21</v>
      </c>
      <c r="D22" s="58">
        <v>1999</v>
      </c>
      <c r="E22" s="61">
        <v>11</v>
      </c>
      <c r="F22" s="58">
        <v>2006</v>
      </c>
      <c r="G22" s="64">
        <v>21</v>
      </c>
      <c r="H22" s="64">
        <v>2014</v>
      </c>
      <c r="I22" s="42"/>
      <c r="J22" s="42"/>
      <c r="K22" s="43">
        <v>0</v>
      </c>
      <c r="L22">
        <v>2212</v>
      </c>
      <c r="N22" s="36">
        <v>2222</v>
      </c>
      <c r="O22" s="36">
        <f>COUNTIF($L$7:$L$500,N22)</f>
        <v>2</v>
      </c>
      <c r="P22" s="36">
        <f>O22/$Q$4</f>
        <v>1.5037593984962405E-2</v>
      </c>
      <c r="Q22" s="36">
        <f>IF(P22=0,0,(P22*((LOG(P22))/LOG(2))))</f>
        <v>-9.1056878729341179E-2</v>
      </c>
      <c r="T22" s="36">
        <f>N22</f>
        <v>2222</v>
      </c>
      <c r="U22" s="36">
        <f>COUNTIF(L7:L28,T22)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COUNTIF(L29:L50,Y22)</f>
        <v>1</v>
      </c>
      <c r="AA22" s="36">
        <f>Z22/(AB4-Z20)</f>
        <v>7.1428571428571425E-2</v>
      </c>
      <c r="AB22" s="36">
        <f>IF(AA22=0,0,(AA22*((LOG(AA22))/LOG(2))))</f>
        <v>-0.27195392300411453</v>
      </c>
      <c r="AD22" s="36">
        <f>N22</f>
        <v>2222</v>
      </c>
      <c r="AE22" s="36">
        <f>COUNTIF(L51:L73,AD22)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COUNTIF(L74:L95,AI22)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COUNTIF(L96:L117,AN22)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COUNTIF(L118:L139,AS22)</f>
        <v>1</v>
      </c>
      <c r="AU22" s="36">
        <f>AT22/(AV4-AT20)</f>
        <v>6.6666666666666666E-2</v>
      </c>
      <c r="AV22" s="36">
        <f>IF(AU22=0,0,(AU22*((LOG(AU22))/LOG(2))))</f>
        <v>-0.26045937304056793</v>
      </c>
    </row>
    <row r="23" spans="1:48" x14ac:dyDescent="0.3">
      <c r="A23" s="58">
        <v>21</v>
      </c>
      <c r="B23" s="58">
        <v>2120</v>
      </c>
      <c r="C23" s="61">
        <v>12</v>
      </c>
      <c r="D23" s="58">
        <v>2127</v>
      </c>
      <c r="E23" s="61">
        <v>24</v>
      </c>
      <c r="F23" s="58">
        <v>2135</v>
      </c>
      <c r="G23" s="64">
        <v>14</v>
      </c>
      <c r="H23" s="64">
        <v>2147</v>
      </c>
      <c r="I23" s="42"/>
      <c r="J23" s="42"/>
      <c r="K23" s="43">
        <v>0</v>
      </c>
      <c r="L23">
        <v>2121</v>
      </c>
      <c r="P23" s="28">
        <f>SUM(P7:P22)</f>
        <v>0.99999999999999989</v>
      </c>
      <c r="Q23" s="28">
        <f>-SUM(Q7:Q22)</f>
        <v>2.7979480968245154</v>
      </c>
      <c r="V23" s="28">
        <f>SUM(V7:V22)</f>
        <v>1</v>
      </c>
      <c r="W23" s="28">
        <f>-SUM(W7:W22)</f>
        <v>2.4387439204017474</v>
      </c>
      <c r="AA23" s="28">
        <f>SUM(AA7:AA22)</f>
        <v>1</v>
      </c>
      <c r="AB23" s="28">
        <f>-SUM(AB7:AB22)</f>
        <v>2.0670314951575834</v>
      </c>
      <c r="AF23" s="28">
        <f>SUM(AF7:AF22)</f>
        <v>0.99999999999999989</v>
      </c>
      <c r="AG23" s="28">
        <f>-SUM(AG7:AG22)</f>
        <v>2.1868085945630504</v>
      </c>
      <c r="AK23" s="28">
        <f>SUM(AK7:AK22)</f>
        <v>1</v>
      </c>
      <c r="AL23" s="28">
        <f>-SUM(AL7:AL22)</f>
        <v>1.8843135277997991</v>
      </c>
      <c r="AP23" s="28">
        <f>SUM(AP7:AP22)</f>
        <v>0.99999999999999989</v>
      </c>
      <c r="AQ23" s="28">
        <f>-SUM(AQ7:AQ22)</f>
        <v>2.4137995646056796</v>
      </c>
      <c r="AU23" s="28">
        <f>SUM(AU7:AU22)</f>
        <v>1</v>
      </c>
      <c r="AV23" s="28">
        <f>-SUM(AV7:AV22)</f>
        <v>2.7898980954642871</v>
      </c>
    </row>
    <row r="24" spans="1:48" x14ac:dyDescent="0.3">
      <c r="A24" s="58">
        <v>12</v>
      </c>
      <c r="B24" s="58">
        <v>2252</v>
      </c>
      <c r="C24" s="61">
        <v>23</v>
      </c>
      <c r="D24" s="58">
        <v>2260</v>
      </c>
      <c r="E24" s="61">
        <v>24</v>
      </c>
      <c r="F24" s="58">
        <v>2722</v>
      </c>
      <c r="G24" s="64">
        <v>23</v>
      </c>
      <c r="H24" s="64">
        <v>2731</v>
      </c>
      <c r="I24" s="42"/>
      <c r="J24" s="42"/>
      <c r="K24" s="43">
        <v>0</v>
      </c>
      <c r="L24">
        <v>1222</v>
      </c>
      <c r="P24" s="29" t="s">
        <v>90</v>
      </c>
      <c r="Q24" s="29">
        <f>Q23/(LOG(Q4)/LOG(2))</f>
        <v>0.39657492416542162</v>
      </c>
      <c r="V24" s="29" t="s">
        <v>117</v>
      </c>
      <c r="W24" s="29">
        <f>W23/(LOG(W4)/LOG(2))</f>
        <v>0.54687326299825023</v>
      </c>
      <c r="AA24" s="29" t="s">
        <v>120</v>
      </c>
      <c r="AB24" s="29">
        <f>AB23/(LOG(AB4)/LOG(2))</f>
        <v>0.46351904725230925</v>
      </c>
      <c r="AF24" s="29" t="s">
        <v>121</v>
      </c>
      <c r="AG24" s="29">
        <f>AG23/(LOG(AG4)/LOG(2))</f>
        <v>0.4834262503324247</v>
      </c>
      <c r="AK24" s="29" t="s">
        <v>122</v>
      </c>
      <c r="AL24" s="29">
        <f>AL23/(LOG(AL4)/LOG(2))</f>
        <v>0.42254567149873762</v>
      </c>
      <c r="AP24" s="29" t="s">
        <v>123</v>
      </c>
      <c r="AQ24" s="29">
        <f>AQ23/(LOG(AQ4)/LOG(2))</f>
        <v>0.54127964526189609</v>
      </c>
      <c r="AU24" s="29" t="s">
        <v>124</v>
      </c>
      <c r="AV24" s="29">
        <f>AV23/(LOG(AV4)/LOG(2))</f>
        <v>0.6256174181042421</v>
      </c>
    </row>
    <row r="25" spans="1:48" x14ac:dyDescent="0.3">
      <c r="A25" s="58">
        <v>12</v>
      </c>
      <c r="B25" s="58">
        <v>2840</v>
      </c>
      <c r="C25" s="61">
        <v>23</v>
      </c>
      <c r="D25" s="58">
        <v>2848</v>
      </c>
      <c r="E25" s="61">
        <v>24</v>
      </c>
      <c r="F25" s="58">
        <v>3773</v>
      </c>
      <c r="G25" s="64">
        <v>14</v>
      </c>
      <c r="H25" s="64">
        <v>3788</v>
      </c>
      <c r="I25" s="42"/>
      <c r="J25" s="42"/>
      <c r="K25" s="43">
        <v>0</v>
      </c>
      <c r="L25">
        <v>1221</v>
      </c>
    </row>
    <row r="26" spans="1:48" x14ac:dyDescent="0.3">
      <c r="A26" s="58">
        <v>12</v>
      </c>
      <c r="B26" s="58">
        <v>3886</v>
      </c>
      <c r="C26" s="61">
        <v>23</v>
      </c>
      <c r="D26" s="58">
        <v>3893</v>
      </c>
      <c r="E26" s="61">
        <v>13</v>
      </c>
      <c r="F26" s="58">
        <v>3901</v>
      </c>
      <c r="G26" s="64">
        <v>23</v>
      </c>
      <c r="H26" s="64">
        <v>3911</v>
      </c>
      <c r="I26" s="42"/>
      <c r="J26" s="42"/>
      <c r="K26" s="43">
        <v>0</v>
      </c>
      <c r="L26">
        <v>1212</v>
      </c>
    </row>
    <row r="27" spans="1:48" x14ac:dyDescent="0.3">
      <c r="A27" s="58">
        <v>12</v>
      </c>
      <c r="B27" s="58">
        <v>4010</v>
      </c>
      <c r="C27" s="61">
        <v>23</v>
      </c>
      <c r="D27" s="58">
        <v>4018</v>
      </c>
      <c r="E27" s="61">
        <v>13</v>
      </c>
      <c r="F27" s="58">
        <v>4026</v>
      </c>
      <c r="G27" s="64">
        <v>23</v>
      </c>
      <c r="H27" s="64">
        <v>4034</v>
      </c>
      <c r="I27" s="42"/>
      <c r="J27" s="42"/>
      <c r="K27" s="43">
        <v>0</v>
      </c>
      <c r="L27">
        <v>1212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8">
        <v>21</v>
      </c>
      <c r="B28" s="58">
        <v>4132</v>
      </c>
      <c r="C28" s="61">
        <v>12</v>
      </c>
      <c r="D28" s="58">
        <v>4140</v>
      </c>
      <c r="E28" s="61">
        <v>13</v>
      </c>
      <c r="F28" s="58">
        <v>4151</v>
      </c>
      <c r="G28" s="64">
        <v>23</v>
      </c>
      <c r="H28" s="64">
        <v>4158</v>
      </c>
      <c r="I28" s="42"/>
      <c r="J28" s="42"/>
      <c r="K28" s="43">
        <v>0</v>
      </c>
      <c r="L28">
        <v>2112</v>
      </c>
      <c r="N28" s="40">
        <f>COUNTIF(L7:L139,G3)</f>
        <v>40</v>
      </c>
      <c r="O28" s="40"/>
      <c r="P28" s="47">
        <v>22</v>
      </c>
      <c r="Q28" s="47">
        <v>22</v>
      </c>
      <c r="R28" s="47">
        <v>23</v>
      </c>
      <c r="S28" s="47">
        <v>22</v>
      </c>
      <c r="T28" s="47">
        <v>22</v>
      </c>
      <c r="U28" s="47">
        <v>22</v>
      </c>
      <c r="V28" s="46"/>
    </row>
    <row r="29" spans="1:48" x14ac:dyDescent="0.3">
      <c r="A29" s="59">
        <v>21</v>
      </c>
      <c r="B29" s="59">
        <v>4252</v>
      </c>
      <c r="C29" s="62">
        <v>21</v>
      </c>
      <c r="D29" s="59">
        <v>4261</v>
      </c>
      <c r="E29" s="62">
        <v>22</v>
      </c>
      <c r="F29" s="59">
        <v>4267</v>
      </c>
      <c r="G29" s="65">
        <v>14</v>
      </c>
      <c r="H29" s="65">
        <v>4276</v>
      </c>
      <c r="I29" s="41"/>
      <c r="J29" s="41"/>
      <c r="K29" s="51">
        <v>0</v>
      </c>
      <c r="L29">
        <v>2221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4375</v>
      </c>
      <c r="C30" s="62">
        <v>12</v>
      </c>
      <c r="D30" s="59">
        <v>4395</v>
      </c>
      <c r="E30" s="62">
        <v>24</v>
      </c>
      <c r="F30" s="59">
        <v>4406</v>
      </c>
      <c r="G30" s="65">
        <v>23</v>
      </c>
      <c r="H30" s="65">
        <v>4454</v>
      </c>
      <c r="I30" s="41"/>
      <c r="J30" s="41"/>
      <c r="K30" s="51">
        <v>0</v>
      </c>
      <c r="L30">
        <v>2122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4551</v>
      </c>
      <c r="C31" s="62">
        <v>21</v>
      </c>
      <c r="D31" s="59">
        <v>4558</v>
      </c>
      <c r="E31" s="62">
        <v>11</v>
      </c>
      <c r="F31" s="59">
        <v>4566</v>
      </c>
      <c r="G31" s="65">
        <v>21</v>
      </c>
      <c r="H31" s="65">
        <v>4574</v>
      </c>
      <c r="I31" s="41"/>
      <c r="J31" s="41"/>
      <c r="K31" s="51">
        <v>0</v>
      </c>
      <c r="L31">
        <v>2212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4670</v>
      </c>
      <c r="C32" s="62">
        <v>21</v>
      </c>
      <c r="D32" s="59">
        <v>4685</v>
      </c>
      <c r="E32" s="62">
        <v>11</v>
      </c>
      <c r="F32" s="59">
        <v>4693</v>
      </c>
      <c r="G32" s="65">
        <v>21</v>
      </c>
      <c r="H32" s="65">
        <v>4701</v>
      </c>
      <c r="I32" s="41"/>
      <c r="J32" s="41"/>
      <c r="K32" s="51">
        <v>0</v>
      </c>
      <c r="L32">
        <v>2212</v>
      </c>
      <c r="O32" s="45" t="s">
        <v>106</v>
      </c>
      <c r="P32" s="47">
        <f>U20</f>
        <v>4</v>
      </c>
      <c r="Q32" s="47">
        <f>Z20</f>
        <v>8</v>
      </c>
      <c r="R32" s="47">
        <f>AE20</f>
        <v>4</v>
      </c>
      <c r="S32" s="47">
        <f>AJ20</f>
        <v>9</v>
      </c>
      <c r="T32" s="47">
        <f>AO20</f>
        <v>8</v>
      </c>
      <c r="U32" s="47">
        <f>AT20</f>
        <v>7</v>
      </c>
      <c r="V32" s="45"/>
    </row>
    <row r="33" spans="1:22" x14ac:dyDescent="0.3">
      <c r="A33" s="59">
        <v>21</v>
      </c>
      <c r="B33" s="59">
        <v>4801</v>
      </c>
      <c r="C33" s="62">
        <v>12</v>
      </c>
      <c r="D33" s="59">
        <v>4808</v>
      </c>
      <c r="E33" s="62">
        <v>24</v>
      </c>
      <c r="F33" s="59">
        <v>4815</v>
      </c>
      <c r="G33" s="65">
        <v>14</v>
      </c>
      <c r="H33" s="65">
        <v>4823</v>
      </c>
      <c r="I33" s="41"/>
      <c r="J33" s="41"/>
      <c r="K33" s="51">
        <v>0</v>
      </c>
      <c r="L33">
        <v>2121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4926</v>
      </c>
      <c r="C34" s="62">
        <v>12</v>
      </c>
      <c r="D34" s="59">
        <v>4934</v>
      </c>
      <c r="E34" s="62">
        <v>24</v>
      </c>
      <c r="F34" s="59">
        <v>4942</v>
      </c>
      <c r="G34" s="65">
        <v>14</v>
      </c>
      <c r="H34" s="65">
        <v>5297</v>
      </c>
      <c r="I34" s="41"/>
      <c r="J34" s="41"/>
      <c r="K34" s="51">
        <v>0</v>
      </c>
      <c r="L34">
        <v>2121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5400</v>
      </c>
      <c r="C35" s="62">
        <v>12</v>
      </c>
      <c r="D35" s="59">
        <v>5408</v>
      </c>
      <c r="E35" s="62">
        <v>24</v>
      </c>
      <c r="F35" s="59">
        <v>5416</v>
      </c>
      <c r="G35" s="65">
        <v>14</v>
      </c>
      <c r="H35" s="65">
        <v>5448</v>
      </c>
      <c r="I35" s="41"/>
      <c r="J35" s="41"/>
      <c r="K35" s="51">
        <v>0</v>
      </c>
      <c r="L35">
        <v>2121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5543</v>
      </c>
      <c r="C36" s="62">
        <v>21</v>
      </c>
      <c r="D36" s="59">
        <v>5549</v>
      </c>
      <c r="E36" s="62">
        <v>11</v>
      </c>
      <c r="F36" s="59">
        <v>5558</v>
      </c>
      <c r="G36" s="65">
        <v>21</v>
      </c>
      <c r="H36" s="65">
        <v>5565</v>
      </c>
      <c r="I36" s="41"/>
      <c r="J36" s="41"/>
      <c r="K36" s="51">
        <v>0</v>
      </c>
      <c r="L36">
        <v>2212</v>
      </c>
      <c r="N36" s="41"/>
      <c r="O36" s="50" t="s">
        <v>110</v>
      </c>
      <c r="P36">
        <f>H28/P28</f>
        <v>189</v>
      </c>
      <c r="Q36">
        <f>(H50-H28)/Q28</f>
        <v>148.5</v>
      </c>
      <c r="R36">
        <f>(H73-H50)/R28</f>
        <v>140.69565217391303</v>
      </c>
      <c r="S36">
        <f>(H95-H73)/S28</f>
        <v>129.31818181818181</v>
      </c>
      <c r="T36">
        <f>(H117-H95)/T28</f>
        <v>144.5</v>
      </c>
      <c r="U36">
        <f>(H139-H117)/U28</f>
        <v>136</v>
      </c>
    </row>
    <row r="37" spans="1:22" x14ac:dyDescent="0.3">
      <c r="A37" s="59">
        <v>21</v>
      </c>
      <c r="B37" s="59">
        <v>5654</v>
      </c>
      <c r="C37" s="62">
        <v>12</v>
      </c>
      <c r="D37" s="59">
        <v>5662</v>
      </c>
      <c r="E37" s="62">
        <v>13</v>
      </c>
      <c r="F37" s="59">
        <v>5673</v>
      </c>
      <c r="G37" s="65">
        <v>23</v>
      </c>
      <c r="H37" s="65">
        <v>5680</v>
      </c>
      <c r="I37" s="41"/>
      <c r="J37" s="41"/>
      <c r="K37" s="51">
        <v>0</v>
      </c>
      <c r="L37">
        <v>2112</v>
      </c>
    </row>
    <row r="38" spans="1:22" x14ac:dyDescent="0.3">
      <c r="A38" s="59">
        <v>21</v>
      </c>
      <c r="B38" s="59">
        <v>5782</v>
      </c>
      <c r="C38" s="62">
        <v>12</v>
      </c>
      <c r="D38" s="59">
        <v>5790</v>
      </c>
      <c r="E38" s="62">
        <v>24</v>
      </c>
      <c r="F38" s="59">
        <v>5798</v>
      </c>
      <c r="G38" s="65">
        <v>23</v>
      </c>
      <c r="H38" s="65">
        <v>5860</v>
      </c>
      <c r="I38" s="41"/>
      <c r="J38" s="41"/>
      <c r="K38" s="51">
        <v>0</v>
      </c>
      <c r="L38">
        <v>2122</v>
      </c>
    </row>
    <row r="39" spans="1:22" x14ac:dyDescent="0.3">
      <c r="A39" s="59">
        <v>21</v>
      </c>
      <c r="B39" s="59">
        <v>5965</v>
      </c>
      <c r="C39" s="62">
        <v>21</v>
      </c>
      <c r="D39" s="59">
        <v>5972</v>
      </c>
      <c r="E39" s="62">
        <v>11</v>
      </c>
      <c r="F39" s="59">
        <v>5980</v>
      </c>
      <c r="G39" s="65">
        <v>21</v>
      </c>
      <c r="H39" s="65">
        <v>5988</v>
      </c>
      <c r="I39" s="41"/>
      <c r="J39" s="41"/>
      <c r="K39" s="51">
        <v>0</v>
      </c>
      <c r="L39">
        <v>2212</v>
      </c>
    </row>
    <row r="40" spans="1:22" x14ac:dyDescent="0.3">
      <c r="A40" s="59">
        <v>21</v>
      </c>
      <c r="B40" s="59">
        <v>6087</v>
      </c>
      <c r="C40" s="62">
        <v>12</v>
      </c>
      <c r="D40" s="59">
        <v>6095</v>
      </c>
      <c r="E40" s="62">
        <v>24</v>
      </c>
      <c r="F40" s="59">
        <v>6104</v>
      </c>
      <c r="G40" s="65">
        <v>23</v>
      </c>
      <c r="H40" s="65">
        <v>6120</v>
      </c>
      <c r="I40" s="41"/>
      <c r="J40" s="41"/>
      <c r="K40" s="51">
        <v>0</v>
      </c>
      <c r="L40">
        <v>2122</v>
      </c>
    </row>
    <row r="41" spans="1:22" x14ac:dyDescent="0.3">
      <c r="A41" s="59">
        <v>21</v>
      </c>
      <c r="B41" s="59">
        <v>6217</v>
      </c>
      <c r="C41" s="62">
        <v>21</v>
      </c>
      <c r="D41" s="59">
        <v>6222</v>
      </c>
      <c r="E41" s="62">
        <v>22</v>
      </c>
      <c r="F41" s="59">
        <v>6229</v>
      </c>
      <c r="G41" s="65">
        <v>14</v>
      </c>
      <c r="H41" s="65">
        <v>6239</v>
      </c>
      <c r="I41" s="41"/>
      <c r="J41" s="41"/>
      <c r="K41" s="51">
        <v>0</v>
      </c>
      <c r="L41">
        <v>2221</v>
      </c>
    </row>
    <row r="42" spans="1:22" x14ac:dyDescent="0.3">
      <c r="A42" s="59">
        <v>21</v>
      </c>
      <c r="B42" s="59">
        <v>6339</v>
      </c>
      <c r="C42" s="62">
        <v>12</v>
      </c>
      <c r="D42" s="59">
        <v>6347</v>
      </c>
      <c r="E42" s="62">
        <v>24</v>
      </c>
      <c r="F42" s="59">
        <v>6354</v>
      </c>
      <c r="G42" s="65">
        <v>14</v>
      </c>
      <c r="H42" s="65">
        <v>6376</v>
      </c>
      <c r="I42" s="41"/>
      <c r="J42" s="41"/>
      <c r="K42" s="51">
        <v>0</v>
      </c>
      <c r="L42">
        <v>2121</v>
      </c>
    </row>
    <row r="43" spans="1:22" x14ac:dyDescent="0.3">
      <c r="A43" s="59">
        <v>21</v>
      </c>
      <c r="B43" s="59">
        <v>6477</v>
      </c>
      <c r="C43" s="62">
        <v>21</v>
      </c>
      <c r="D43" s="59">
        <v>6481</v>
      </c>
      <c r="E43" s="62">
        <v>22</v>
      </c>
      <c r="F43" s="59">
        <v>6489</v>
      </c>
      <c r="G43" s="65">
        <v>14</v>
      </c>
      <c r="H43" s="65">
        <v>6497</v>
      </c>
      <c r="I43" s="41"/>
      <c r="J43" s="41"/>
      <c r="K43" s="51">
        <v>0</v>
      </c>
      <c r="L43">
        <v>2221</v>
      </c>
    </row>
    <row r="44" spans="1:22" x14ac:dyDescent="0.3">
      <c r="A44" s="59">
        <v>21</v>
      </c>
      <c r="B44" s="59">
        <v>6594</v>
      </c>
      <c r="C44" s="62">
        <v>21</v>
      </c>
      <c r="D44" s="59">
        <v>6600</v>
      </c>
      <c r="E44" s="62">
        <v>22</v>
      </c>
      <c r="F44" s="59">
        <v>6637</v>
      </c>
      <c r="G44" s="65">
        <v>23</v>
      </c>
      <c r="H44" s="65">
        <v>6644</v>
      </c>
      <c r="I44" s="41"/>
      <c r="J44" s="41"/>
      <c r="K44" s="51">
        <v>0</v>
      </c>
      <c r="L44">
        <v>2222</v>
      </c>
    </row>
    <row r="45" spans="1:22" x14ac:dyDescent="0.3">
      <c r="A45" s="59">
        <v>21</v>
      </c>
      <c r="B45" s="59">
        <v>6746</v>
      </c>
      <c r="C45" s="62">
        <v>21</v>
      </c>
      <c r="D45" s="59">
        <v>6753</v>
      </c>
      <c r="E45" s="62">
        <v>11</v>
      </c>
      <c r="F45" s="59">
        <v>6763</v>
      </c>
      <c r="G45" s="65">
        <v>21</v>
      </c>
      <c r="H45" s="65">
        <v>6771</v>
      </c>
      <c r="I45" s="41"/>
      <c r="J45" s="41"/>
      <c r="K45" s="51">
        <v>0</v>
      </c>
      <c r="L45">
        <v>2212</v>
      </c>
    </row>
    <row r="46" spans="1:22" x14ac:dyDescent="0.3">
      <c r="A46" s="59">
        <v>21</v>
      </c>
      <c r="B46" s="59">
        <v>6869</v>
      </c>
      <c r="C46" s="62">
        <v>12</v>
      </c>
      <c r="D46" s="59">
        <v>6876</v>
      </c>
      <c r="E46" s="62">
        <v>24</v>
      </c>
      <c r="F46" s="59">
        <v>6884</v>
      </c>
      <c r="G46" s="65">
        <v>14</v>
      </c>
      <c r="H46" s="65">
        <v>6893</v>
      </c>
      <c r="I46" s="41"/>
      <c r="J46" s="41"/>
      <c r="K46" s="51">
        <v>0</v>
      </c>
      <c r="L46">
        <v>2121</v>
      </c>
    </row>
    <row r="47" spans="1:22" x14ac:dyDescent="0.3">
      <c r="A47" s="59">
        <v>21</v>
      </c>
      <c r="B47" s="59">
        <v>6990</v>
      </c>
      <c r="C47" s="62">
        <v>21</v>
      </c>
      <c r="D47" s="59">
        <v>6997</v>
      </c>
      <c r="E47" s="62">
        <v>11</v>
      </c>
      <c r="F47" s="59">
        <v>7003</v>
      </c>
      <c r="G47" s="65">
        <v>21</v>
      </c>
      <c r="H47" s="65">
        <v>7011</v>
      </c>
      <c r="I47" s="41"/>
      <c r="J47" s="41"/>
      <c r="K47" s="51">
        <v>0</v>
      </c>
      <c r="L47">
        <v>2212</v>
      </c>
    </row>
    <row r="48" spans="1:22" x14ac:dyDescent="0.3">
      <c r="A48" s="59">
        <v>21</v>
      </c>
      <c r="B48" s="59">
        <v>7123</v>
      </c>
      <c r="C48" s="62">
        <v>21</v>
      </c>
      <c r="D48" s="59">
        <v>7131</v>
      </c>
      <c r="E48" s="62">
        <v>11</v>
      </c>
      <c r="F48" s="59">
        <v>7138</v>
      </c>
      <c r="G48" s="65">
        <v>21</v>
      </c>
      <c r="H48" s="65">
        <v>7145</v>
      </c>
      <c r="I48" s="41"/>
      <c r="J48" s="41"/>
      <c r="K48" s="51">
        <v>0</v>
      </c>
      <c r="L48">
        <v>2212</v>
      </c>
    </row>
    <row r="49" spans="1:12" x14ac:dyDescent="0.3">
      <c r="A49" s="59">
        <v>21</v>
      </c>
      <c r="B49" s="59">
        <v>7242</v>
      </c>
      <c r="C49" s="62">
        <v>12</v>
      </c>
      <c r="D49" s="59">
        <v>7247</v>
      </c>
      <c r="E49" s="62">
        <v>24</v>
      </c>
      <c r="F49" s="59">
        <v>7254</v>
      </c>
      <c r="G49" s="65">
        <v>23</v>
      </c>
      <c r="H49" s="65">
        <v>7300</v>
      </c>
      <c r="I49" s="41"/>
      <c r="J49" s="41"/>
      <c r="K49" s="51">
        <v>0</v>
      </c>
      <c r="L49">
        <v>2122</v>
      </c>
    </row>
    <row r="50" spans="1:12" x14ac:dyDescent="0.3">
      <c r="A50" s="59">
        <v>21</v>
      </c>
      <c r="B50" s="59">
        <v>7403</v>
      </c>
      <c r="C50" s="62">
        <v>21</v>
      </c>
      <c r="D50" s="59">
        <v>7409</v>
      </c>
      <c r="E50" s="62">
        <v>11</v>
      </c>
      <c r="F50" s="59">
        <v>7417</v>
      </c>
      <c r="G50" s="65">
        <v>21</v>
      </c>
      <c r="H50" s="65">
        <v>7425</v>
      </c>
      <c r="I50" s="41"/>
      <c r="J50" s="41"/>
      <c r="K50" s="51">
        <v>0</v>
      </c>
      <c r="L50">
        <v>2212</v>
      </c>
    </row>
    <row r="51" spans="1:12" x14ac:dyDescent="0.3">
      <c r="A51" s="58">
        <v>21</v>
      </c>
      <c r="B51" s="58">
        <v>7518</v>
      </c>
      <c r="C51" s="61">
        <v>12</v>
      </c>
      <c r="D51" s="58">
        <v>7525</v>
      </c>
      <c r="E51" s="61">
        <v>24</v>
      </c>
      <c r="F51" s="58">
        <v>7533</v>
      </c>
      <c r="G51" s="64">
        <v>14</v>
      </c>
      <c r="H51" s="64">
        <v>7576</v>
      </c>
      <c r="I51" s="42"/>
      <c r="J51" s="42"/>
      <c r="K51" s="43">
        <v>0</v>
      </c>
      <c r="L51">
        <v>2121</v>
      </c>
    </row>
    <row r="52" spans="1:12" x14ac:dyDescent="0.3">
      <c r="A52" s="58">
        <v>21</v>
      </c>
      <c r="B52" s="58">
        <v>7670</v>
      </c>
      <c r="C52" s="61">
        <v>21</v>
      </c>
      <c r="D52" s="58">
        <v>7675</v>
      </c>
      <c r="E52" s="61">
        <v>22</v>
      </c>
      <c r="F52" s="58">
        <v>7679</v>
      </c>
      <c r="G52" s="64">
        <v>14</v>
      </c>
      <c r="H52" s="64">
        <v>7686</v>
      </c>
      <c r="I52" s="42"/>
      <c r="J52" s="42"/>
      <c r="K52" s="43">
        <v>0</v>
      </c>
      <c r="L52">
        <v>2221</v>
      </c>
    </row>
    <row r="53" spans="1:12" x14ac:dyDescent="0.3">
      <c r="A53" s="58">
        <v>21</v>
      </c>
      <c r="B53" s="58">
        <v>7789</v>
      </c>
      <c r="C53" s="61">
        <v>12</v>
      </c>
      <c r="D53" s="58">
        <v>7796</v>
      </c>
      <c r="E53" s="61">
        <v>24</v>
      </c>
      <c r="F53" s="58">
        <v>7803</v>
      </c>
      <c r="G53" s="64">
        <v>23</v>
      </c>
      <c r="H53" s="64">
        <v>7842</v>
      </c>
      <c r="I53" s="42"/>
      <c r="J53" s="42"/>
      <c r="K53" s="43">
        <v>0</v>
      </c>
      <c r="L53">
        <v>2122</v>
      </c>
    </row>
    <row r="54" spans="1:12" x14ac:dyDescent="0.3">
      <c r="A54" s="58">
        <v>21</v>
      </c>
      <c r="B54" s="58">
        <v>7938</v>
      </c>
      <c r="C54" s="61">
        <v>21</v>
      </c>
      <c r="D54" s="58">
        <v>7943</v>
      </c>
      <c r="E54" s="61">
        <v>11</v>
      </c>
      <c r="F54" s="58">
        <v>7950</v>
      </c>
      <c r="G54" s="64">
        <v>21</v>
      </c>
      <c r="H54" s="64">
        <v>7957</v>
      </c>
      <c r="I54" s="42"/>
      <c r="J54" s="42"/>
      <c r="K54" s="43">
        <v>0</v>
      </c>
      <c r="L54">
        <v>2212</v>
      </c>
    </row>
    <row r="55" spans="1:12" x14ac:dyDescent="0.3">
      <c r="A55" s="58">
        <v>21</v>
      </c>
      <c r="B55" s="58">
        <v>8053</v>
      </c>
      <c r="C55" s="61">
        <v>12</v>
      </c>
      <c r="D55" s="58">
        <v>8066</v>
      </c>
      <c r="E55" s="61">
        <v>24</v>
      </c>
      <c r="F55" s="58">
        <v>8073</v>
      </c>
      <c r="G55" s="64">
        <v>23</v>
      </c>
      <c r="H55" s="64">
        <v>8099</v>
      </c>
      <c r="I55" s="42"/>
      <c r="J55" s="42"/>
      <c r="K55" s="43">
        <v>0</v>
      </c>
      <c r="L55">
        <v>2122</v>
      </c>
    </row>
    <row r="56" spans="1:12" x14ac:dyDescent="0.3">
      <c r="A56" s="58">
        <v>21</v>
      </c>
      <c r="B56" s="58">
        <v>8203</v>
      </c>
      <c r="C56" s="61">
        <v>12</v>
      </c>
      <c r="D56" s="58">
        <v>8210</v>
      </c>
      <c r="E56" s="61">
        <v>24</v>
      </c>
      <c r="F56" s="58">
        <v>8218</v>
      </c>
      <c r="G56" s="64">
        <v>23</v>
      </c>
      <c r="H56" s="64">
        <v>8275</v>
      </c>
      <c r="I56" s="42"/>
      <c r="J56" s="42"/>
      <c r="K56" s="43">
        <v>0</v>
      </c>
      <c r="L56">
        <v>2122</v>
      </c>
    </row>
    <row r="57" spans="1:12" x14ac:dyDescent="0.3">
      <c r="A57" s="58">
        <v>12</v>
      </c>
      <c r="B57" s="58">
        <v>8371</v>
      </c>
      <c r="C57" s="61">
        <v>23</v>
      </c>
      <c r="D57" s="58">
        <v>8379</v>
      </c>
      <c r="E57" s="61">
        <v>13</v>
      </c>
      <c r="F57" s="58">
        <v>8386</v>
      </c>
      <c r="G57" s="64">
        <v>23</v>
      </c>
      <c r="H57" s="64">
        <v>8394</v>
      </c>
      <c r="I57" s="42"/>
      <c r="J57" s="42"/>
      <c r="K57" s="43">
        <v>0</v>
      </c>
      <c r="L57">
        <v>1212</v>
      </c>
    </row>
    <row r="58" spans="1:12" x14ac:dyDescent="0.3">
      <c r="A58" s="58">
        <v>21</v>
      </c>
      <c r="B58" s="58">
        <v>8493</v>
      </c>
      <c r="C58" s="61">
        <v>21</v>
      </c>
      <c r="D58" s="58">
        <v>8509</v>
      </c>
      <c r="E58" s="61">
        <v>11</v>
      </c>
      <c r="F58" s="58">
        <v>8516</v>
      </c>
      <c r="G58" s="64">
        <v>21</v>
      </c>
      <c r="H58" s="64">
        <v>8524</v>
      </c>
      <c r="I58" s="42"/>
      <c r="J58" s="42"/>
      <c r="K58" s="43">
        <v>0</v>
      </c>
      <c r="L58">
        <v>2212</v>
      </c>
    </row>
    <row r="59" spans="1:12" x14ac:dyDescent="0.3">
      <c r="A59" s="58">
        <v>21</v>
      </c>
      <c r="B59" s="58">
        <v>8611</v>
      </c>
      <c r="C59" s="61">
        <v>12</v>
      </c>
      <c r="D59" s="58">
        <v>8619</v>
      </c>
      <c r="E59" s="61">
        <v>13</v>
      </c>
      <c r="F59" s="58">
        <v>8642</v>
      </c>
      <c r="G59" s="64">
        <v>23</v>
      </c>
      <c r="H59" s="64">
        <v>8649</v>
      </c>
      <c r="I59" s="42"/>
      <c r="J59" s="42"/>
      <c r="K59" s="43">
        <v>0</v>
      </c>
      <c r="L59">
        <v>2112</v>
      </c>
    </row>
    <row r="60" spans="1:12" x14ac:dyDescent="0.3">
      <c r="A60" s="58">
        <v>21</v>
      </c>
      <c r="B60" s="58">
        <v>8746</v>
      </c>
      <c r="C60" s="61">
        <v>21</v>
      </c>
      <c r="D60" s="58">
        <v>8754</v>
      </c>
      <c r="E60" s="61">
        <v>22</v>
      </c>
      <c r="F60" s="58">
        <v>8761</v>
      </c>
      <c r="G60" s="64">
        <v>14</v>
      </c>
      <c r="H60" s="64">
        <v>8768</v>
      </c>
      <c r="I60" s="42"/>
      <c r="J60" s="42"/>
      <c r="K60" s="43">
        <v>0</v>
      </c>
      <c r="L60">
        <v>2221</v>
      </c>
    </row>
    <row r="61" spans="1:12" x14ac:dyDescent="0.3">
      <c r="A61" s="58">
        <v>21</v>
      </c>
      <c r="B61" s="58">
        <v>8863</v>
      </c>
      <c r="C61" s="61">
        <v>21</v>
      </c>
      <c r="D61" s="58">
        <v>8867</v>
      </c>
      <c r="E61" s="61">
        <v>11</v>
      </c>
      <c r="F61" s="58">
        <v>8874</v>
      </c>
      <c r="G61" s="64">
        <v>21</v>
      </c>
      <c r="H61" s="64">
        <v>8882</v>
      </c>
      <c r="I61" s="42"/>
      <c r="J61" s="42"/>
      <c r="K61" s="43">
        <v>0</v>
      </c>
      <c r="L61">
        <v>2212</v>
      </c>
    </row>
    <row r="62" spans="1:12" x14ac:dyDescent="0.3">
      <c r="A62" s="58">
        <v>12</v>
      </c>
      <c r="B62" s="58">
        <v>9005</v>
      </c>
      <c r="C62" s="61">
        <v>23</v>
      </c>
      <c r="D62" s="58">
        <v>9013</v>
      </c>
      <c r="E62" s="61">
        <v>13</v>
      </c>
      <c r="F62" s="58">
        <v>9020</v>
      </c>
      <c r="G62" s="64">
        <v>23</v>
      </c>
      <c r="H62" s="64">
        <v>9027</v>
      </c>
      <c r="I62" s="42"/>
      <c r="J62" s="42"/>
      <c r="K62" s="43">
        <v>0</v>
      </c>
      <c r="L62">
        <v>1212</v>
      </c>
    </row>
    <row r="63" spans="1:12" x14ac:dyDescent="0.3">
      <c r="A63" s="58">
        <v>12</v>
      </c>
      <c r="B63" s="58">
        <v>9127</v>
      </c>
      <c r="C63" s="61">
        <v>14</v>
      </c>
      <c r="D63" s="58">
        <v>9136</v>
      </c>
      <c r="E63" s="61">
        <v>24</v>
      </c>
      <c r="F63" s="58">
        <v>9144</v>
      </c>
      <c r="G63" s="64">
        <v>23</v>
      </c>
      <c r="H63" s="64">
        <v>9184</v>
      </c>
      <c r="I63" s="42"/>
      <c r="J63" s="42"/>
      <c r="K63" s="43">
        <v>0</v>
      </c>
      <c r="L63">
        <v>1122</v>
      </c>
    </row>
    <row r="64" spans="1:12" x14ac:dyDescent="0.3">
      <c r="A64" s="58">
        <v>21</v>
      </c>
      <c r="B64" s="58">
        <v>9279</v>
      </c>
      <c r="C64" s="61">
        <v>21</v>
      </c>
      <c r="D64" s="58">
        <v>9283</v>
      </c>
      <c r="E64" s="61">
        <v>22</v>
      </c>
      <c r="F64" s="58">
        <v>9291</v>
      </c>
      <c r="G64" s="64">
        <v>14</v>
      </c>
      <c r="H64" s="64">
        <v>9317</v>
      </c>
      <c r="I64" s="42"/>
      <c r="J64" s="42"/>
      <c r="K64" s="43">
        <v>0</v>
      </c>
      <c r="L64">
        <v>2221</v>
      </c>
    </row>
    <row r="65" spans="1:12" x14ac:dyDescent="0.3">
      <c r="A65" s="58">
        <v>21</v>
      </c>
      <c r="B65" s="58">
        <v>9413</v>
      </c>
      <c r="C65" s="61">
        <v>21</v>
      </c>
      <c r="D65" s="58">
        <v>9418</v>
      </c>
      <c r="E65" s="61">
        <v>22</v>
      </c>
      <c r="F65" s="58">
        <v>9426</v>
      </c>
      <c r="G65" s="64">
        <v>14</v>
      </c>
      <c r="H65" s="64">
        <v>9434</v>
      </c>
      <c r="I65" s="42"/>
      <c r="J65" s="42"/>
      <c r="K65" s="43">
        <v>0</v>
      </c>
      <c r="L65">
        <v>2221</v>
      </c>
    </row>
    <row r="66" spans="1:12" x14ac:dyDescent="0.3">
      <c r="A66" s="58">
        <v>21</v>
      </c>
      <c r="B66" s="58">
        <v>9529</v>
      </c>
      <c r="C66" s="61">
        <v>21</v>
      </c>
      <c r="D66" s="58">
        <v>9536</v>
      </c>
      <c r="E66" s="61">
        <v>22</v>
      </c>
      <c r="F66" s="58">
        <v>9543</v>
      </c>
      <c r="G66" s="64">
        <v>14</v>
      </c>
      <c r="H66" s="64">
        <v>9550</v>
      </c>
      <c r="I66" s="42"/>
      <c r="J66" s="42"/>
      <c r="K66" s="43">
        <v>0</v>
      </c>
      <c r="L66">
        <v>2221</v>
      </c>
    </row>
    <row r="67" spans="1:12" x14ac:dyDescent="0.3">
      <c r="A67" s="58">
        <v>21</v>
      </c>
      <c r="B67" s="58">
        <v>9652</v>
      </c>
      <c r="C67" s="61">
        <v>12</v>
      </c>
      <c r="D67" s="58">
        <v>9659</v>
      </c>
      <c r="E67" s="61">
        <v>24</v>
      </c>
      <c r="F67" s="58">
        <v>9666</v>
      </c>
      <c r="G67" s="64">
        <v>23</v>
      </c>
      <c r="H67" s="64">
        <v>9697</v>
      </c>
      <c r="I67" s="42"/>
      <c r="J67" s="42"/>
      <c r="K67" s="43">
        <v>0</v>
      </c>
      <c r="L67">
        <v>2122</v>
      </c>
    </row>
    <row r="68" spans="1:12" x14ac:dyDescent="0.3">
      <c r="A68" s="58">
        <v>21</v>
      </c>
      <c r="B68" s="58">
        <v>9793</v>
      </c>
      <c r="C68" s="61">
        <v>21</v>
      </c>
      <c r="D68" s="58">
        <v>9800</v>
      </c>
      <c r="E68" s="61">
        <v>11</v>
      </c>
      <c r="F68" s="58">
        <v>9807</v>
      </c>
      <c r="G68" s="64">
        <v>21</v>
      </c>
      <c r="H68" s="64">
        <v>9815</v>
      </c>
      <c r="I68" s="42"/>
      <c r="J68" s="42"/>
      <c r="K68" s="43">
        <v>0</v>
      </c>
      <c r="L68">
        <v>2212</v>
      </c>
    </row>
    <row r="69" spans="1:12" x14ac:dyDescent="0.3">
      <c r="A69" s="58">
        <v>21</v>
      </c>
      <c r="B69" s="58">
        <v>9905</v>
      </c>
      <c r="C69" s="61">
        <v>12</v>
      </c>
      <c r="D69" s="58">
        <v>9913</v>
      </c>
      <c r="E69" s="61">
        <v>24</v>
      </c>
      <c r="F69" s="58">
        <v>9920</v>
      </c>
      <c r="G69" s="64">
        <v>14</v>
      </c>
      <c r="H69" s="64">
        <v>9927</v>
      </c>
      <c r="I69" s="42"/>
      <c r="J69" s="42"/>
      <c r="K69" s="43">
        <v>0</v>
      </c>
      <c r="L69">
        <v>2121</v>
      </c>
    </row>
    <row r="70" spans="1:12" x14ac:dyDescent="0.3">
      <c r="A70" s="58">
        <v>21</v>
      </c>
      <c r="B70" s="58">
        <v>10022</v>
      </c>
      <c r="C70" s="61">
        <v>21</v>
      </c>
      <c r="D70" s="58">
        <v>10029</v>
      </c>
      <c r="E70" s="61">
        <v>22</v>
      </c>
      <c r="F70" s="58">
        <v>10033</v>
      </c>
      <c r="G70" s="64">
        <v>14</v>
      </c>
      <c r="H70" s="64">
        <v>10042</v>
      </c>
      <c r="I70" s="42"/>
      <c r="J70" s="42"/>
      <c r="K70" s="43">
        <v>0</v>
      </c>
      <c r="L70">
        <v>2221</v>
      </c>
    </row>
    <row r="71" spans="1:12" x14ac:dyDescent="0.3">
      <c r="A71" s="58">
        <v>21</v>
      </c>
      <c r="B71" s="58">
        <v>10139</v>
      </c>
      <c r="C71" s="61">
        <v>12</v>
      </c>
      <c r="D71" s="58">
        <v>10148</v>
      </c>
      <c r="E71" s="61">
        <v>24</v>
      </c>
      <c r="F71" s="58">
        <v>10155</v>
      </c>
      <c r="G71" s="64">
        <v>23</v>
      </c>
      <c r="H71" s="64">
        <v>10294</v>
      </c>
      <c r="I71" s="42"/>
      <c r="J71" s="42"/>
      <c r="K71" s="43">
        <v>0</v>
      </c>
      <c r="L71">
        <v>2122</v>
      </c>
    </row>
    <row r="72" spans="1:12" x14ac:dyDescent="0.3">
      <c r="A72" s="58">
        <v>21</v>
      </c>
      <c r="B72" s="58">
        <v>10391</v>
      </c>
      <c r="C72" s="61">
        <v>12</v>
      </c>
      <c r="D72" s="58">
        <v>10398</v>
      </c>
      <c r="E72" s="61">
        <v>24</v>
      </c>
      <c r="F72" s="58">
        <v>10406</v>
      </c>
      <c r="G72" s="64">
        <v>23</v>
      </c>
      <c r="H72" s="64">
        <v>10481</v>
      </c>
      <c r="I72" s="42"/>
      <c r="J72" s="42"/>
      <c r="K72" s="43">
        <v>0</v>
      </c>
      <c r="L72">
        <v>2122</v>
      </c>
    </row>
    <row r="73" spans="1:12" x14ac:dyDescent="0.3">
      <c r="A73" s="58">
        <v>21</v>
      </c>
      <c r="B73" s="58">
        <v>10582</v>
      </c>
      <c r="C73" s="61">
        <v>12</v>
      </c>
      <c r="D73" s="58">
        <v>10589</v>
      </c>
      <c r="E73" s="61">
        <v>24</v>
      </c>
      <c r="F73" s="58">
        <v>10596</v>
      </c>
      <c r="G73" s="64">
        <v>23</v>
      </c>
      <c r="H73" s="64">
        <v>10661</v>
      </c>
      <c r="I73" s="42"/>
      <c r="J73" s="42"/>
      <c r="K73" s="43">
        <v>0</v>
      </c>
      <c r="L73">
        <v>2122</v>
      </c>
    </row>
    <row r="74" spans="1:12" x14ac:dyDescent="0.3">
      <c r="A74" s="59">
        <v>21</v>
      </c>
      <c r="B74" s="59">
        <v>10756</v>
      </c>
      <c r="C74" s="62">
        <v>21</v>
      </c>
      <c r="D74" s="59">
        <v>10762</v>
      </c>
      <c r="E74" s="62">
        <v>11</v>
      </c>
      <c r="F74" s="59">
        <v>10769</v>
      </c>
      <c r="G74" s="65">
        <v>21</v>
      </c>
      <c r="H74" s="65">
        <v>10777</v>
      </c>
      <c r="I74" s="41"/>
      <c r="J74" s="41"/>
      <c r="K74" s="51">
        <v>0</v>
      </c>
      <c r="L74">
        <v>2212</v>
      </c>
    </row>
    <row r="75" spans="1:12" x14ac:dyDescent="0.3">
      <c r="A75" s="59">
        <v>21</v>
      </c>
      <c r="B75" s="59">
        <v>10874</v>
      </c>
      <c r="C75" s="62">
        <v>12</v>
      </c>
      <c r="D75" s="59">
        <v>10882</v>
      </c>
      <c r="E75" s="62">
        <v>24</v>
      </c>
      <c r="F75" s="59">
        <v>10895</v>
      </c>
      <c r="G75" s="65">
        <v>14</v>
      </c>
      <c r="H75" s="65">
        <v>10901</v>
      </c>
      <c r="I75" s="41"/>
      <c r="J75" s="41"/>
      <c r="K75" s="51">
        <v>0</v>
      </c>
      <c r="L75">
        <v>2121</v>
      </c>
    </row>
    <row r="76" spans="1:12" x14ac:dyDescent="0.3">
      <c r="A76" s="59">
        <v>21</v>
      </c>
      <c r="B76" s="59">
        <v>10996</v>
      </c>
      <c r="C76" s="62">
        <v>21</v>
      </c>
      <c r="D76" s="59">
        <v>11000</v>
      </c>
      <c r="E76" s="62">
        <v>22</v>
      </c>
      <c r="F76" s="59">
        <v>11007</v>
      </c>
      <c r="G76" s="65">
        <v>14</v>
      </c>
      <c r="H76" s="65">
        <v>11014</v>
      </c>
      <c r="I76" s="41"/>
      <c r="J76" s="41"/>
      <c r="K76" s="51">
        <v>0</v>
      </c>
      <c r="L76">
        <v>2221</v>
      </c>
    </row>
    <row r="77" spans="1:12" x14ac:dyDescent="0.3">
      <c r="A77" s="59">
        <v>21</v>
      </c>
      <c r="B77" s="59">
        <v>11112</v>
      </c>
      <c r="C77" s="62">
        <v>12</v>
      </c>
      <c r="D77" s="59">
        <v>11119</v>
      </c>
      <c r="E77" s="62">
        <v>24</v>
      </c>
      <c r="F77" s="59">
        <v>11127</v>
      </c>
      <c r="G77" s="65">
        <v>23</v>
      </c>
      <c r="H77" s="65">
        <v>11156</v>
      </c>
      <c r="I77" s="41"/>
      <c r="J77" s="41"/>
      <c r="K77" s="51">
        <v>0</v>
      </c>
      <c r="L77">
        <v>2122</v>
      </c>
    </row>
    <row r="78" spans="1:12" x14ac:dyDescent="0.3">
      <c r="A78" s="59">
        <v>21</v>
      </c>
      <c r="B78" s="59">
        <v>11250</v>
      </c>
      <c r="C78" s="62">
        <v>21</v>
      </c>
      <c r="D78" s="59">
        <v>11255</v>
      </c>
      <c r="E78" s="62">
        <v>11</v>
      </c>
      <c r="F78" s="59">
        <v>11263</v>
      </c>
      <c r="G78" s="65">
        <v>21</v>
      </c>
      <c r="H78" s="65">
        <v>11271</v>
      </c>
      <c r="I78" s="41"/>
      <c r="J78" s="41"/>
      <c r="K78" s="51">
        <v>0</v>
      </c>
      <c r="L78">
        <v>2212</v>
      </c>
    </row>
    <row r="79" spans="1:12" x14ac:dyDescent="0.3">
      <c r="A79" s="59">
        <v>21</v>
      </c>
      <c r="B79" s="59">
        <v>11386</v>
      </c>
      <c r="C79" s="62">
        <v>12</v>
      </c>
      <c r="D79" s="59">
        <v>11393</v>
      </c>
      <c r="E79" s="62">
        <v>24</v>
      </c>
      <c r="F79" s="59">
        <v>11400</v>
      </c>
      <c r="G79" s="65">
        <v>14</v>
      </c>
      <c r="H79" s="65">
        <v>11424</v>
      </c>
      <c r="I79" s="41"/>
      <c r="J79" s="41"/>
      <c r="K79" s="51">
        <v>0</v>
      </c>
      <c r="L79">
        <v>2121</v>
      </c>
    </row>
    <row r="80" spans="1:12" x14ac:dyDescent="0.3">
      <c r="A80" s="59">
        <v>21</v>
      </c>
      <c r="B80" s="59">
        <v>11518</v>
      </c>
      <c r="C80" s="62">
        <v>21</v>
      </c>
      <c r="D80" s="59">
        <v>11525</v>
      </c>
      <c r="E80" s="62">
        <v>11</v>
      </c>
      <c r="F80" s="59">
        <v>11533</v>
      </c>
      <c r="G80" s="65">
        <v>21</v>
      </c>
      <c r="H80" s="65">
        <v>11541</v>
      </c>
      <c r="I80" s="41"/>
      <c r="J80" s="41"/>
      <c r="K80" s="51">
        <v>0</v>
      </c>
      <c r="L80">
        <v>2212</v>
      </c>
    </row>
    <row r="81" spans="1:12" x14ac:dyDescent="0.3">
      <c r="A81" s="59">
        <v>21</v>
      </c>
      <c r="B81" s="59">
        <v>11629</v>
      </c>
      <c r="C81" s="62">
        <v>21</v>
      </c>
      <c r="D81" s="59">
        <v>11642</v>
      </c>
      <c r="E81" s="62">
        <v>11</v>
      </c>
      <c r="F81" s="59">
        <v>11649</v>
      </c>
      <c r="G81" s="65">
        <v>21</v>
      </c>
      <c r="H81" s="65">
        <v>11657</v>
      </c>
      <c r="I81" s="41"/>
      <c r="J81" s="41"/>
      <c r="K81" s="51">
        <v>0</v>
      </c>
      <c r="L81">
        <v>2212</v>
      </c>
    </row>
    <row r="82" spans="1:12" x14ac:dyDescent="0.3">
      <c r="A82" s="59">
        <v>21</v>
      </c>
      <c r="B82" s="59">
        <v>11755</v>
      </c>
      <c r="C82" s="62">
        <v>12</v>
      </c>
      <c r="D82" s="59">
        <v>11772</v>
      </c>
      <c r="E82" s="62">
        <v>24</v>
      </c>
      <c r="F82" s="59">
        <v>11781</v>
      </c>
      <c r="G82" s="65">
        <v>23</v>
      </c>
      <c r="H82" s="65">
        <v>11859</v>
      </c>
      <c r="I82" s="41"/>
      <c r="J82" s="41"/>
      <c r="K82" s="51">
        <v>0</v>
      </c>
      <c r="L82">
        <v>2122</v>
      </c>
    </row>
    <row r="83" spans="1:12" x14ac:dyDescent="0.3">
      <c r="A83" s="59">
        <v>21</v>
      </c>
      <c r="B83" s="59">
        <v>11956</v>
      </c>
      <c r="C83" s="62">
        <v>21</v>
      </c>
      <c r="D83" s="59">
        <v>11960</v>
      </c>
      <c r="E83" s="62">
        <v>11</v>
      </c>
      <c r="F83" s="59">
        <v>11969</v>
      </c>
      <c r="G83" s="65">
        <v>21</v>
      </c>
      <c r="H83" s="65">
        <v>11977</v>
      </c>
      <c r="I83" s="41"/>
      <c r="J83" s="41"/>
      <c r="K83" s="51">
        <v>0</v>
      </c>
      <c r="L83">
        <v>2212</v>
      </c>
    </row>
    <row r="84" spans="1:12" x14ac:dyDescent="0.3">
      <c r="A84" s="59">
        <v>21</v>
      </c>
      <c r="B84" s="59">
        <v>12063</v>
      </c>
      <c r="C84" s="62">
        <v>21</v>
      </c>
      <c r="D84" s="59">
        <v>12071</v>
      </c>
      <c r="E84" s="62">
        <v>22</v>
      </c>
      <c r="F84" s="59">
        <v>12075</v>
      </c>
      <c r="G84" s="65">
        <v>14</v>
      </c>
      <c r="H84" s="65">
        <v>12083</v>
      </c>
      <c r="I84" s="41"/>
      <c r="J84" s="41"/>
      <c r="K84" s="51">
        <v>0</v>
      </c>
      <c r="L84">
        <v>2221</v>
      </c>
    </row>
    <row r="85" spans="1:12" x14ac:dyDescent="0.3">
      <c r="A85" s="59">
        <v>21</v>
      </c>
      <c r="B85" s="59">
        <v>12181</v>
      </c>
      <c r="C85" s="62">
        <v>21</v>
      </c>
      <c r="D85" s="59">
        <v>12188</v>
      </c>
      <c r="E85" s="62">
        <v>11</v>
      </c>
      <c r="F85" s="59">
        <v>12198</v>
      </c>
      <c r="G85" s="65">
        <v>21</v>
      </c>
      <c r="H85" s="65">
        <v>12206</v>
      </c>
      <c r="I85" s="41"/>
      <c r="J85" s="41"/>
      <c r="K85" s="51">
        <v>0</v>
      </c>
      <c r="L85">
        <v>2212</v>
      </c>
    </row>
    <row r="86" spans="1:12" x14ac:dyDescent="0.3">
      <c r="A86" s="59">
        <v>12</v>
      </c>
      <c r="B86" s="59">
        <v>12306</v>
      </c>
      <c r="C86" s="62">
        <v>23</v>
      </c>
      <c r="D86" s="59">
        <v>12314</v>
      </c>
      <c r="E86" s="62">
        <v>13</v>
      </c>
      <c r="F86" s="59">
        <v>12322</v>
      </c>
      <c r="G86" s="65">
        <v>23</v>
      </c>
      <c r="H86" s="65">
        <v>12330</v>
      </c>
      <c r="I86" s="41"/>
      <c r="J86" s="41"/>
      <c r="K86" s="51">
        <v>0</v>
      </c>
      <c r="L86">
        <v>1212</v>
      </c>
    </row>
    <row r="87" spans="1:12" x14ac:dyDescent="0.3">
      <c r="A87" s="59">
        <v>21</v>
      </c>
      <c r="B87" s="59">
        <v>12426</v>
      </c>
      <c r="C87" s="62">
        <v>21</v>
      </c>
      <c r="D87" s="59">
        <v>12433</v>
      </c>
      <c r="E87" s="62">
        <v>11</v>
      </c>
      <c r="F87" s="59">
        <v>12441</v>
      </c>
      <c r="G87" s="65">
        <v>21</v>
      </c>
      <c r="H87" s="65">
        <v>12449</v>
      </c>
      <c r="I87" s="41"/>
      <c r="J87" s="41"/>
      <c r="K87" s="51">
        <v>0</v>
      </c>
      <c r="L87">
        <v>2212</v>
      </c>
    </row>
    <row r="88" spans="1:12" x14ac:dyDescent="0.3">
      <c r="A88" s="59">
        <v>21</v>
      </c>
      <c r="B88" s="59">
        <v>12540</v>
      </c>
      <c r="C88" s="62">
        <v>12</v>
      </c>
      <c r="D88" s="59">
        <v>12548</v>
      </c>
      <c r="E88" s="62">
        <v>24</v>
      </c>
      <c r="F88" s="59">
        <v>12555</v>
      </c>
      <c r="G88" s="65">
        <v>23</v>
      </c>
      <c r="H88" s="65">
        <v>12586</v>
      </c>
      <c r="I88" s="41"/>
      <c r="J88" s="41"/>
      <c r="K88" s="51">
        <v>0</v>
      </c>
      <c r="L88">
        <v>2122</v>
      </c>
    </row>
    <row r="89" spans="1:12" x14ac:dyDescent="0.3">
      <c r="A89" s="59">
        <v>21</v>
      </c>
      <c r="B89" s="59">
        <v>12681</v>
      </c>
      <c r="C89" s="62">
        <v>21</v>
      </c>
      <c r="D89" s="59">
        <v>12688</v>
      </c>
      <c r="E89" s="62">
        <v>22</v>
      </c>
      <c r="F89" s="59">
        <v>12707</v>
      </c>
      <c r="G89" s="65">
        <v>14</v>
      </c>
      <c r="H89" s="65">
        <v>12714</v>
      </c>
      <c r="I89" s="41"/>
      <c r="J89" s="41"/>
      <c r="K89" s="51">
        <v>0</v>
      </c>
      <c r="L89">
        <v>2221</v>
      </c>
    </row>
    <row r="90" spans="1:12" x14ac:dyDescent="0.3">
      <c r="A90" s="59">
        <v>12</v>
      </c>
      <c r="B90" s="59">
        <v>12812</v>
      </c>
      <c r="C90" s="62">
        <v>23</v>
      </c>
      <c r="D90" s="59">
        <v>12819</v>
      </c>
      <c r="E90" s="62">
        <v>13</v>
      </c>
      <c r="F90" s="59">
        <v>12827</v>
      </c>
      <c r="G90" s="65">
        <v>23</v>
      </c>
      <c r="H90" s="65">
        <v>12834</v>
      </c>
      <c r="I90" s="41"/>
      <c r="J90" s="41"/>
      <c r="K90" s="51">
        <v>0</v>
      </c>
      <c r="L90">
        <v>1212</v>
      </c>
    </row>
    <row r="91" spans="1:12" x14ac:dyDescent="0.3">
      <c r="A91" s="59">
        <v>21</v>
      </c>
      <c r="B91" s="59">
        <v>12930</v>
      </c>
      <c r="C91" s="62">
        <v>21</v>
      </c>
      <c r="D91" s="59">
        <v>12936</v>
      </c>
      <c r="E91" s="62">
        <v>11</v>
      </c>
      <c r="F91" s="59">
        <v>12944</v>
      </c>
      <c r="G91" s="65">
        <v>21</v>
      </c>
      <c r="H91" s="65">
        <v>12952</v>
      </c>
      <c r="I91" s="41"/>
      <c r="J91" s="41"/>
      <c r="K91" s="51">
        <v>0</v>
      </c>
      <c r="L91">
        <v>2212</v>
      </c>
    </row>
    <row r="92" spans="1:12" x14ac:dyDescent="0.3">
      <c r="A92" s="59">
        <v>21</v>
      </c>
      <c r="B92" s="59">
        <v>13064</v>
      </c>
      <c r="C92" s="62">
        <v>12</v>
      </c>
      <c r="D92" s="59">
        <v>13072</v>
      </c>
      <c r="E92" s="62">
        <v>24</v>
      </c>
      <c r="F92" s="59">
        <v>13079</v>
      </c>
      <c r="G92" s="65">
        <v>23</v>
      </c>
      <c r="H92" s="65">
        <v>13117</v>
      </c>
      <c r="I92" s="41"/>
      <c r="J92" s="41"/>
      <c r="K92" s="51">
        <v>0</v>
      </c>
      <c r="L92">
        <v>2122</v>
      </c>
    </row>
    <row r="93" spans="1:12" x14ac:dyDescent="0.3">
      <c r="A93" s="59">
        <v>21</v>
      </c>
      <c r="B93" s="59">
        <v>13214</v>
      </c>
      <c r="C93" s="62">
        <v>21</v>
      </c>
      <c r="D93" s="59">
        <v>13228</v>
      </c>
      <c r="E93" s="62">
        <v>22</v>
      </c>
      <c r="F93" s="59">
        <v>13235</v>
      </c>
      <c r="G93" s="65">
        <v>14</v>
      </c>
      <c r="H93" s="65">
        <v>13243</v>
      </c>
      <c r="I93" s="41"/>
      <c r="J93" s="41"/>
      <c r="K93" s="51">
        <v>0</v>
      </c>
      <c r="L93">
        <v>2221</v>
      </c>
    </row>
    <row r="94" spans="1:12" x14ac:dyDescent="0.3">
      <c r="A94" s="59">
        <v>21</v>
      </c>
      <c r="B94" s="59">
        <v>13340</v>
      </c>
      <c r="C94" s="62">
        <v>12</v>
      </c>
      <c r="D94" s="59">
        <v>13347</v>
      </c>
      <c r="E94" s="62">
        <v>24</v>
      </c>
      <c r="F94" s="59">
        <v>13354</v>
      </c>
      <c r="G94" s="65">
        <v>23</v>
      </c>
      <c r="H94" s="65">
        <v>13387</v>
      </c>
      <c r="I94" s="41"/>
      <c r="J94" s="41"/>
      <c r="K94" s="51">
        <v>0</v>
      </c>
      <c r="L94">
        <v>2122</v>
      </c>
    </row>
    <row r="95" spans="1:12" x14ac:dyDescent="0.3">
      <c r="A95" s="59">
        <v>21</v>
      </c>
      <c r="B95" s="59">
        <v>13484</v>
      </c>
      <c r="C95" s="62">
        <v>21</v>
      </c>
      <c r="D95" s="59">
        <v>13491</v>
      </c>
      <c r="E95" s="62">
        <v>11</v>
      </c>
      <c r="F95" s="59">
        <v>13498</v>
      </c>
      <c r="G95" s="65">
        <v>21</v>
      </c>
      <c r="H95" s="65">
        <v>13506</v>
      </c>
      <c r="I95" s="41"/>
      <c r="J95" s="41"/>
      <c r="K95" s="51">
        <v>0</v>
      </c>
      <c r="L95">
        <v>2212</v>
      </c>
    </row>
    <row r="96" spans="1:12" x14ac:dyDescent="0.3">
      <c r="A96" s="58">
        <v>21</v>
      </c>
      <c r="B96" s="58">
        <v>13607</v>
      </c>
      <c r="C96" s="61">
        <v>21</v>
      </c>
      <c r="D96" s="58">
        <v>13614</v>
      </c>
      <c r="E96" s="61">
        <v>11</v>
      </c>
      <c r="F96" s="58">
        <v>13622</v>
      </c>
      <c r="G96" s="64">
        <v>21</v>
      </c>
      <c r="H96" s="64">
        <v>13630</v>
      </c>
      <c r="I96" s="42"/>
      <c r="J96" s="42"/>
      <c r="K96" s="43">
        <v>0</v>
      </c>
      <c r="L96">
        <v>2212</v>
      </c>
    </row>
    <row r="97" spans="1:12" x14ac:dyDescent="0.3">
      <c r="A97" s="58">
        <v>12</v>
      </c>
      <c r="B97" s="58">
        <v>13737</v>
      </c>
      <c r="C97" s="61">
        <v>23</v>
      </c>
      <c r="D97" s="58">
        <v>13745</v>
      </c>
      <c r="E97" s="61">
        <v>13</v>
      </c>
      <c r="F97" s="58">
        <v>13754</v>
      </c>
      <c r="G97" s="64">
        <v>23</v>
      </c>
      <c r="H97" s="64">
        <v>13763</v>
      </c>
      <c r="I97" s="42"/>
      <c r="J97" s="42"/>
      <c r="K97" s="43">
        <v>0</v>
      </c>
      <c r="L97">
        <v>1212</v>
      </c>
    </row>
    <row r="98" spans="1:12" x14ac:dyDescent="0.3">
      <c r="A98" s="58">
        <v>21</v>
      </c>
      <c r="B98" s="58">
        <v>13861</v>
      </c>
      <c r="C98" s="61">
        <v>21</v>
      </c>
      <c r="D98" s="58">
        <v>13868</v>
      </c>
      <c r="E98" s="61">
        <v>11</v>
      </c>
      <c r="F98" s="58">
        <v>13876</v>
      </c>
      <c r="G98" s="64">
        <v>21</v>
      </c>
      <c r="H98" s="64">
        <v>13883</v>
      </c>
      <c r="I98" s="42"/>
      <c r="J98" s="42"/>
      <c r="K98" s="43">
        <v>0</v>
      </c>
      <c r="L98">
        <v>2212</v>
      </c>
    </row>
    <row r="99" spans="1:12" x14ac:dyDescent="0.3">
      <c r="A99" s="58">
        <v>12</v>
      </c>
      <c r="B99" s="58">
        <v>13993</v>
      </c>
      <c r="C99" s="61">
        <v>14</v>
      </c>
      <c r="D99" s="58">
        <v>14006</v>
      </c>
      <c r="E99" s="61">
        <v>24</v>
      </c>
      <c r="F99" s="58">
        <v>14014</v>
      </c>
      <c r="G99" s="64">
        <v>23</v>
      </c>
      <c r="H99" s="64">
        <v>14066</v>
      </c>
      <c r="I99" s="42"/>
      <c r="J99" s="42"/>
      <c r="K99" s="43">
        <v>0</v>
      </c>
      <c r="L99">
        <v>1122</v>
      </c>
    </row>
    <row r="100" spans="1:12" x14ac:dyDescent="0.3">
      <c r="A100" s="58">
        <v>21</v>
      </c>
      <c r="B100" s="58">
        <v>14160</v>
      </c>
      <c r="C100" s="61">
        <v>21</v>
      </c>
      <c r="D100" s="58">
        <v>14168</v>
      </c>
      <c r="E100" s="61">
        <v>11</v>
      </c>
      <c r="F100" s="58">
        <v>14176</v>
      </c>
      <c r="G100" s="64">
        <v>21</v>
      </c>
      <c r="H100" s="64">
        <v>14184</v>
      </c>
      <c r="I100" s="42"/>
      <c r="J100" s="42"/>
      <c r="K100" s="43">
        <v>0</v>
      </c>
      <c r="L100">
        <v>2212</v>
      </c>
    </row>
    <row r="101" spans="1:12" x14ac:dyDescent="0.3">
      <c r="A101" s="58">
        <v>21</v>
      </c>
      <c r="B101" s="58">
        <v>14289</v>
      </c>
      <c r="C101" s="61">
        <v>12</v>
      </c>
      <c r="D101" s="58">
        <v>14310</v>
      </c>
      <c r="E101" s="61">
        <v>24</v>
      </c>
      <c r="F101" s="58">
        <v>14317</v>
      </c>
      <c r="G101" s="64">
        <v>23</v>
      </c>
      <c r="H101" s="64">
        <v>14347</v>
      </c>
      <c r="I101" s="42"/>
      <c r="J101" s="42"/>
      <c r="K101" s="43">
        <v>0</v>
      </c>
      <c r="L101">
        <v>2122</v>
      </c>
    </row>
    <row r="102" spans="1:12" x14ac:dyDescent="0.3">
      <c r="A102" s="58">
        <v>12</v>
      </c>
      <c r="B102" s="58">
        <v>14445</v>
      </c>
      <c r="C102" s="61">
        <v>23</v>
      </c>
      <c r="D102" s="58">
        <v>14452</v>
      </c>
      <c r="E102" s="61">
        <v>13</v>
      </c>
      <c r="F102" s="58">
        <v>14461</v>
      </c>
      <c r="G102" s="64">
        <v>23</v>
      </c>
      <c r="H102" s="64">
        <v>14468</v>
      </c>
      <c r="I102" s="42"/>
      <c r="J102" s="42"/>
      <c r="K102" s="43">
        <v>0</v>
      </c>
      <c r="L102">
        <v>1212</v>
      </c>
    </row>
    <row r="103" spans="1:12" x14ac:dyDescent="0.3">
      <c r="A103" s="58">
        <v>12</v>
      </c>
      <c r="B103" s="58">
        <v>14580</v>
      </c>
      <c r="C103" s="61">
        <v>14</v>
      </c>
      <c r="D103" s="58">
        <v>14594</v>
      </c>
      <c r="E103" s="61">
        <v>24</v>
      </c>
      <c r="F103" s="58">
        <v>14603</v>
      </c>
      <c r="G103" s="64">
        <v>23</v>
      </c>
      <c r="H103" s="64">
        <v>14630</v>
      </c>
      <c r="I103" s="42"/>
      <c r="J103" s="42"/>
      <c r="K103" s="43">
        <v>0</v>
      </c>
      <c r="L103">
        <v>1122</v>
      </c>
    </row>
    <row r="104" spans="1:12" x14ac:dyDescent="0.3">
      <c r="A104" s="58">
        <v>21</v>
      </c>
      <c r="B104" s="58">
        <v>14730</v>
      </c>
      <c r="C104" s="61">
        <v>21</v>
      </c>
      <c r="D104" s="58">
        <v>14734</v>
      </c>
      <c r="E104" s="61">
        <v>11</v>
      </c>
      <c r="F104" s="58">
        <v>14742</v>
      </c>
      <c r="G104" s="64">
        <v>21</v>
      </c>
      <c r="H104" s="64">
        <v>14749</v>
      </c>
      <c r="I104" s="42"/>
      <c r="J104" s="42"/>
      <c r="K104" s="43">
        <v>0</v>
      </c>
      <c r="L104">
        <v>2212</v>
      </c>
    </row>
    <row r="105" spans="1:12" x14ac:dyDescent="0.3">
      <c r="A105" s="58">
        <v>21</v>
      </c>
      <c r="B105" s="58">
        <v>14848</v>
      </c>
      <c r="C105" s="61">
        <v>12</v>
      </c>
      <c r="D105" s="58">
        <v>14856</v>
      </c>
      <c r="E105" s="61">
        <v>24</v>
      </c>
      <c r="F105" s="58">
        <v>14864</v>
      </c>
      <c r="G105" s="64">
        <v>14</v>
      </c>
      <c r="H105" s="64">
        <v>14873</v>
      </c>
      <c r="I105" s="42"/>
      <c r="J105" s="42"/>
      <c r="K105" s="43">
        <v>0</v>
      </c>
      <c r="L105">
        <v>2121</v>
      </c>
    </row>
    <row r="106" spans="1:12" x14ac:dyDescent="0.3">
      <c r="A106" s="58">
        <v>21</v>
      </c>
      <c r="B106" s="58">
        <v>14973</v>
      </c>
      <c r="C106" s="61">
        <v>21</v>
      </c>
      <c r="D106" s="58">
        <v>14978</v>
      </c>
      <c r="E106" s="61">
        <v>11</v>
      </c>
      <c r="F106" s="58">
        <v>14986</v>
      </c>
      <c r="G106" s="64">
        <v>21</v>
      </c>
      <c r="H106" s="64">
        <v>14994</v>
      </c>
      <c r="I106" s="42"/>
      <c r="J106" s="42"/>
      <c r="K106" s="43">
        <v>0</v>
      </c>
      <c r="L106">
        <v>2212</v>
      </c>
    </row>
    <row r="107" spans="1:12" x14ac:dyDescent="0.3">
      <c r="A107" s="58">
        <v>12</v>
      </c>
      <c r="B107" s="58">
        <v>15100</v>
      </c>
      <c r="C107" s="61">
        <v>23</v>
      </c>
      <c r="D107" s="58">
        <v>15108</v>
      </c>
      <c r="E107" s="61">
        <v>13</v>
      </c>
      <c r="F107" s="58">
        <v>15116</v>
      </c>
      <c r="G107" s="64">
        <v>23</v>
      </c>
      <c r="H107" s="64">
        <v>15123</v>
      </c>
      <c r="I107" s="42"/>
      <c r="J107" s="42"/>
      <c r="K107" s="43">
        <v>0</v>
      </c>
      <c r="L107">
        <v>1212</v>
      </c>
    </row>
    <row r="108" spans="1:12" x14ac:dyDescent="0.3">
      <c r="A108" s="58">
        <v>12</v>
      </c>
      <c r="B108" s="58">
        <v>15239</v>
      </c>
      <c r="C108" s="61">
        <v>23</v>
      </c>
      <c r="D108" s="58">
        <v>15247</v>
      </c>
      <c r="E108" s="61">
        <v>24</v>
      </c>
      <c r="F108" s="58">
        <v>15346</v>
      </c>
      <c r="G108" s="64">
        <v>14</v>
      </c>
      <c r="H108" s="64">
        <v>15368</v>
      </c>
      <c r="I108" s="42"/>
      <c r="J108" s="42"/>
      <c r="K108" s="43">
        <v>0</v>
      </c>
      <c r="L108">
        <v>1221</v>
      </c>
    </row>
    <row r="109" spans="1:12" x14ac:dyDescent="0.3">
      <c r="A109" s="58">
        <v>21</v>
      </c>
      <c r="B109" s="58">
        <v>15466</v>
      </c>
      <c r="C109" s="61">
        <v>21</v>
      </c>
      <c r="D109" s="58">
        <v>15473</v>
      </c>
      <c r="E109" s="61">
        <v>11</v>
      </c>
      <c r="F109" s="58">
        <v>15480</v>
      </c>
      <c r="G109" s="64">
        <v>21</v>
      </c>
      <c r="H109" s="64">
        <v>15487</v>
      </c>
      <c r="I109" s="42"/>
      <c r="J109" s="42"/>
      <c r="K109" s="43">
        <v>0</v>
      </c>
      <c r="L109">
        <v>2212</v>
      </c>
    </row>
    <row r="110" spans="1:12" x14ac:dyDescent="0.3">
      <c r="A110" s="58">
        <v>21</v>
      </c>
      <c r="B110" s="58">
        <v>15590</v>
      </c>
      <c r="C110" s="61">
        <v>12</v>
      </c>
      <c r="D110" s="58">
        <v>15596</v>
      </c>
      <c r="E110" s="61">
        <v>24</v>
      </c>
      <c r="F110" s="58">
        <v>15604</v>
      </c>
      <c r="G110" s="64">
        <v>14</v>
      </c>
      <c r="H110" s="64">
        <v>15636</v>
      </c>
      <c r="I110" s="42"/>
      <c r="J110" s="42"/>
      <c r="K110" s="43">
        <v>0</v>
      </c>
      <c r="L110">
        <v>2121</v>
      </c>
    </row>
    <row r="111" spans="1:12" x14ac:dyDescent="0.3">
      <c r="A111" s="58">
        <v>21</v>
      </c>
      <c r="B111" s="58">
        <v>15744</v>
      </c>
      <c r="C111" s="61">
        <v>12</v>
      </c>
      <c r="D111" s="58">
        <v>15751</v>
      </c>
      <c r="E111" s="61">
        <v>13</v>
      </c>
      <c r="F111" s="58">
        <v>15761</v>
      </c>
      <c r="G111" s="64">
        <v>23</v>
      </c>
      <c r="H111" s="64">
        <v>15769</v>
      </c>
      <c r="I111" s="42"/>
      <c r="J111" s="42"/>
      <c r="K111" s="43">
        <v>0</v>
      </c>
      <c r="L111">
        <v>2112</v>
      </c>
    </row>
    <row r="112" spans="1:12" x14ac:dyDescent="0.3">
      <c r="A112" s="58">
        <v>21</v>
      </c>
      <c r="B112" s="58">
        <v>15868</v>
      </c>
      <c r="C112" s="61">
        <v>12</v>
      </c>
      <c r="D112" s="58">
        <v>15879</v>
      </c>
      <c r="E112" s="61">
        <v>24</v>
      </c>
      <c r="F112" s="58">
        <v>15887</v>
      </c>
      <c r="G112" s="64">
        <v>23</v>
      </c>
      <c r="H112" s="64">
        <v>15975</v>
      </c>
      <c r="I112" s="42"/>
      <c r="J112" s="42"/>
      <c r="K112" s="43">
        <v>0</v>
      </c>
      <c r="L112">
        <v>2122</v>
      </c>
    </row>
    <row r="113" spans="1:12" x14ac:dyDescent="0.3">
      <c r="A113" s="58">
        <v>21</v>
      </c>
      <c r="B113" s="58">
        <v>16072</v>
      </c>
      <c r="C113" s="61">
        <v>12</v>
      </c>
      <c r="D113" s="58">
        <v>16080</v>
      </c>
      <c r="E113" s="61">
        <v>24</v>
      </c>
      <c r="F113" s="58">
        <v>16085</v>
      </c>
      <c r="G113" s="64">
        <v>14</v>
      </c>
      <c r="H113" s="64">
        <v>16092</v>
      </c>
      <c r="I113" s="42"/>
      <c r="J113" s="42"/>
      <c r="K113" s="43">
        <v>0</v>
      </c>
      <c r="L113">
        <v>2121</v>
      </c>
    </row>
    <row r="114" spans="1:12" x14ac:dyDescent="0.3">
      <c r="A114" s="58">
        <v>21</v>
      </c>
      <c r="B114" s="58">
        <v>16190</v>
      </c>
      <c r="C114" s="61">
        <v>21</v>
      </c>
      <c r="D114" s="58">
        <v>16197</v>
      </c>
      <c r="E114" s="61">
        <v>11</v>
      </c>
      <c r="F114" s="58">
        <v>16204</v>
      </c>
      <c r="G114" s="64">
        <v>21</v>
      </c>
      <c r="H114" s="64">
        <v>16212</v>
      </c>
      <c r="I114" s="42"/>
      <c r="J114" s="42"/>
      <c r="K114" s="43">
        <v>0</v>
      </c>
      <c r="L114">
        <v>2212</v>
      </c>
    </row>
    <row r="115" spans="1:12" x14ac:dyDescent="0.3">
      <c r="A115" s="58">
        <v>21</v>
      </c>
      <c r="B115" s="58">
        <v>16317</v>
      </c>
      <c r="C115" s="61">
        <v>12</v>
      </c>
      <c r="D115" s="58">
        <v>16324</v>
      </c>
      <c r="E115" s="61">
        <v>24</v>
      </c>
      <c r="F115" s="58">
        <v>16331</v>
      </c>
      <c r="G115" s="64">
        <v>14</v>
      </c>
      <c r="H115" s="64">
        <v>16363</v>
      </c>
      <c r="I115" s="42"/>
      <c r="J115" s="42"/>
      <c r="K115" s="43">
        <v>0</v>
      </c>
      <c r="L115">
        <v>2121</v>
      </c>
    </row>
    <row r="116" spans="1:12" x14ac:dyDescent="0.3">
      <c r="A116" s="58">
        <v>21</v>
      </c>
      <c r="B116" s="58">
        <v>16461</v>
      </c>
      <c r="C116" s="61">
        <v>21</v>
      </c>
      <c r="D116" s="58">
        <v>16468</v>
      </c>
      <c r="E116" s="61">
        <v>11</v>
      </c>
      <c r="F116" s="58">
        <v>16475</v>
      </c>
      <c r="G116" s="64">
        <v>21</v>
      </c>
      <c r="H116" s="64">
        <v>16483</v>
      </c>
      <c r="I116" s="42"/>
      <c r="J116" s="42"/>
      <c r="K116" s="43">
        <v>0</v>
      </c>
      <c r="L116">
        <v>2212</v>
      </c>
    </row>
    <row r="117" spans="1:12" x14ac:dyDescent="0.3">
      <c r="A117" s="58">
        <v>21</v>
      </c>
      <c r="B117" s="58">
        <v>16570</v>
      </c>
      <c r="C117" s="61">
        <v>12</v>
      </c>
      <c r="D117" s="58">
        <v>16578</v>
      </c>
      <c r="E117" s="61">
        <v>24</v>
      </c>
      <c r="F117" s="58">
        <v>16586</v>
      </c>
      <c r="G117" s="64">
        <v>23</v>
      </c>
      <c r="H117" s="64">
        <v>16685</v>
      </c>
      <c r="I117" s="42"/>
      <c r="J117" s="42"/>
      <c r="K117" s="43">
        <v>0</v>
      </c>
      <c r="L117">
        <v>2122</v>
      </c>
    </row>
    <row r="118" spans="1:12" x14ac:dyDescent="0.3">
      <c r="A118" s="59">
        <v>12</v>
      </c>
      <c r="B118" s="59">
        <v>16784</v>
      </c>
      <c r="C118" s="62">
        <v>23</v>
      </c>
      <c r="D118" s="59">
        <v>16792</v>
      </c>
      <c r="E118" s="62">
        <v>24</v>
      </c>
      <c r="F118" s="59">
        <v>16800</v>
      </c>
      <c r="G118" s="65">
        <v>23</v>
      </c>
      <c r="H118" s="65">
        <v>16864</v>
      </c>
      <c r="I118" s="41"/>
      <c r="J118" s="41"/>
      <c r="K118" s="51">
        <v>0</v>
      </c>
      <c r="L118">
        <v>1222</v>
      </c>
    </row>
    <row r="119" spans="1:12" x14ac:dyDescent="0.3">
      <c r="A119" s="59">
        <v>21</v>
      </c>
      <c r="B119" s="59">
        <v>16956</v>
      </c>
      <c r="C119" s="62">
        <v>21</v>
      </c>
      <c r="D119" s="59">
        <v>16962</v>
      </c>
      <c r="E119" s="62">
        <v>22</v>
      </c>
      <c r="F119" s="59">
        <v>16969</v>
      </c>
      <c r="G119" s="65">
        <v>14</v>
      </c>
      <c r="H119" s="65">
        <v>16977</v>
      </c>
      <c r="I119" s="41"/>
      <c r="J119" s="41"/>
      <c r="K119" s="51">
        <v>0</v>
      </c>
      <c r="L119">
        <v>2221</v>
      </c>
    </row>
    <row r="120" spans="1:12" x14ac:dyDescent="0.3">
      <c r="A120" s="59">
        <v>21</v>
      </c>
      <c r="B120" s="59">
        <v>17072</v>
      </c>
      <c r="C120" s="62">
        <v>21</v>
      </c>
      <c r="D120" s="59">
        <v>17077</v>
      </c>
      <c r="E120" s="62">
        <v>11</v>
      </c>
      <c r="F120" s="59">
        <v>17084</v>
      </c>
      <c r="G120" s="65">
        <v>21</v>
      </c>
      <c r="H120" s="65">
        <v>17092</v>
      </c>
      <c r="I120" s="41"/>
      <c r="J120" s="41"/>
      <c r="K120" s="51">
        <v>0</v>
      </c>
      <c r="L120">
        <v>2212</v>
      </c>
    </row>
    <row r="121" spans="1:12" x14ac:dyDescent="0.3">
      <c r="A121" s="59">
        <v>21</v>
      </c>
      <c r="B121" s="59">
        <v>17188</v>
      </c>
      <c r="C121" s="62">
        <v>12</v>
      </c>
      <c r="D121" s="59">
        <v>17196</v>
      </c>
      <c r="E121" s="62">
        <v>24</v>
      </c>
      <c r="F121" s="59">
        <v>17203</v>
      </c>
      <c r="G121" s="65">
        <v>14</v>
      </c>
      <c r="H121" s="65">
        <v>17211</v>
      </c>
      <c r="I121" s="41"/>
      <c r="J121" s="41"/>
      <c r="K121" s="51">
        <v>0</v>
      </c>
      <c r="L121">
        <v>2121</v>
      </c>
    </row>
    <row r="122" spans="1:12" x14ac:dyDescent="0.3">
      <c r="A122" s="59">
        <v>21</v>
      </c>
      <c r="B122" s="59">
        <v>17306</v>
      </c>
      <c r="C122" s="62">
        <v>21</v>
      </c>
      <c r="D122" s="59">
        <v>17311</v>
      </c>
      <c r="E122" s="62">
        <v>22</v>
      </c>
      <c r="F122" s="59">
        <v>17317</v>
      </c>
      <c r="G122" s="65">
        <v>14</v>
      </c>
      <c r="H122" s="65">
        <v>17325</v>
      </c>
      <c r="I122" s="41"/>
      <c r="J122" s="41"/>
      <c r="K122" s="51">
        <v>0</v>
      </c>
      <c r="L122">
        <v>2221</v>
      </c>
    </row>
    <row r="123" spans="1:12" x14ac:dyDescent="0.3">
      <c r="A123" s="59">
        <v>21</v>
      </c>
      <c r="B123" s="59">
        <v>17423</v>
      </c>
      <c r="C123" s="62">
        <v>21</v>
      </c>
      <c r="D123" s="59">
        <v>17430</v>
      </c>
      <c r="E123" s="62">
        <v>11</v>
      </c>
      <c r="F123" s="59">
        <v>17437</v>
      </c>
      <c r="G123" s="65">
        <v>21</v>
      </c>
      <c r="H123" s="65">
        <v>17445</v>
      </c>
      <c r="I123" s="41"/>
      <c r="J123" s="41"/>
      <c r="K123" s="51">
        <v>0</v>
      </c>
      <c r="L123">
        <v>2212</v>
      </c>
    </row>
    <row r="124" spans="1:12" x14ac:dyDescent="0.3">
      <c r="A124" s="59">
        <v>12</v>
      </c>
      <c r="B124" s="59">
        <v>17547</v>
      </c>
      <c r="C124" s="62">
        <v>14</v>
      </c>
      <c r="D124" s="59">
        <v>17555</v>
      </c>
      <c r="E124" s="62">
        <v>24</v>
      </c>
      <c r="F124" s="59">
        <v>17562</v>
      </c>
      <c r="G124" s="65">
        <v>14</v>
      </c>
      <c r="H124" s="65">
        <v>17580</v>
      </c>
      <c r="I124" s="41"/>
      <c r="J124" s="41"/>
      <c r="K124" s="51">
        <v>0</v>
      </c>
      <c r="L124">
        <v>1121</v>
      </c>
    </row>
    <row r="125" spans="1:12" x14ac:dyDescent="0.3">
      <c r="A125" s="59">
        <v>21</v>
      </c>
      <c r="B125" s="59">
        <v>17677</v>
      </c>
      <c r="C125" s="62">
        <v>12</v>
      </c>
      <c r="D125" s="59">
        <v>17684</v>
      </c>
      <c r="E125" s="62">
        <v>24</v>
      </c>
      <c r="F125" s="59">
        <v>17692</v>
      </c>
      <c r="G125" s="65">
        <v>23</v>
      </c>
      <c r="H125" s="65">
        <v>17743</v>
      </c>
      <c r="I125" s="41"/>
      <c r="J125" s="41"/>
      <c r="K125" s="51">
        <v>0</v>
      </c>
      <c r="L125">
        <v>2122</v>
      </c>
    </row>
    <row r="126" spans="1:12" x14ac:dyDescent="0.3">
      <c r="A126" s="59">
        <v>12</v>
      </c>
      <c r="B126" s="59">
        <v>17854</v>
      </c>
      <c r="C126" s="62">
        <v>14</v>
      </c>
      <c r="D126" s="59">
        <v>17892</v>
      </c>
      <c r="E126" s="62">
        <v>24</v>
      </c>
      <c r="F126" s="59">
        <v>17901</v>
      </c>
      <c r="G126" s="65">
        <v>14</v>
      </c>
      <c r="H126" s="65">
        <v>17979</v>
      </c>
      <c r="I126" s="41"/>
      <c r="J126" s="41"/>
      <c r="K126" s="51">
        <v>0</v>
      </c>
      <c r="L126">
        <v>1121</v>
      </c>
    </row>
    <row r="127" spans="1:12" x14ac:dyDescent="0.3">
      <c r="A127" s="59">
        <v>21</v>
      </c>
      <c r="B127" s="59">
        <v>18077</v>
      </c>
      <c r="C127" s="62">
        <v>12</v>
      </c>
      <c r="D127" s="59">
        <v>18089</v>
      </c>
      <c r="E127" s="62">
        <v>24</v>
      </c>
      <c r="F127" s="59">
        <v>18122</v>
      </c>
      <c r="G127" s="65">
        <v>14</v>
      </c>
      <c r="H127" s="65">
        <v>18129</v>
      </c>
      <c r="I127" s="41"/>
      <c r="J127" s="41"/>
      <c r="K127" s="51">
        <v>0</v>
      </c>
      <c r="L127">
        <v>2121</v>
      </c>
    </row>
    <row r="128" spans="1:12" x14ac:dyDescent="0.3">
      <c r="A128" s="59">
        <v>21</v>
      </c>
      <c r="B128" s="59">
        <v>18223</v>
      </c>
      <c r="C128" s="62">
        <v>21</v>
      </c>
      <c r="D128" s="59">
        <v>18231</v>
      </c>
      <c r="E128" s="62">
        <v>22</v>
      </c>
      <c r="F128" s="59">
        <v>18237</v>
      </c>
      <c r="G128" s="65">
        <v>14</v>
      </c>
      <c r="H128" s="65">
        <v>18246</v>
      </c>
      <c r="I128" s="41"/>
      <c r="J128" s="41"/>
      <c r="K128" s="51">
        <v>0</v>
      </c>
      <c r="L128">
        <v>2221</v>
      </c>
    </row>
    <row r="129" spans="1:12" x14ac:dyDescent="0.3">
      <c r="A129" s="59">
        <v>21</v>
      </c>
      <c r="B129" s="59">
        <v>18342</v>
      </c>
      <c r="C129" s="62">
        <v>21</v>
      </c>
      <c r="D129" s="59">
        <v>18347</v>
      </c>
      <c r="E129" s="62">
        <v>11</v>
      </c>
      <c r="F129" s="59">
        <v>18354</v>
      </c>
      <c r="G129" s="65">
        <v>21</v>
      </c>
      <c r="H129" s="65">
        <v>18362</v>
      </c>
      <c r="I129" s="41"/>
      <c r="J129" s="41"/>
      <c r="K129" s="51">
        <v>0</v>
      </c>
      <c r="L129">
        <v>2212</v>
      </c>
    </row>
    <row r="130" spans="1:12" x14ac:dyDescent="0.3">
      <c r="A130" s="59">
        <v>21</v>
      </c>
      <c r="B130" s="59">
        <v>18449</v>
      </c>
      <c r="C130" s="62">
        <v>21</v>
      </c>
      <c r="D130" s="59">
        <v>18455</v>
      </c>
      <c r="E130" s="62">
        <v>11</v>
      </c>
      <c r="F130" s="59">
        <v>18462</v>
      </c>
      <c r="G130" s="65">
        <v>21</v>
      </c>
      <c r="H130" s="65">
        <v>18470</v>
      </c>
      <c r="I130" s="41"/>
      <c r="J130" s="41"/>
      <c r="K130" s="51">
        <v>0</v>
      </c>
      <c r="L130">
        <v>2212</v>
      </c>
    </row>
    <row r="131" spans="1:12" x14ac:dyDescent="0.3">
      <c r="A131" s="59">
        <v>21</v>
      </c>
      <c r="B131" s="59">
        <v>18579</v>
      </c>
      <c r="C131" s="62">
        <v>12</v>
      </c>
      <c r="D131" s="59">
        <v>18586</v>
      </c>
      <c r="E131" s="62">
        <v>24</v>
      </c>
      <c r="F131" s="59">
        <v>18594</v>
      </c>
      <c r="G131" s="65">
        <v>14</v>
      </c>
      <c r="H131" s="65">
        <v>18611</v>
      </c>
      <c r="I131" s="41"/>
      <c r="J131" s="41"/>
      <c r="K131" s="51">
        <v>0</v>
      </c>
      <c r="L131">
        <v>2121</v>
      </c>
    </row>
    <row r="132" spans="1:12" x14ac:dyDescent="0.3">
      <c r="A132" s="59">
        <v>21</v>
      </c>
      <c r="B132" s="59">
        <v>18709</v>
      </c>
      <c r="C132" s="62">
        <v>21</v>
      </c>
      <c r="D132" s="59">
        <v>18717</v>
      </c>
      <c r="E132" s="62">
        <v>22</v>
      </c>
      <c r="F132" s="59">
        <v>18723</v>
      </c>
      <c r="G132" s="65">
        <v>23</v>
      </c>
      <c r="H132" s="65">
        <v>18770</v>
      </c>
      <c r="I132" s="41"/>
      <c r="J132" s="41"/>
      <c r="K132" s="51">
        <v>0</v>
      </c>
      <c r="L132">
        <v>2222</v>
      </c>
    </row>
    <row r="133" spans="1:12" x14ac:dyDescent="0.3">
      <c r="A133" s="59">
        <v>21</v>
      </c>
      <c r="B133" s="59">
        <v>18863</v>
      </c>
      <c r="C133" s="62">
        <v>21</v>
      </c>
      <c r="D133" s="59">
        <v>18869</v>
      </c>
      <c r="E133" s="62">
        <v>22</v>
      </c>
      <c r="F133" s="59">
        <v>18875</v>
      </c>
      <c r="G133" s="65">
        <v>14</v>
      </c>
      <c r="H133" s="65">
        <v>18884</v>
      </c>
      <c r="I133" s="41"/>
      <c r="J133" s="41"/>
      <c r="K133" s="51">
        <v>0</v>
      </c>
      <c r="L133">
        <v>2221</v>
      </c>
    </row>
    <row r="134" spans="1:12" x14ac:dyDescent="0.3">
      <c r="A134" s="59">
        <v>12</v>
      </c>
      <c r="B134" s="59">
        <v>18981</v>
      </c>
      <c r="C134" s="62">
        <v>23</v>
      </c>
      <c r="D134" s="59">
        <v>18989</v>
      </c>
      <c r="E134" s="62">
        <v>13</v>
      </c>
      <c r="F134" s="59">
        <v>18997</v>
      </c>
      <c r="G134" s="65">
        <v>23</v>
      </c>
      <c r="H134" s="65">
        <v>19007</v>
      </c>
      <c r="I134" s="41"/>
      <c r="J134" s="41"/>
      <c r="K134" s="51">
        <v>0</v>
      </c>
      <c r="L134">
        <v>1212</v>
      </c>
    </row>
    <row r="135" spans="1:12" x14ac:dyDescent="0.3">
      <c r="A135" s="59">
        <v>21</v>
      </c>
      <c r="B135" s="59">
        <v>19101</v>
      </c>
      <c r="C135" s="62">
        <v>21</v>
      </c>
      <c r="D135" s="59">
        <v>19109</v>
      </c>
      <c r="E135" s="62">
        <v>11</v>
      </c>
      <c r="F135" s="59">
        <v>19117</v>
      </c>
      <c r="G135" s="65">
        <v>21</v>
      </c>
      <c r="H135" s="65">
        <v>19125</v>
      </c>
      <c r="I135" s="41"/>
      <c r="J135" s="41"/>
      <c r="K135" s="51">
        <v>0</v>
      </c>
      <c r="L135">
        <v>2212</v>
      </c>
    </row>
    <row r="136" spans="1:12" x14ac:dyDescent="0.3">
      <c r="A136" s="59">
        <v>12</v>
      </c>
      <c r="B136" s="59">
        <v>19250</v>
      </c>
      <c r="C136" s="62">
        <v>23</v>
      </c>
      <c r="D136" s="59">
        <v>19257</v>
      </c>
      <c r="E136" s="62">
        <v>13</v>
      </c>
      <c r="F136" s="59">
        <v>19267</v>
      </c>
      <c r="G136" s="65">
        <v>23</v>
      </c>
      <c r="H136" s="65">
        <v>19274</v>
      </c>
      <c r="I136" s="41"/>
      <c r="J136" s="41"/>
      <c r="K136" s="51">
        <v>0</v>
      </c>
      <c r="L136">
        <v>1212</v>
      </c>
    </row>
    <row r="137" spans="1:12" x14ac:dyDescent="0.3">
      <c r="A137" s="59">
        <v>21</v>
      </c>
      <c r="B137" s="59">
        <v>19369</v>
      </c>
      <c r="C137" s="62">
        <v>21</v>
      </c>
      <c r="D137" s="59">
        <v>19376</v>
      </c>
      <c r="E137" s="62">
        <v>11</v>
      </c>
      <c r="F137" s="59">
        <v>19384</v>
      </c>
      <c r="G137" s="65">
        <v>21</v>
      </c>
      <c r="H137" s="65">
        <v>19391</v>
      </c>
      <c r="I137" s="41"/>
      <c r="J137" s="41"/>
      <c r="K137" s="51">
        <v>0</v>
      </c>
      <c r="L137">
        <v>2212</v>
      </c>
    </row>
    <row r="138" spans="1:12" x14ac:dyDescent="0.3">
      <c r="A138" s="59">
        <v>12</v>
      </c>
      <c r="B138" s="59">
        <v>19493</v>
      </c>
      <c r="C138" s="62">
        <v>14</v>
      </c>
      <c r="D138" s="59">
        <v>19504</v>
      </c>
      <c r="E138" s="62">
        <v>24</v>
      </c>
      <c r="F138" s="59">
        <v>19512</v>
      </c>
      <c r="G138" s="65">
        <v>23</v>
      </c>
      <c r="H138" s="65">
        <v>19557</v>
      </c>
      <c r="I138" s="41"/>
      <c r="J138" s="41"/>
      <c r="K138" s="51">
        <v>0</v>
      </c>
      <c r="L138">
        <v>1122</v>
      </c>
    </row>
    <row r="139" spans="1:12" x14ac:dyDescent="0.3">
      <c r="A139" s="59">
        <v>21</v>
      </c>
      <c r="B139" s="59">
        <v>19655</v>
      </c>
      <c r="C139" s="62">
        <v>21</v>
      </c>
      <c r="D139" s="59">
        <v>19662</v>
      </c>
      <c r="E139" s="62">
        <v>11</v>
      </c>
      <c r="F139" s="59">
        <v>19670</v>
      </c>
      <c r="G139" s="65">
        <v>21</v>
      </c>
      <c r="H139" s="65">
        <v>19677</v>
      </c>
      <c r="I139" s="41"/>
      <c r="J139" s="41"/>
      <c r="K139" s="51">
        <v>1</v>
      </c>
      <c r="L139">
        <v>2212</v>
      </c>
    </row>
    <row r="140" spans="1:12" x14ac:dyDescent="0.3">
      <c r="A140" s="17"/>
      <c r="B140" s="17"/>
      <c r="C140" s="17"/>
      <c r="D140" s="17"/>
      <c r="E140" s="17"/>
      <c r="F140" s="17"/>
      <c r="G140" s="17"/>
      <c r="H14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154</v>
      </c>
    </row>
    <row r="2" spans="1:48" x14ac:dyDescent="0.3">
      <c r="A2" t="s">
        <v>0</v>
      </c>
      <c r="B2" s="66">
        <v>40755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97</v>
      </c>
      <c r="V3" s="26" t="s">
        <v>118</v>
      </c>
      <c r="W3">
        <f>COUNTA(L7:L22)</f>
        <v>16</v>
      </c>
      <c r="AA3" s="26" t="s">
        <v>118</v>
      </c>
      <c r="AB3">
        <f>COUNTA(L23:L38)</f>
        <v>16</v>
      </c>
      <c r="AF3" s="26" t="s">
        <v>118</v>
      </c>
      <c r="AG3">
        <f>COUNTA(L39:L55)</f>
        <v>17</v>
      </c>
      <c r="AK3" s="26" t="s">
        <v>118</v>
      </c>
      <c r="AL3">
        <f>COUNTA(L56:L71)</f>
        <v>16</v>
      </c>
      <c r="AP3" s="26" t="s">
        <v>118</v>
      </c>
      <c r="AQ3">
        <f>COUNTA(L72:L87)</f>
        <v>16</v>
      </c>
      <c r="AU3" s="26" t="s">
        <v>118</v>
      </c>
      <c r="AV3">
        <f>COUNTA(L88:L103)</f>
        <v>16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97</v>
      </c>
      <c r="V4" s="26" t="s">
        <v>119</v>
      </c>
      <c r="W4">
        <f>SUM(U7:U22)</f>
        <v>16</v>
      </c>
      <c r="AA4" s="26" t="s">
        <v>119</v>
      </c>
      <c r="AB4">
        <f>SUM(Z7:Z22)</f>
        <v>16</v>
      </c>
      <c r="AF4" s="26" t="s">
        <v>119</v>
      </c>
      <c r="AG4">
        <f>SUM(AE7:AE22)</f>
        <v>17</v>
      </c>
      <c r="AK4" s="26" t="s">
        <v>119</v>
      </c>
      <c r="AL4">
        <f>SUM(AJ7:AJ22)</f>
        <v>16</v>
      </c>
      <c r="AP4" s="26" t="s">
        <v>119</v>
      </c>
      <c r="AQ4">
        <f>SUM(AO7:AO22)</f>
        <v>16</v>
      </c>
      <c r="AU4" s="26" t="s">
        <v>119</v>
      </c>
      <c r="AV4">
        <f>SUM(AT7:AT22)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23</v>
      </c>
      <c r="C7" s="60">
        <v>21</v>
      </c>
      <c r="D7" s="57">
        <v>32</v>
      </c>
      <c r="E7" s="60">
        <v>11</v>
      </c>
      <c r="F7" s="57">
        <v>39</v>
      </c>
      <c r="G7" s="63">
        <v>21</v>
      </c>
      <c r="H7" s="63">
        <v>47</v>
      </c>
      <c r="I7" s="42"/>
      <c r="J7" s="42"/>
      <c r="K7" s="43">
        <v>0</v>
      </c>
      <c r="L7">
        <v>2212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COUNTIF(L7:L22,T7)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COUNTIF(L23:L38,Y7)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COUNTIF(L39:L55,AD7)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COUNTIF(L56:L71,AI7)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COUNTIF(L72:L87,AN7)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COUNTIF(L88:L103,AS7)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139</v>
      </c>
      <c r="C8" s="61">
        <v>21</v>
      </c>
      <c r="D8" s="58">
        <v>149</v>
      </c>
      <c r="E8" s="61">
        <v>11</v>
      </c>
      <c r="F8" s="58">
        <v>156</v>
      </c>
      <c r="G8" s="64">
        <v>21</v>
      </c>
      <c r="H8" s="64">
        <v>164</v>
      </c>
      <c r="I8" s="42"/>
      <c r="J8" s="42"/>
      <c r="K8" s="43">
        <v>0</v>
      </c>
      <c r="L8">
        <v>2212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COUNTIF(L7:L22,T8)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COUNTIF(L23:L38,Y8)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COUNTIF(L39:L55,AD8)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COUNTIF(L56:L71,AI8)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COUNTIF(L72:L87,AN8)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COUNTIF(L88:L103,AS8)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262</v>
      </c>
      <c r="C9" s="61">
        <v>12</v>
      </c>
      <c r="D9" s="58">
        <v>271</v>
      </c>
      <c r="E9" s="61">
        <v>24</v>
      </c>
      <c r="F9" s="58">
        <v>279</v>
      </c>
      <c r="G9" s="64">
        <v>14</v>
      </c>
      <c r="H9" s="64">
        <v>292</v>
      </c>
      <c r="I9" s="42"/>
      <c r="J9" s="42"/>
      <c r="K9" s="43">
        <v>0</v>
      </c>
      <c r="L9">
        <v>2121</v>
      </c>
      <c r="N9" s="36">
        <v>1121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1121</v>
      </c>
      <c r="U9" s="36">
        <f>COUNTIF(L7:L22,T9)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COUNTIF(L23:L38,Y9)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COUNTIF(L39:L55,AD9)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COUNTIF(L56:L71,AI9)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COUNTIF(L72:L87,AN9)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COUNTIF(L88:L103,AS9)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21</v>
      </c>
      <c r="B10" s="58">
        <v>390</v>
      </c>
      <c r="C10" s="61">
        <v>21</v>
      </c>
      <c r="D10" s="58">
        <v>399</v>
      </c>
      <c r="E10" s="61">
        <v>11</v>
      </c>
      <c r="F10" s="58">
        <v>407</v>
      </c>
      <c r="G10" s="64">
        <v>21</v>
      </c>
      <c r="H10" s="64">
        <v>414</v>
      </c>
      <c r="I10" s="42"/>
      <c r="J10" s="42"/>
      <c r="K10" s="43">
        <v>0</v>
      </c>
      <c r="L10">
        <v>2212</v>
      </c>
      <c r="N10" s="36">
        <v>1122</v>
      </c>
      <c r="O10" s="36">
        <f>COUNTIF($L$7:$L$500,N10)</f>
        <v>1</v>
      </c>
      <c r="P10" s="36">
        <f>O10/$Q$4</f>
        <v>1.0309278350515464E-2</v>
      </c>
      <c r="Q10" s="36">
        <f>IF(P10=0,0,(P10*((LOG(P10))/LOG(2))))</f>
        <v>-6.8040338579248724E-2</v>
      </c>
      <c r="T10" s="36">
        <f>N10</f>
        <v>1122</v>
      </c>
      <c r="U10" s="36">
        <f>COUNTIF(L7:L22,T10)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COUNTIF(L23:L38,Y10)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COUNTIF(L39:L55,AD10)</f>
        <v>1</v>
      </c>
      <c r="AF10" s="36">
        <f>AE10/(AG4-AE20)</f>
        <v>7.6923076923076927E-2</v>
      </c>
      <c r="AG10" s="36">
        <f>IF(AF10=0,0,(AF10*((LOG(AF10))/LOG(2))))</f>
        <v>-0.28464920908777636</v>
      </c>
      <c r="AI10" s="36">
        <f>N10</f>
        <v>1122</v>
      </c>
      <c r="AJ10" s="36">
        <f>COUNTIF(L56:L71,AI10)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COUNTIF(L72:L87,AN10)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COUNTIF(L88:L103,AS10)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21</v>
      </c>
      <c r="B11" s="58">
        <v>520</v>
      </c>
      <c r="C11" s="61">
        <v>12</v>
      </c>
      <c r="D11" s="58">
        <v>527</v>
      </c>
      <c r="E11" s="61">
        <v>24</v>
      </c>
      <c r="F11" s="58">
        <v>535</v>
      </c>
      <c r="G11" s="64">
        <v>23</v>
      </c>
      <c r="H11" s="64">
        <v>568</v>
      </c>
      <c r="I11" s="42"/>
      <c r="J11" s="42"/>
      <c r="K11" s="43">
        <v>0</v>
      </c>
      <c r="L11">
        <v>2122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COUNTIF(L7:L22,T11)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COUNTIF(L23:L38,Y11)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COUNTIF(L39:L55,AD11)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COUNTIF(L56:L71,AI11)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COUNTIF(L72:L87,AN11)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COUNTIF(L88:L103,AS11)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677</v>
      </c>
      <c r="C12" s="61">
        <v>23</v>
      </c>
      <c r="D12" s="58">
        <v>685</v>
      </c>
      <c r="E12" s="61">
        <v>13</v>
      </c>
      <c r="F12" s="58">
        <v>693</v>
      </c>
      <c r="G12" s="64">
        <v>23</v>
      </c>
      <c r="H12" s="64">
        <v>701</v>
      </c>
      <c r="I12" s="42"/>
      <c r="J12" s="42"/>
      <c r="K12" s="43">
        <v>0</v>
      </c>
      <c r="L12">
        <v>1212</v>
      </c>
      <c r="N12" s="36">
        <v>1212</v>
      </c>
      <c r="O12" s="36">
        <f>COUNTIF($L$7:$L$500,N12)</f>
        <v>13</v>
      </c>
      <c r="P12" s="36">
        <f>O12/$Q$4</f>
        <v>0.13402061855670103</v>
      </c>
      <c r="Q12" s="36">
        <f>IF(P12=0,0,(P12*((LOG(P12))/LOG(2))))</f>
        <v>-0.38858918157318001</v>
      </c>
      <c r="T12" s="36">
        <f>N12</f>
        <v>1212</v>
      </c>
      <c r="U12" s="36">
        <f>COUNTIF(L7:L22,T12)</f>
        <v>2</v>
      </c>
      <c r="V12" s="36">
        <f>U12/(W4-U20)</f>
        <v>0.2</v>
      </c>
      <c r="W12" s="36">
        <f>IF(V12=0,0,(V12*((LOG(V12))/LOG(2))))</f>
        <v>-0.46438561897747244</v>
      </c>
      <c r="Y12" s="36">
        <f>N12</f>
        <v>1212</v>
      </c>
      <c r="Z12" s="36">
        <f>COUNTIF(L23:L38,Y12)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COUNTIF(L39:L55,AD12)</f>
        <v>3</v>
      </c>
      <c r="AF12" s="36">
        <f>AE12/(AG4-AE20)</f>
        <v>0.23076923076923078</v>
      </c>
      <c r="AG12" s="36">
        <f>IF(AF12=0,0,(AF12*((LOG(AF12))/LOG(2))))</f>
        <v>-0.48818705017383146</v>
      </c>
      <c r="AI12" s="36">
        <f>N12</f>
        <v>1212</v>
      </c>
      <c r="AJ12" s="36">
        <f>COUNTIF(L56:L71,AI12)</f>
        <v>4</v>
      </c>
      <c r="AK12" s="36">
        <f>AJ12/(AL4-AJ20)</f>
        <v>0.4</v>
      </c>
      <c r="AL12" s="36">
        <f>IF(AK12=0,0,(AK12*((LOG(AK12))/LOG(2))))</f>
        <v>-0.52877123795494496</v>
      </c>
      <c r="AN12" s="36">
        <f>N12</f>
        <v>1212</v>
      </c>
      <c r="AO12" s="36">
        <f>COUNTIF(L72:L87,AN12)</f>
        <v>1</v>
      </c>
      <c r="AP12" s="36">
        <f>AO12/(AQ4-AO20)</f>
        <v>0.2</v>
      </c>
      <c r="AQ12" s="36">
        <f>IF(AP12=0,0,(AP12*((LOG(AP12))/LOG(2))))</f>
        <v>-0.46438561897747244</v>
      </c>
      <c r="AS12" s="36">
        <f>N12</f>
        <v>1212</v>
      </c>
      <c r="AT12" s="36">
        <f>COUNTIF(L88:L103,AS12)</f>
        <v>3</v>
      </c>
      <c r="AU12" s="36">
        <f>AT12/(AV4-AT20)</f>
        <v>0.3</v>
      </c>
      <c r="AV12" s="36">
        <f>IF(AU12=0,0,(AU12*((LOG(AU12))/LOG(2))))</f>
        <v>-0.52108967824986185</v>
      </c>
    </row>
    <row r="13" spans="1:48" x14ac:dyDescent="0.3">
      <c r="A13" s="58">
        <v>21</v>
      </c>
      <c r="B13" s="58">
        <v>806</v>
      </c>
      <c r="C13" s="61">
        <v>12</v>
      </c>
      <c r="D13" s="58">
        <v>813</v>
      </c>
      <c r="E13" s="61">
        <v>24</v>
      </c>
      <c r="F13" s="58">
        <v>823</v>
      </c>
      <c r="G13" s="64">
        <v>14</v>
      </c>
      <c r="H13" s="64">
        <v>831</v>
      </c>
      <c r="I13" s="42"/>
      <c r="J13" s="42"/>
      <c r="K13" s="43">
        <v>0</v>
      </c>
      <c r="L13">
        <v>2121</v>
      </c>
      <c r="N13" s="36">
        <v>1221</v>
      </c>
      <c r="O13" s="36">
        <f>COUNTIF($L$7:$L$500,N13)</f>
        <v>1</v>
      </c>
      <c r="P13" s="36">
        <f>O13/$Q$4</f>
        <v>1.0309278350515464E-2</v>
      </c>
      <c r="Q13" s="36">
        <f>IF(P13=0,0,(P13*((LOG(P13))/LOG(2))))</f>
        <v>-6.8040338579248724E-2</v>
      </c>
      <c r="T13" s="36">
        <f>N13</f>
        <v>1221</v>
      </c>
      <c r="U13" s="36">
        <f>COUNTIF(L7:L22,T13)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COUNTIF(L23:L38,Y13)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COUNTIF(L39:L55,AD13)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COUNTIF(L56:L71,AI13)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COUNTIF(L72:L87,AN13)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COUNTIF(L88:L103,AS13)</f>
        <v>1</v>
      </c>
      <c r="AU13" s="36">
        <f>AT13/(AV4-AT20)</f>
        <v>0.1</v>
      </c>
      <c r="AV13" s="36">
        <f>IF(AU13=0,0,(AU13*((LOG(AU13))/LOG(2))))</f>
        <v>-0.33219280948873625</v>
      </c>
    </row>
    <row r="14" spans="1:48" x14ac:dyDescent="0.3">
      <c r="A14" s="58">
        <v>21</v>
      </c>
      <c r="B14" s="58">
        <v>929</v>
      </c>
      <c r="C14" s="61">
        <v>12</v>
      </c>
      <c r="D14" s="58">
        <v>949</v>
      </c>
      <c r="E14" s="61">
        <v>24</v>
      </c>
      <c r="F14" s="58">
        <v>956</v>
      </c>
      <c r="G14" s="64">
        <v>14</v>
      </c>
      <c r="H14" s="64">
        <v>997</v>
      </c>
      <c r="I14" s="42"/>
      <c r="J14" s="42"/>
      <c r="K14" s="43">
        <v>0</v>
      </c>
      <c r="L14">
        <v>2121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COUNTIF(L7:L22,T14)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COUNTIF(L23:L38,Y14)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COUNTIF(L39:L55,AD14)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COUNTIF(L56:L71,AI14)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COUNTIF(L72:L87,AN14)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COUNTIF(L88:L103,AS14)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12</v>
      </c>
      <c r="B15" s="58">
        <v>1113</v>
      </c>
      <c r="C15" s="61">
        <v>23</v>
      </c>
      <c r="D15" s="58">
        <v>1121</v>
      </c>
      <c r="E15" s="61">
        <v>13</v>
      </c>
      <c r="F15" s="58">
        <v>1129</v>
      </c>
      <c r="G15" s="64">
        <v>23</v>
      </c>
      <c r="H15" s="64">
        <v>1137</v>
      </c>
      <c r="I15" s="42"/>
      <c r="J15" s="42"/>
      <c r="K15" s="43">
        <v>0</v>
      </c>
      <c r="L15">
        <v>1212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COUNTIF(L7:L22,T15)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COUNTIF(L23:L38,Y15)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COUNTIF(L39:L55,AD15)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COUNTIF(L56:L71,AI15)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COUNTIF(L72:L87,AN15)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COUNTIF(L88:L103,AS15)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1231</v>
      </c>
      <c r="C16" s="61">
        <v>21</v>
      </c>
      <c r="D16" s="58">
        <v>1257</v>
      </c>
      <c r="E16" s="61">
        <v>22</v>
      </c>
      <c r="F16" s="58">
        <v>1264</v>
      </c>
      <c r="G16" s="64">
        <v>14</v>
      </c>
      <c r="H16" s="64">
        <v>1272</v>
      </c>
      <c r="I16" s="42"/>
      <c r="J16" s="42"/>
      <c r="K16" s="43">
        <v>0</v>
      </c>
      <c r="L16">
        <v>2221</v>
      </c>
      <c r="N16" s="36">
        <v>2112</v>
      </c>
      <c r="O16" s="36">
        <f>COUNTIF($L$7:$L$500,N16)</f>
        <v>4</v>
      </c>
      <c r="P16" s="36">
        <f>O16/$Q$4</f>
        <v>4.1237113402061855E-2</v>
      </c>
      <c r="Q16" s="36">
        <f>IF(P16=0,0,(P16*((LOG(P16))/LOG(2))))</f>
        <v>-0.18968712751287126</v>
      </c>
      <c r="T16" s="36">
        <f>N16</f>
        <v>2112</v>
      </c>
      <c r="U16" s="36">
        <f>COUNTIF(L7:L22,T16)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COUNTIF(L23:L38,Y16)</f>
        <v>1</v>
      </c>
      <c r="AA16" s="36">
        <f>Z16/(AB4-Z20)</f>
        <v>0.1111111111111111</v>
      </c>
      <c r="AB16" s="36">
        <f>IF(AA16=0,0,(AA16*((LOG(AA16))/LOG(2))))</f>
        <v>-0.3522138890491458</v>
      </c>
      <c r="AD16" s="36">
        <f>N16</f>
        <v>2112</v>
      </c>
      <c r="AE16" s="36">
        <f>COUNTIF(L39:L55,AD16)</f>
        <v>1</v>
      </c>
      <c r="AF16" s="36">
        <f>AE16/(AG4-AE20)</f>
        <v>7.6923076923076927E-2</v>
      </c>
      <c r="AG16" s="36">
        <f>IF(AF16=0,0,(AF16*((LOG(AF16))/LOG(2))))</f>
        <v>-0.28464920908777636</v>
      </c>
      <c r="AI16" s="36">
        <f>N16</f>
        <v>2112</v>
      </c>
      <c r="AJ16" s="36">
        <f>COUNTIF(L56:L71,AI16)</f>
        <v>1</v>
      </c>
      <c r="AK16" s="36">
        <f>AJ16/(AL4-AJ20)</f>
        <v>0.1</v>
      </c>
      <c r="AL16" s="36">
        <f>IF(AK16=0,0,(AK16*((LOG(AK16))/LOG(2))))</f>
        <v>-0.33219280948873625</v>
      </c>
      <c r="AN16" s="36">
        <f>N16</f>
        <v>2112</v>
      </c>
      <c r="AO16" s="36">
        <f>COUNTIF(L72:L87,AN16)</f>
        <v>1</v>
      </c>
      <c r="AP16" s="36">
        <f>AO16/(AQ4-AO20)</f>
        <v>0.2</v>
      </c>
      <c r="AQ16" s="36">
        <f>IF(AP16=0,0,(AP16*((LOG(AP16))/LOG(2))))</f>
        <v>-0.46438561897747244</v>
      </c>
      <c r="AS16" s="36">
        <f>N16</f>
        <v>2112</v>
      </c>
      <c r="AT16" s="36">
        <f>COUNTIF(L88:L103,AS16)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21</v>
      </c>
      <c r="B17" s="58">
        <v>1368</v>
      </c>
      <c r="C17" s="61">
        <v>21</v>
      </c>
      <c r="D17" s="58">
        <v>1372</v>
      </c>
      <c r="E17" s="61">
        <v>11</v>
      </c>
      <c r="F17" s="58">
        <v>1379</v>
      </c>
      <c r="G17" s="64">
        <v>21</v>
      </c>
      <c r="H17" s="64">
        <v>1387</v>
      </c>
      <c r="I17" s="42"/>
      <c r="J17" s="42"/>
      <c r="K17" s="43">
        <v>0</v>
      </c>
      <c r="L17">
        <v>2212</v>
      </c>
      <c r="N17" s="36">
        <v>2121</v>
      </c>
      <c r="O17" s="36">
        <f>COUNTIF($L$7:$L$500,N17)</f>
        <v>8</v>
      </c>
      <c r="P17" s="36">
        <f>O17/$Q$4</f>
        <v>8.247422680412371E-2</v>
      </c>
      <c r="Q17" s="36">
        <f>IF(P17=0,0,(P17*((LOG(P17))/LOG(2))))</f>
        <v>-0.29690002822161876</v>
      </c>
      <c r="T17" s="36">
        <f>N17</f>
        <v>2121</v>
      </c>
      <c r="U17" s="36">
        <f>COUNTIF(L7:L22,T17)</f>
        <v>3</v>
      </c>
      <c r="V17" s="36">
        <f>U17/(W4-U20)</f>
        <v>0.3</v>
      </c>
      <c r="W17" s="36">
        <f>IF(V17=0,0,(V17*((LOG(V17))/LOG(2))))</f>
        <v>-0.52108967824986185</v>
      </c>
      <c r="Y17" s="36">
        <f>N17</f>
        <v>2121</v>
      </c>
      <c r="Z17" s="36">
        <f>COUNTIF(L23:L38,Y17)</f>
        <v>1</v>
      </c>
      <c r="AA17" s="36">
        <f>Z17/(AB4-Z20)</f>
        <v>0.1111111111111111</v>
      </c>
      <c r="AB17" s="36">
        <f>IF(AA17=0,0,(AA17*((LOG(AA17))/LOG(2))))</f>
        <v>-0.3522138890491458</v>
      </c>
      <c r="AD17" s="36">
        <f>N17</f>
        <v>2121</v>
      </c>
      <c r="AE17" s="36">
        <f>COUNTIF(L39:L55,AD17)</f>
        <v>1</v>
      </c>
      <c r="AF17" s="36">
        <f>AE17/(AG4-AE20)</f>
        <v>7.6923076923076927E-2</v>
      </c>
      <c r="AG17" s="36">
        <f>IF(AF17=0,0,(AF17*((LOG(AF17))/LOG(2))))</f>
        <v>-0.28464920908777636</v>
      </c>
      <c r="AI17" s="36">
        <f>N17</f>
        <v>2121</v>
      </c>
      <c r="AJ17" s="36">
        <f>COUNTIF(L56:L71,AI17)</f>
        <v>1</v>
      </c>
      <c r="AK17" s="36">
        <f>AJ17/(AL4-AJ20)</f>
        <v>0.1</v>
      </c>
      <c r="AL17" s="36">
        <f>IF(AK17=0,0,(AK17*((LOG(AK17))/LOG(2))))</f>
        <v>-0.33219280948873625</v>
      </c>
      <c r="AN17" s="36">
        <f>N17</f>
        <v>2121</v>
      </c>
      <c r="AO17" s="36">
        <f>COUNTIF(L72:L87,AN17)</f>
        <v>1</v>
      </c>
      <c r="AP17" s="36">
        <f>AO17/(AQ4-AO20)</f>
        <v>0.2</v>
      </c>
      <c r="AQ17" s="36">
        <f>IF(AP17=0,0,(AP17*((LOG(AP17))/LOG(2))))</f>
        <v>-0.46438561897747244</v>
      </c>
      <c r="AS17" s="36">
        <f>N17</f>
        <v>2121</v>
      </c>
      <c r="AT17" s="36">
        <f>COUNTIF(L88:L103,AS17)</f>
        <v>1</v>
      </c>
      <c r="AU17" s="36">
        <f>AT17/(AV4-AT20)</f>
        <v>0.1</v>
      </c>
      <c r="AV17" s="36">
        <f>IF(AU17=0,0,(AU17*((LOG(AU17))/LOG(2))))</f>
        <v>-0.33219280948873625</v>
      </c>
    </row>
    <row r="18" spans="1:48" x14ac:dyDescent="0.3">
      <c r="A18" s="58">
        <v>21</v>
      </c>
      <c r="B18" s="58">
        <v>1471</v>
      </c>
      <c r="C18" s="61">
        <v>21</v>
      </c>
      <c r="D18" s="58">
        <v>1483</v>
      </c>
      <c r="E18" s="61">
        <v>11</v>
      </c>
      <c r="F18" s="58">
        <v>1490</v>
      </c>
      <c r="G18" s="64">
        <v>21</v>
      </c>
      <c r="H18" s="64">
        <v>1499</v>
      </c>
      <c r="I18" s="42"/>
      <c r="J18" s="42"/>
      <c r="K18" s="43">
        <v>0</v>
      </c>
      <c r="L18">
        <v>2212</v>
      </c>
      <c r="N18" s="36">
        <v>2122</v>
      </c>
      <c r="O18" s="36">
        <f>COUNTIF($L$7:$L$500,N18)</f>
        <v>16</v>
      </c>
      <c r="P18" s="36">
        <f>O18/$Q$4</f>
        <v>0.16494845360824742</v>
      </c>
      <c r="Q18" s="36">
        <f>IF(P18=0,0,(P18*((LOG(P18))/LOG(2))))</f>
        <v>-0.42885160283499013</v>
      </c>
      <c r="T18" s="36">
        <f>N18</f>
        <v>2122</v>
      </c>
      <c r="U18" s="36">
        <f>COUNTIF(L7:L22,T18)</f>
        <v>3</v>
      </c>
      <c r="V18" s="36">
        <f>U18/(W4-U20)</f>
        <v>0.3</v>
      </c>
      <c r="W18" s="36">
        <f>IF(V18=0,0,(V18*((LOG(V18))/LOG(2))))</f>
        <v>-0.52108967824986185</v>
      </c>
      <c r="Y18" s="36">
        <f>N18</f>
        <v>2122</v>
      </c>
      <c r="Z18" s="36">
        <f>COUNTIF(L23:L38,Y18)</f>
        <v>6</v>
      </c>
      <c r="AA18" s="36">
        <f>Z18/(AB4-Z20)</f>
        <v>0.66666666666666663</v>
      </c>
      <c r="AB18" s="36">
        <f>IF(AA18=0,0,(AA18*((LOG(AA18))/LOG(2))))</f>
        <v>-0.38997500048077083</v>
      </c>
      <c r="AD18" s="36">
        <f>N18</f>
        <v>2122</v>
      </c>
      <c r="AE18" s="36">
        <f>COUNTIF(L39:L55,AD18)</f>
        <v>2</v>
      </c>
      <c r="AF18" s="36">
        <f>AE18/(AG4-AE20)</f>
        <v>0.15384615384615385</v>
      </c>
      <c r="AG18" s="36">
        <f>IF(AF18=0,0,(AF18*((LOG(AF18))/LOG(2))))</f>
        <v>-0.4154522643293988</v>
      </c>
      <c r="AI18" s="36">
        <f>N18</f>
        <v>2122</v>
      </c>
      <c r="AJ18" s="36">
        <f>COUNTIF(L56:L71,AI18)</f>
        <v>1</v>
      </c>
      <c r="AK18" s="36">
        <f>AJ18/(AL4-AJ20)</f>
        <v>0.1</v>
      </c>
      <c r="AL18" s="36">
        <f>IF(AK18=0,0,(AK18*((LOG(AK18))/LOG(2))))</f>
        <v>-0.33219280948873625</v>
      </c>
      <c r="AN18" s="36">
        <f>N18</f>
        <v>2122</v>
      </c>
      <c r="AO18" s="36">
        <f>COUNTIF(L72:L87,AN18)</f>
        <v>0</v>
      </c>
      <c r="AP18" s="36">
        <f>AO18/(AQ4-AO20)</f>
        <v>0</v>
      </c>
      <c r="AQ18" s="36">
        <f>IF(AP18=0,0,(AP18*((LOG(AP18))/LOG(2))))</f>
        <v>0</v>
      </c>
      <c r="AS18" s="36">
        <f>N18</f>
        <v>2122</v>
      </c>
      <c r="AT18" s="36">
        <f>COUNTIF(L88:L103,AS18)</f>
        <v>4</v>
      </c>
      <c r="AU18" s="36">
        <f>AT18/(AV4-AT20)</f>
        <v>0.4</v>
      </c>
      <c r="AV18" s="36">
        <f>IF(AU18=0,0,(AU18*((LOG(AU18))/LOG(2))))</f>
        <v>-0.52877123795494496</v>
      </c>
    </row>
    <row r="19" spans="1:48" x14ac:dyDescent="0.3">
      <c r="A19" s="58">
        <v>21</v>
      </c>
      <c r="B19" s="58">
        <v>1591</v>
      </c>
      <c r="C19" s="61">
        <v>21</v>
      </c>
      <c r="D19" s="58">
        <v>1595</v>
      </c>
      <c r="E19" s="61">
        <v>11</v>
      </c>
      <c r="F19" s="58">
        <v>1602</v>
      </c>
      <c r="G19" s="64">
        <v>21</v>
      </c>
      <c r="H19" s="64">
        <v>1609</v>
      </c>
      <c r="I19" s="42"/>
      <c r="J19" s="42"/>
      <c r="K19" s="43">
        <v>0</v>
      </c>
      <c r="L19">
        <v>2212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COUNTIF(L7:L22,T19)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COUNTIF(L23:L38,Y19)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COUNTIF(L39:L55,AD19)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COUNTIF(L56:L71,AI19)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COUNTIF(L72:L87,AN19)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COUNTIF(L88:L103,AS19)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1706</v>
      </c>
      <c r="C20" s="61">
        <v>21</v>
      </c>
      <c r="D20" s="58">
        <v>1713</v>
      </c>
      <c r="E20" s="61">
        <v>22</v>
      </c>
      <c r="F20" s="58">
        <v>1721</v>
      </c>
      <c r="G20" s="64">
        <v>14</v>
      </c>
      <c r="H20" s="64">
        <v>1729</v>
      </c>
      <c r="I20" s="42"/>
      <c r="J20" s="42"/>
      <c r="K20" s="43">
        <v>0</v>
      </c>
      <c r="L20">
        <v>2221</v>
      </c>
      <c r="N20" s="36">
        <v>2212</v>
      </c>
      <c r="O20" s="36">
        <f>COUNTIF($L$7:$L$500,N20)</f>
        <v>40</v>
      </c>
      <c r="P20" s="36">
        <f>O20/$Q$4</f>
        <v>0.41237113402061853</v>
      </c>
      <c r="Q20" s="36">
        <f>IF(P20=0,0,(P20*((LOG(P20))/LOG(2))))</f>
        <v>-0.52700401950505782</v>
      </c>
      <c r="T20" s="36">
        <f>N20</f>
        <v>2212</v>
      </c>
      <c r="U20" s="36">
        <f>COUNTIF(L7:L22,T20)</f>
        <v>6</v>
      </c>
      <c r="V20" s="55"/>
      <c r="W20" s="56"/>
      <c r="Y20" s="36">
        <f>N20</f>
        <v>2212</v>
      </c>
      <c r="Z20" s="36">
        <f>COUNTIF(L23:L38,Y20)</f>
        <v>7</v>
      </c>
      <c r="AA20" s="55"/>
      <c r="AB20" s="56"/>
      <c r="AD20" s="36">
        <f>N20</f>
        <v>2212</v>
      </c>
      <c r="AE20" s="36">
        <f>COUNTIF(L39:L55,AD20)</f>
        <v>4</v>
      </c>
      <c r="AF20" s="55"/>
      <c r="AG20" s="56"/>
      <c r="AI20" s="36">
        <f>N20</f>
        <v>2212</v>
      </c>
      <c r="AJ20" s="36">
        <f>COUNTIF(L56:L71,AI20)</f>
        <v>6</v>
      </c>
      <c r="AK20" s="55"/>
      <c r="AL20" s="56"/>
      <c r="AN20" s="36">
        <f>N20</f>
        <v>2212</v>
      </c>
      <c r="AO20" s="36">
        <f>COUNTIF(L72:L87,AN20)</f>
        <v>11</v>
      </c>
      <c r="AP20" s="55"/>
      <c r="AQ20" s="56"/>
      <c r="AS20" s="36">
        <f>N20</f>
        <v>2212</v>
      </c>
      <c r="AT20" s="36">
        <f>COUNTIF(L88:L103,AS20)</f>
        <v>6</v>
      </c>
      <c r="AU20" s="55"/>
      <c r="AV20" s="56"/>
    </row>
    <row r="21" spans="1:48" x14ac:dyDescent="0.3">
      <c r="A21" s="58">
        <v>21</v>
      </c>
      <c r="B21" s="58">
        <v>1822</v>
      </c>
      <c r="C21" s="61">
        <v>12</v>
      </c>
      <c r="D21" s="58">
        <v>1830</v>
      </c>
      <c r="E21" s="61">
        <v>24</v>
      </c>
      <c r="F21" s="58">
        <v>1837</v>
      </c>
      <c r="G21" s="64">
        <v>23</v>
      </c>
      <c r="H21" s="64">
        <v>1868</v>
      </c>
      <c r="I21" s="42"/>
      <c r="J21" s="42"/>
      <c r="K21" s="43">
        <v>0</v>
      </c>
      <c r="L21">
        <v>2122</v>
      </c>
      <c r="N21" s="36">
        <v>2221</v>
      </c>
      <c r="O21" s="36">
        <f>COUNTIF($L$7:$L$500,N21)</f>
        <v>9</v>
      </c>
      <c r="P21" s="36">
        <f>O21/$Q$4</f>
        <v>9.2783505154639179E-2</v>
      </c>
      <c r="Q21" s="36">
        <f>IF(P21=0,0,(P21*((LOG(P21))/LOG(2))))</f>
        <v>-0.31824629450209629</v>
      </c>
      <c r="T21" s="36">
        <f>N21</f>
        <v>2221</v>
      </c>
      <c r="U21" s="36">
        <f>COUNTIF(L7:L22,T21)</f>
        <v>2</v>
      </c>
      <c r="V21" s="36">
        <f>U21/(W4-U20)</f>
        <v>0.2</v>
      </c>
      <c r="W21" s="36">
        <f>IF(V21=0,0,(V21*((LOG(V21))/LOG(2))))</f>
        <v>-0.46438561897747244</v>
      </c>
      <c r="Y21" s="36">
        <f>N21</f>
        <v>2221</v>
      </c>
      <c r="Z21" s="36">
        <f>COUNTIF(L23:L38,Y21)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COUNTIF(L39:L55,AD21)</f>
        <v>3</v>
      </c>
      <c r="AF21" s="36">
        <f>AE21/(AG4-AE20)</f>
        <v>0.23076923076923078</v>
      </c>
      <c r="AG21" s="36">
        <f>IF(AF21=0,0,(AF21*((LOG(AF21))/LOG(2))))</f>
        <v>-0.48818705017383146</v>
      </c>
      <c r="AI21" s="36">
        <f>N21</f>
        <v>2221</v>
      </c>
      <c r="AJ21" s="36">
        <f>COUNTIF(L56:L71,AI21)</f>
        <v>2</v>
      </c>
      <c r="AK21" s="36">
        <f>AJ21/(AL4-AJ20)</f>
        <v>0.2</v>
      </c>
      <c r="AL21" s="36">
        <f>IF(AK21=0,0,(AK21*((LOG(AK21))/LOG(2))))</f>
        <v>-0.46438561897747244</v>
      </c>
      <c r="AN21" s="36">
        <f>N21</f>
        <v>2221</v>
      </c>
      <c r="AO21" s="36">
        <f>COUNTIF(L72:L87,AN21)</f>
        <v>1</v>
      </c>
      <c r="AP21" s="36">
        <f>AO21/(AQ4-AO20)</f>
        <v>0.2</v>
      </c>
      <c r="AQ21" s="36">
        <f>IF(AP21=0,0,(AP21*((LOG(AP21))/LOG(2))))</f>
        <v>-0.46438561897747244</v>
      </c>
      <c r="AS21" s="36">
        <f>N21</f>
        <v>2221</v>
      </c>
      <c r="AT21" s="36">
        <f>COUNTIF(L88:L103,AS21)</f>
        <v>1</v>
      </c>
      <c r="AU21" s="36">
        <f>AT21/(AV4-AT20)</f>
        <v>0.1</v>
      </c>
      <c r="AV21" s="36">
        <f>IF(AU21=0,0,(AU21*((LOG(AU21))/LOG(2))))</f>
        <v>-0.33219280948873625</v>
      </c>
    </row>
    <row r="22" spans="1:48" x14ac:dyDescent="0.3">
      <c r="A22" s="58">
        <v>21</v>
      </c>
      <c r="B22" s="58">
        <v>1979</v>
      </c>
      <c r="C22" s="61">
        <v>12</v>
      </c>
      <c r="D22" s="58">
        <v>1987</v>
      </c>
      <c r="E22" s="61">
        <v>24</v>
      </c>
      <c r="F22" s="58">
        <v>1995</v>
      </c>
      <c r="G22" s="64">
        <v>23</v>
      </c>
      <c r="H22" s="64">
        <v>2036</v>
      </c>
      <c r="I22" s="42"/>
      <c r="J22" s="42"/>
      <c r="K22" s="43">
        <v>0</v>
      </c>
      <c r="L22">
        <v>2122</v>
      </c>
      <c r="N22" s="36">
        <v>2222</v>
      </c>
      <c r="O22" s="36">
        <f>COUNTIF($L$7:$L$500,N22)</f>
        <v>5</v>
      </c>
      <c r="P22" s="36">
        <f>O22/$Q$4</f>
        <v>5.1546391752577317E-2</v>
      </c>
      <c r="Q22" s="36">
        <f>IF(P22=0,0,(P22*((LOG(P22))/LOG(2))))</f>
        <v>-0.22051467769586416</v>
      </c>
      <c r="T22" s="36">
        <f>N22</f>
        <v>2222</v>
      </c>
      <c r="U22" s="36">
        <f>COUNTIF(L7:L22,T22)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COUNTIF(L23:L38,Y22)</f>
        <v>1</v>
      </c>
      <c r="AA22" s="36">
        <f>Z22/(AB4-Z20)</f>
        <v>0.1111111111111111</v>
      </c>
      <c r="AB22" s="36">
        <f>IF(AA22=0,0,(AA22*((LOG(AA22))/LOG(2))))</f>
        <v>-0.3522138890491458</v>
      </c>
      <c r="AD22" s="36">
        <f>N22</f>
        <v>2222</v>
      </c>
      <c r="AE22" s="36">
        <f>COUNTIF(L39:L55,AD22)</f>
        <v>2</v>
      </c>
      <c r="AF22" s="36">
        <f>AE22/(AG4-AE20)</f>
        <v>0.15384615384615385</v>
      </c>
      <c r="AG22" s="36">
        <f>IF(AF22=0,0,(AF22*((LOG(AF22))/LOG(2))))</f>
        <v>-0.4154522643293988</v>
      </c>
      <c r="AI22" s="36">
        <f>N22</f>
        <v>2222</v>
      </c>
      <c r="AJ22" s="36">
        <f>COUNTIF(L56:L71,AI22)</f>
        <v>1</v>
      </c>
      <c r="AK22" s="36">
        <f>AJ22/(AL4-AJ20)</f>
        <v>0.1</v>
      </c>
      <c r="AL22" s="36">
        <f>IF(AK22=0,0,(AK22*((LOG(AK22))/LOG(2))))</f>
        <v>-0.33219280948873625</v>
      </c>
      <c r="AN22" s="36">
        <f>N22</f>
        <v>2222</v>
      </c>
      <c r="AO22" s="36">
        <f>COUNTIF(L72:L87,AN22)</f>
        <v>1</v>
      </c>
      <c r="AP22" s="36">
        <f>AO22/(AQ4-AO20)</f>
        <v>0.2</v>
      </c>
      <c r="AQ22" s="36">
        <f>IF(AP22=0,0,(AP22*((LOG(AP22))/LOG(2))))</f>
        <v>-0.46438561897747244</v>
      </c>
      <c r="AS22" s="36">
        <f>N22</f>
        <v>2222</v>
      </c>
      <c r="AT22" s="36">
        <f>COUNTIF(L88:L103,AS22)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21</v>
      </c>
      <c r="B23" s="59">
        <v>2135</v>
      </c>
      <c r="C23" s="62">
        <v>12</v>
      </c>
      <c r="D23" s="59">
        <v>2143</v>
      </c>
      <c r="E23" s="62">
        <v>24</v>
      </c>
      <c r="F23" s="59">
        <v>2150</v>
      </c>
      <c r="G23" s="65">
        <v>23</v>
      </c>
      <c r="H23" s="65">
        <v>2247</v>
      </c>
      <c r="I23" s="41"/>
      <c r="J23" s="41"/>
      <c r="K23" s="51">
        <v>0</v>
      </c>
      <c r="L23">
        <v>2122</v>
      </c>
      <c r="P23" s="28">
        <f>SUM(P7:P22)</f>
        <v>1</v>
      </c>
      <c r="Q23" s="28">
        <f>-SUM(Q7:Q22)</f>
        <v>2.5058736090041758</v>
      </c>
      <c r="V23" s="28">
        <f>SUM(V7:V22)</f>
        <v>1</v>
      </c>
      <c r="W23" s="28">
        <f>-SUM(W7:W22)</f>
        <v>1.9709505944546686</v>
      </c>
      <c r="AA23" s="28">
        <f>SUM(AA7:AA22)</f>
        <v>1</v>
      </c>
      <c r="AB23" s="28">
        <f>-SUM(AB7:AB22)</f>
        <v>1.4466166676282082</v>
      </c>
      <c r="AF23" s="28">
        <f>SUM(AF7:AF22)</f>
        <v>1</v>
      </c>
      <c r="AG23" s="28">
        <f>-SUM(AG7:AG22)</f>
        <v>2.6612262562697899</v>
      </c>
      <c r="AK23" s="28">
        <f>SUM(AK7:AK22)</f>
        <v>0.99999999999999989</v>
      </c>
      <c r="AL23" s="28">
        <f>-SUM(AL7:AL22)</f>
        <v>2.3219280948873626</v>
      </c>
      <c r="AP23" s="28">
        <f>SUM(AP7:AP22)</f>
        <v>1</v>
      </c>
      <c r="AQ23" s="28">
        <f>-SUM(AQ7:AQ22)</f>
        <v>2.3219280948873622</v>
      </c>
      <c r="AU23" s="28">
        <f>SUM(AU7:AU22)</f>
        <v>1</v>
      </c>
      <c r="AV23" s="28">
        <f>-SUM(AV7:AV22)</f>
        <v>2.0464393446710156</v>
      </c>
    </row>
    <row r="24" spans="1:48" x14ac:dyDescent="0.3">
      <c r="A24" s="59">
        <v>21</v>
      </c>
      <c r="B24" s="59">
        <v>2353</v>
      </c>
      <c r="C24" s="62">
        <v>12</v>
      </c>
      <c r="D24" s="59">
        <v>2361</v>
      </c>
      <c r="E24" s="62">
        <v>24</v>
      </c>
      <c r="F24" s="59">
        <v>2369</v>
      </c>
      <c r="G24" s="65">
        <v>14</v>
      </c>
      <c r="H24" s="65">
        <v>2527</v>
      </c>
      <c r="I24" s="41"/>
      <c r="J24" s="41"/>
      <c r="K24" s="51">
        <v>0</v>
      </c>
      <c r="L24">
        <v>2121</v>
      </c>
      <c r="P24" s="29" t="s">
        <v>90</v>
      </c>
      <c r="Q24" s="29">
        <f>Q23/(LOG(Q4)/LOG(2))</f>
        <v>0.37968283353477761</v>
      </c>
      <c r="V24" s="29" t="s">
        <v>117</v>
      </c>
      <c r="W24" s="29">
        <f>W23/(LOG(W4)/LOG(2))</f>
        <v>0.49273764861366715</v>
      </c>
      <c r="AA24" s="29" t="s">
        <v>120</v>
      </c>
      <c r="AB24" s="29">
        <f>AB23/(LOG(AB4)/LOG(2))</f>
        <v>0.36165416690705204</v>
      </c>
      <c r="AF24" s="29" t="s">
        <v>121</v>
      </c>
      <c r="AG24" s="29">
        <f>AG23/(LOG(AG4)/LOG(2))</f>
        <v>0.65107044629566124</v>
      </c>
      <c r="AK24" s="29" t="s">
        <v>122</v>
      </c>
      <c r="AL24" s="29">
        <f>AL23/(LOG(AL4)/LOG(2))</f>
        <v>0.58048202372184066</v>
      </c>
      <c r="AP24" s="29" t="s">
        <v>123</v>
      </c>
      <c r="AQ24" s="29">
        <f>AQ23/(LOG(AQ4)/LOG(2))</f>
        <v>0.58048202372184055</v>
      </c>
      <c r="AU24" s="29" t="s">
        <v>124</v>
      </c>
      <c r="AV24" s="29">
        <f>AV23/(LOG(AV4)/LOG(2))</f>
        <v>0.51160983616775391</v>
      </c>
    </row>
    <row r="25" spans="1:48" x14ac:dyDescent="0.3">
      <c r="A25" s="59">
        <v>21</v>
      </c>
      <c r="B25" s="59">
        <v>2627</v>
      </c>
      <c r="C25" s="62">
        <v>12</v>
      </c>
      <c r="D25" s="59">
        <v>2634</v>
      </c>
      <c r="E25" s="62">
        <v>24</v>
      </c>
      <c r="F25" s="59">
        <v>2642</v>
      </c>
      <c r="G25" s="65">
        <v>23</v>
      </c>
      <c r="H25" s="65">
        <v>2683</v>
      </c>
      <c r="I25" s="41"/>
      <c r="J25" s="41"/>
      <c r="K25" s="51">
        <v>0</v>
      </c>
      <c r="L25">
        <v>2122</v>
      </c>
    </row>
    <row r="26" spans="1:48" x14ac:dyDescent="0.3">
      <c r="A26" s="59">
        <v>21</v>
      </c>
      <c r="B26" s="59">
        <v>2787</v>
      </c>
      <c r="C26" s="62">
        <v>21</v>
      </c>
      <c r="D26" s="59">
        <v>2794</v>
      </c>
      <c r="E26" s="62">
        <v>11</v>
      </c>
      <c r="F26" s="59">
        <v>2802</v>
      </c>
      <c r="G26" s="65">
        <v>21</v>
      </c>
      <c r="H26" s="65">
        <v>2810</v>
      </c>
      <c r="I26" s="41"/>
      <c r="J26" s="41"/>
      <c r="K26" s="51">
        <v>0</v>
      </c>
      <c r="L26">
        <v>2212</v>
      </c>
    </row>
    <row r="27" spans="1:48" x14ac:dyDescent="0.3">
      <c r="A27" s="59">
        <v>21</v>
      </c>
      <c r="B27" s="59">
        <v>2914</v>
      </c>
      <c r="C27" s="62">
        <v>12</v>
      </c>
      <c r="D27" s="59">
        <v>2923</v>
      </c>
      <c r="E27" s="62">
        <v>13</v>
      </c>
      <c r="F27" s="59">
        <v>2935</v>
      </c>
      <c r="G27" s="65">
        <v>23</v>
      </c>
      <c r="H27" s="65">
        <v>2943</v>
      </c>
      <c r="I27" s="41"/>
      <c r="J27" s="41"/>
      <c r="K27" s="51">
        <v>0</v>
      </c>
      <c r="L27">
        <v>2112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21</v>
      </c>
      <c r="B28" s="59">
        <v>3040</v>
      </c>
      <c r="C28" s="62">
        <v>21</v>
      </c>
      <c r="D28" s="59">
        <v>3044</v>
      </c>
      <c r="E28" s="62">
        <v>22</v>
      </c>
      <c r="F28" s="59">
        <v>3051</v>
      </c>
      <c r="G28" s="65">
        <v>23</v>
      </c>
      <c r="H28" s="65">
        <v>3067</v>
      </c>
      <c r="I28" s="41"/>
      <c r="J28" s="41"/>
      <c r="K28" s="51">
        <v>0</v>
      </c>
      <c r="L28">
        <v>2222</v>
      </c>
      <c r="N28" s="40">
        <f>COUNTIF(L7:L103,G3)</f>
        <v>40</v>
      </c>
      <c r="O28" s="40"/>
      <c r="P28" s="47">
        <v>16</v>
      </c>
      <c r="Q28" s="47">
        <v>16</v>
      </c>
      <c r="R28" s="47">
        <v>17</v>
      </c>
      <c r="S28" s="47">
        <v>16</v>
      </c>
      <c r="T28" s="47">
        <v>16</v>
      </c>
      <c r="U28" s="47">
        <v>16</v>
      </c>
      <c r="V28" s="46"/>
    </row>
    <row r="29" spans="1:48" x14ac:dyDescent="0.3">
      <c r="A29" s="59">
        <v>21</v>
      </c>
      <c r="B29" s="59">
        <v>3169</v>
      </c>
      <c r="C29" s="62">
        <v>12</v>
      </c>
      <c r="D29" s="59">
        <v>3179</v>
      </c>
      <c r="E29" s="62">
        <v>24</v>
      </c>
      <c r="F29" s="59">
        <v>3187</v>
      </c>
      <c r="G29" s="65">
        <v>23</v>
      </c>
      <c r="H29" s="65">
        <v>3234</v>
      </c>
      <c r="I29" s="41"/>
      <c r="J29" s="41"/>
      <c r="K29" s="51">
        <v>0</v>
      </c>
      <c r="L29">
        <v>2122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3330</v>
      </c>
      <c r="C30" s="62">
        <v>21</v>
      </c>
      <c r="D30" s="59">
        <v>3338</v>
      </c>
      <c r="E30" s="62">
        <v>11</v>
      </c>
      <c r="F30" s="59">
        <v>3345</v>
      </c>
      <c r="G30" s="65">
        <v>21</v>
      </c>
      <c r="H30" s="65">
        <v>3352</v>
      </c>
      <c r="I30" s="41"/>
      <c r="J30" s="41"/>
      <c r="K30" s="51">
        <v>0</v>
      </c>
      <c r="L30">
        <v>2212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3440</v>
      </c>
      <c r="C31" s="62">
        <v>21</v>
      </c>
      <c r="D31" s="59">
        <v>3444</v>
      </c>
      <c r="E31" s="62">
        <v>11</v>
      </c>
      <c r="F31" s="59">
        <v>3452</v>
      </c>
      <c r="G31" s="65">
        <v>21</v>
      </c>
      <c r="H31" s="65">
        <v>3460</v>
      </c>
      <c r="I31" s="41"/>
      <c r="J31" s="41"/>
      <c r="K31" s="51">
        <v>0</v>
      </c>
      <c r="L31">
        <v>2212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3566</v>
      </c>
      <c r="C32" s="62">
        <v>12</v>
      </c>
      <c r="D32" s="59">
        <v>3573</v>
      </c>
      <c r="E32" s="62">
        <v>24</v>
      </c>
      <c r="F32" s="59">
        <v>3581</v>
      </c>
      <c r="G32" s="65">
        <v>23</v>
      </c>
      <c r="H32" s="65">
        <v>3589</v>
      </c>
      <c r="I32" s="41"/>
      <c r="J32" s="41"/>
      <c r="K32" s="51">
        <v>0</v>
      </c>
      <c r="L32">
        <v>2122</v>
      </c>
      <c r="O32" s="45" t="s">
        <v>106</v>
      </c>
      <c r="P32" s="47">
        <f>U20</f>
        <v>6</v>
      </c>
      <c r="Q32" s="47">
        <f>Z20</f>
        <v>7</v>
      </c>
      <c r="R32" s="47">
        <f>AE20</f>
        <v>4</v>
      </c>
      <c r="S32" s="47">
        <f>AJ20</f>
        <v>6</v>
      </c>
      <c r="T32" s="47">
        <f>AO20</f>
        <v>11</v>
      </c>
      <c r="U32" s="47">
        <f>AT20</f>
        <v>6</v>
      </c>
      <c r="V32" s="45"/>
    </row>
    <row r="33" spans="1:22" x14ac:dyDescent="0.3">
      <c r="A33" s="59">
        <v>21</v>
      </c>
      <c r="B33" s="59">
        <v>3685</v>
      </c>
      <c r="C33" s="62">
        <v>21</v>
      </c>
      <c r="D33" s="59">
        <v>3692</v>
      </c>
      <c r="E33" s="62">
        <v>11</v>
      </c>
      <c r="F33" s="59">
        <v>3700</v>
      </c>
      <c r="G33" s="65">
        <v>21</v>
      </c>
      <c r="H33" s="65">
        <v>3707</v>
      </c>
      <c r="I33" s="41"/>
      <c r="J33" s="41"/>
      <c r="K33" s="51">
        <v>0</v>
      </c>
      <c r="L33">
        <v>2212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3805</v>
      </c>
      <c r="C34" s="62">
        <v>12</v>
      </c>
      <c r="D34" s="59">
        <v>3813</v>
      </c>
      <c r="E34" s="62">
        <v>24</v>
      </c>
      <c r="F34" s="59">
        <v>3820</v>
      </c>
      <c r="G34" s="65">
        <v>23</v>
      </c>
      <c r="H34" s="65">
        <v>3877</v>
      </c>
      <c r="I34" s="41"/>
      <c r="J34" s="41"/>
      <c r="K34" s="51">
        <v>0</v>
      </c>
      <c r="L34">
        <v>2122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3972</v>
      </c>
      <c r="C35" s="62">
        <v>21</v>
      </c>
      <c r="D35" s="59">
        <v>3977</v>
      </c>
      <c r="E35" s="62">
        <v>11</v>
      </c>
      <c r="F35" s="59">
        <v>3984</v>
      </c>
      <c r="G35" s="65">
        <v>21</v>
      </c>
      <c r="H35" s="65">
        <v>3993</v>
      </c>
      <c r="I35" s="41"/>
      <c r="J35" s="41"/>
      <c r="K35" s="51">
        <v>0</v>
      </c>
      <c r="L35">
        <v>2212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4097</v>
      </c>
      <c r="C36" s="62">
        <v>21</v>
      </c>
      <c r="D36" s="59">
        <v>4102</v>
      </c>
      <c r="E36" s="62">
        <v>11</v>
      </c>
      <c r="F36" s="59">
        <v>4109</v>
      </c>
      <c r="G36" s="65">
        <v>21</v>
      </c>
      <c r="H36" s="65">
        <v>4117</v>
      </c>
      <c r="I36" s="41"/>
      <c r="J36" s="41"/>
      <c r="K36" s="51">
        <v>0</v>
      </c>
      <c r="L36">
        <v>2212</v>
      </c>
      <c r="N36" s="41"/>
      <c r="O36" s="50" t="s">
        <v>110</v>
      </c>
      <c r="P36">
        <f>H22/P28</f>
        <v>127.25</v>
      </c>
      <c r="Q36">
        <f>(H38-H22)/Q28</f>
        <v>146.5</v>
      </c>
      <c r="R36">
        <f>(H55-H38)/R28</f>
        <v>135.64705882352942</v>
      </c>
      <c r="S36">
        <f>(H71-H55)/S28</f>
        <v>127.5</v>
      </c>
      <c r="T36">
        <f>(H87-H71)/T28</f>
        <v>121.25</v>
      </c>
      <c r="U36">
        <f>(H103-H87)/U28</f>
        <v>135.5</v>
      </c>
    </row>
    <row r="37" spans="1:22" x14ac:dyDescent="0.3">
      <c r="A37" s="59">
        <v>21</v>
      </c>
      <c r="B37" s="59">
        <v>4221</v>
      </c>
      <c r="C37" s="62">
        <v>12</v>
      </c>
      <c r="D37" s="59">
        <v>4229</v>
      </c>
      <c r="E37" s="62">
        <v>24</v>
      </c>
      <c r="F37" s="59">
        <v>4237</v>
      </c>
      <c r="G37" s="65">
        <v>23</v>
      </c>
      <c r="H37" s="65">
        <v>4266</v>
      </c>
      <c r="I37" s="41"/>
      <c r="J37" s="41"/>
      <c r="K37" s="51">
        <v>0</v>
      </c>
      <c r="L37">
        <v>2122</v>
      </c>
    </row>
    <row r="38" spans="1:22" x14ac:dyDescent="0.3">
      <c r="A38" s="59">
        <v>21</v>
      </c>
      <c r="B38" s="59">
        <v>4361</v>
      </c>
      <c r="C38" s="62">
        <v>21</v>
      </c>
      <c r="D38" s="59">
        <v>4365</v>
      </c>
      <c r="E38" s="62">
        <v>11</v>
      </c>
      <c r="F38" s="59">
        <v>4372</v>
      </c>
      <c r="G38" s="65">
        <v>21</v>
      </c>
      <c r="H38" s="65">
        <v>4380</v>
      </c>
      <c r="I38" s="41"/>
      <c r="J38" s="41"/>
      <c r="K38" s="51">
        <v>0</v>
      </c>
      <c r="L38">
        <v>2212</v>
      </c>
    </row>
    <row r="39" spans="1:22" x14ac:dyDescent="0.3">
      <c r="A39" s="58">
        <v>21</v>
      </c>
      <c r="B39" s="58">
        <v>4478</v>
      </c>
      <c r="C39" s="61">
        <v>12</v>
      </c>
      <c r="D39" s="58">
        <v>4486</v>
      </c>
      <c r="E39" s="61">
        <v>24</v>
      </c>
      <c r="F39" s="58">
        <v>4493</v>
      </c>
      <c r="G39" s="64">
        <v>23</v>
      </c>
      <c r="H39" s="64">
        <v>4546</v>
      </c>
      <c r="I39" s="42"/>
      <c r="J39" s="42"/>
      <c r="K39" s="43">
        <v>0</v>
      </c>
      <c r="L39">
        <v>2122</v>
      </c>
    </row>
    <row r="40" spans="1:22" x14ac:dyDescent="0.3">
      <c r="A40" s="58">
        <v>12</v>
      </c>
      <c r="B40" s="58">
        <v>4643</v>
      </c>
      <c r="C40" s="61">
        <v>23</v>
      </c>
      <c r="D40" s="58">
        <v>4651</v>
      </c>
      <c r="E40" s="61">
        <v>13</v>
      </c>
      <c r="F40" s="58">
        <v>4658</v>
      </c>
      <c r="G40" s="64">
        <v>23</v>
      </c>
      <c r="H40" s="64">
        <v>4666</v>
      </c>
      <c r="I40" s="42"/>
      <c r="J40" s="42"/>
      <c r="K40" s="43">
        <v>0</v>
      </c>
      <c r="L40">
        <v>1212</v>
      </c>
    </row>
    <row r="41" spans="1:22" x14ac:dyDescent="0.3">
      <c r="A41" s="58">
        <v>21</v>
      </c>
      <c r="B41" s="58">
        <v>4767</v>
      </c>
      <c r="C41" s="61">
        <v>21</v>
      </c>
      <c r="D41" s="58">
        <v>4774</v>
      </c>
      <c r="E41" s="61">
        <v>22</v>
      </c>
      <c r="F41" s="58">
        <v>4781</v>
      </c>
      <c r="G41" s="64">
        <v>23</v>
      </c>
      <c r="H41" s="64">
        <v>4799</v>
      </c>
      <c r="I41" s="42"/>
      <c r="J41" s="42"/>
      <c r="K41" s="43">
        <v>0</v>
      </c>
      <c r="L41">
        <v>2222</v>
      </c>
    </row>
    <row r="42" spans="1:22" x14ac:dyDescent="0.3">
      <c r="A42" s="58">
        <v>21</v>
      </c>
      <c r="B42" s="58">
        <v>4896</v>
      </c>
      <c r="C42" s="61">
        <v>21</v>
      </c>
      <c r="D42" s="58">
        <v>4904</v>
      </c>
      <c r="E42" s="61">
        <v>22</v>
      </c>
      <c r="F42" s="58">
        <v>4908</v>
      </c>
      <c r="G42" s="64">
        <v>14</v>
      </c>
      <c r="H42" s="64">
        <v>4916</v>
      </c>
      <c r="I42" s="42"/>
      <c r="J42" s="42"/>
      <c r="K42" s="43">
        <v>0</v>
      </c>
      <c r="L42">
        <v>2221</v>
      </c>
    </row>
    <row r="43" spans="1:22" x14ac:dyDescent="0.3">
      <c r="A43" s="58">
        <v>21</v>
      </c>
      <c r="B43" s="58">
        <v>5010</v>
      </c>
      <c r="C43" s="61">
        <v>21</v>
      </c>
      <c r="D43" s="58">
        <v>5013</v>
      </c>
      <c r="E43" s="61">
        <v>11</v>
      </c>
      <c r="F43" s="58">
        <v>5021</v>
      </c>
      <c r="G43" s="64">
        <v>21</v>
      </c>
      <c r="H43" s="64">
        <v>5028</v>
      </c>
      <c r="I43" s="42"/>
      <c r="J43" s="42"/>
      <c r="K43" s="43">
        <v>0</v>
      </c>
      <c r="L43">
        <v>2212</v>
      </c>
    </row>
    <row r="44" spans="1:22" x14ac:dyDescent="0.3">
      <c r="A44" s="58">
        <v>12</v>
      </c>
      <c r="B44" s="58">
        <v>5130</v>
      </c>
      <c r="C44" s="61">
        <v>23</v>
      </c>
      <c r="D44" s="58">
        <v>5138</v>
      </c>
      <c r="E44" s="61">
        <v>13</v>
      </c>
      <c r="F44" s="58">
        <v>5146</v>
      </c>
      <c r="G44" s="64">
        <v>23</v>
      </c>
      <c r="H44" s="64">
        <v>5154</v>
      </c>
      <c r="I44" s="42"/>
      <c r="J44" s="42"/>
      <c r="K44" s="43">
        <v>0</v>
      </c>
      <c r="L44">
        <v>1212</v>
      </c>
    </row>
    <row r="45" spans="1:22" x14ac:dyDescent="0.3">
      <c r="A45" s="58">
        <v>21</v>
      </c>
      <c r="B45" s="58">
        <v>5253</v>
      </c>
      <c r="C45" s="61">
        <v>21</v>
      </c>
      <c r="D45" s="58">
        <v>5269</v>
      </c>
      <c r="E45" s="61">
        <v>22</v>
      </c>
      <c r="F45" s="58">
        <v>5392</v>
      </c>
      <c r="G45" s="64">
        <v>14</v>
      </c>
      <c r="H45" s="64">
        <v>5400</v>
      </c>
      <c r="I45" s="42"/>
      <c r="J45" s="42"/>
      <c r="K45" s="43">
        <v>0</v>
      </c>
      <c r="L45">
        <v>2221</v>
      </c>
    </row>
    <row r="46" spans="1:22" x14ac:dyDescent="0.3">
      <c r="A46" s="58">
        <v>21</v>
      </c>
      <c r="B46" s="58">
        <v>5494</v>
      </c>
      <c r="C46" s="61">
        <v>21</v>
      </c>
      <c r="D46" s="58">
        <v>5498</v>
      </c>
      <c r="E46" s="61">
        <v>11</v>
      </c>
      <c r="F46" s="58">
        <v>5506</v>
      </c>
      <c r="G46" s="64">
        <v>21</v>
      </c>
      <c r="H46" s="64">
        <v>5514</v>
      </c>
      <c r="I46" s="42"/>
      <c r="J46" s="42"/>
      <c r="K46" s="43">
        <v>0</v>
      </c>
      <c r="L46">
        <v>2212</v>
      </c>
    </row>
    <row r="47" spans="1:22" x14ac:dyDescent="0.3">
      <c r="A47" s="58">
        <v>21</v>
      </c>
      <c r="B47" s="58">
        <v>5608</v>
      </c>
      <c r="C47" s="61">
        <v>12</v>
      </c>
      <c r="D47" s="58">
        <v>5616</v>
      </c>
      <c r="E47" s="61">
        <v>24</v>
      </c>
      <c r="F47" s="58">
        <v>5623</v>
      </c>
      <c r="G47" s="64">
        <v>14</v>
      </c>
      <c r="H47" s="64">
        <v>5631</v>
      </c>
      <c r="I47" s="42"/>
      <c r="J47" s="42"/>
      <c r="K47" s="43">
        <v>0</v>
      </c>
      <c r="L47">
        <v>2121</v>
      </c>
    </row>
    <row r="48" spans="1:22" x14ac:dyDescent="0.3">
      <c r="A48" s="58">
        <v>12</v>
      </c>
      <c r="B48" s="58">
        <v>5728</v>
      </c>
      <c r="C48" s="61">
        <v>23</v>
      </c>
      <c r="D48" s="58">
        <v>5736</v>
      </c>
      <c r="E48" s="61">
        <v>13</v>
      </c>
      <c r="F48" s="58">
        <v>5743</v>
      </c>
      <c r="G48" s="64">
        <v>23</v>
      </c>
      <c r="H48" s="64">
        <v>5751</v>
      </c>
      <c r="I48" s="42"/>
      <c r="J48" s="42"/>
      <c r="K48" s="43">
        <v>0</v>
      </c>
      <c r="L48">
        <v>1212</v>
      </c>
    </row>
    <row r="49" spans="1:12" x14ac:dyDescent="0.3">
      <c r="A49" s="58">
        <v>21</v>
      </c>
      <c r="B49" s="58">
        <v>5849</v>
      </c>
      <c r="C49" s="61">
        <v>21</v>
      </c>
      <c r="D49" s="58">
        <v>5856</v>
      </c>
      <c r="E49" s="61">
        <v>22</v>
      </c>
      <c r="F49" s="58">
        <v>5864</v>
      </c>
      <c r="G49" s="64">
        <v>23</v>
      </c>
      <c r="H49" s="64">
        <v>5880</v>
      </c>
      <c r="I49" s="42"/>
      <c r="J49" s="42"/>
      <c r="K49" s="43">
        <v>0</v>
      </c>
      <c r="L49">
        <v>2222</v>
      </c>
    </row>
    <row r="50" spans="1:12" x14ac:dyDescent="0.3">
      <c r="A50" s="58">
        <v>21</v>
      </c>
      <c r="B50" s="58">
        <v>5972</v>
      </c>
      <c r="C50" s="61">
        <v>21</v>
      </c>
      <c r="D50" s="58">
        <v>5976</v>
      </c>
      <c r="E50" s="61">
        <v>22</v>
      </c>
      <c r="F50" s="58">
        <v>5984</v>
      </c>
      <c r="G50" s="64">
        <v>14</v>
      </c>
      <c r="H50" s="64">
        <v>5991</v>
      </c>
      <c r="I50" s="42"/>
      <c r="J50" s="42"/>
      <c r="K50" s="43">
        <v>0</v>
      </c>
      <c r="L50">
        <v>2221</v>
      </c>
    </row>
    <row r="51" spans="1:12" x14ac:dyDescent="0.3">
      <c r="A51" s="58">
        <v>12</v>
      </c>
      <c r="B51" s="58">
        <v>6093</v>
      </c>
      <c r="C51" s="61">
        <v>14</v>
      </c>
      <c r="D51" s="58">
        <v>6103</v>
      </c>
      <c r="E51" s="61">
        <v>24</v>
      </c>
      <c r="F51" s="58">
        <v>6111</v>
      </c>
      <c r="G51" s="64">
        <v>23</v>
      </c>
      <c r="H51" s="64">
        <v>6168</v>
      </c>
      <c r="I51" s="42"/>
      <c r="J51" s="42"/>
      <c r="K51" s="43">
        <v>0</v>
      </c>
      <c r="L51">
        <v>1122</v>
      </c>
    </row>
    <row r="52" spans="1:12" x14ac:dyDescent="0.3">
      <c r="A52" s="58">
        <v>21</v>
      </c>
      <c r="B52" s="58">
        <v>6264</v>
      </c>
      <c r="C52" s="61">
        <v>21</v>
      </c>
      <c r="D52" s="58">
        <v>6269</v>
      </c>
      <c r="E52" s="61">
        <v>11</v>
      </c>
      <c r="F52" s="58">
        <v>6276</v>
      </c>
      <c r="G52" s="64">
        <v>21</v>
      </c>
      <c r="H52" s="64">
        <v>6284</v>
      </c>
      <c r="I52" s="42"/>
      <c r="J52" s="42"/>
      <c r="K52" s="43">
        <v>0</v>
      </c>
      <c r="L52">
        <v>2212</v>
      </c>
    </row>
    <row r="53" spans="1:12" x14ac:dyDescent="0.3">
      <c r="A53" s="58">
        <v>21</v>
      </c>
      <c r="B53" s="58">
        <v>6381</v>
      </c>
      <c r="C53" s="61">
        <v>12</v>
      </c>
      <c r="D53" s="58">
        <v>6389</v>
      </c>
      <c r="E53" s="61">
        <v>13</v>
      </c>
      <c r="F53" s="58">
        <v>6407</v>
      </c>
      <c r="G53" s="64">
        <v>23</v>
      </c>
      <c r="H53" s="64">
        <v>6416</v>
      </c>
      <c r="I53" s="42"/>
      <c r="J53" s="42"/>
      <c r="K53" s="43">
        <v>0</v>
      </c>
      <c r="L53">
        <v>2112</v>
      </c>
    </row>
    <row r="54" spans="1:12" x14ac:dyDescent="0.3">
      <c r="A54" s="58">
        <v>21</v>
      </c>
      <c r="B54" s="58">
        <v>6517</v>
      </c>
      <c r="C54" s="61">
        <v>12</v>
      </c>
      <c r="D54" s="58">
        <v>6525</v>
      </c>
      <c r="E54" s="61">
        <v>24</v>
      </c>
      <c r="F54" s="58">
        <v>6532</v>
      </c>
      <c r="G54" s="64">
        <v>23</v>
      </c>
      <c r="H54" s="64">
        <v>6572</v>
      </c>
      <c r="I54" s="42"/>
      <c r="J54" s="42"/>
      <c r="K54" s="43">
        <v>0</v>
      </c>
      <c r="L54">
        <v>2122</v>
      </c>
    </row>
    <row r="55" spans="1:12" x14ac:dyDescent="0.3">
      <c r="A55" s="58">
        <v>21</v>
      </c>
      <c r="B55" s="58">
        <v>6663</v>
      </c>
      <c r="C55" s="61">
        <v>21</v>
      </c>
      <c r="D55" s="58">
        <v>6670</v>
      </c>
      <c r="E55" s="61">
        <v>11</v>
      </c>
      <c r="F55" s="58">
        <v>6678</v>
      </c>
      <c r="G55" s="64">
        <v>21</v>
      </c>
      <c r="H55" s="64">
        <v>6686</v>
      </c>
      <c r="I55" s="42"/>
      <c r="J55" s="42"/>
      <c r="K55" s="43">
        <v>0</v>
      </c>
      <c r="L55">
        <v>2212</v>
      </c>
    </row>
    <row r="56" spans="1:12" x14ac:dyDescent="0.3">
      <c r="A56" s="59">
        <v>12</v>
      </c>
      <c r="B56" s="59">
        <v>6790</v>
      </c>
      <c r="C56" s="62">
        <v>23</v>
      </c>
      <c r="D56" s="59">
        <v>6798</v>
      </c>
      <c r="E56" s="62">
        <v>13</v>
      </c>
      <c r="F56" s="59">
        <v>6805</v>
      </c>
      <c r="G56" s="65">
        <v>23</v>
      </c>
      <c r="H56" s="65">
        <v>6813</v>
      </c>
      <c r="I56" s="41"/>
      <c r="J56" s="41"/>
      <c r="K56" s="51">
        <v>0</v>
      </c>
      <c r="L56">
        <v>1212</v>
      </c>
    </row>
    <row r="57" spans="1:12" x14ac:dyDescent="0.3">
      <c r="A57" s="59">
        <v>21</v>
      </c>
      <c r="B57" s="59">
        <v>6908</v>
      </c>
      <c r="C57" s="62">
        <v>21</v>
      </c>
      <c r="D57" s="59">
        <v>6912</v>
      </c>
      <c r="E57" s="62">
        <v>11</v>
      </c>
      <c r="F57" s="59">
        <v>6919</v>
      </c>
      <c r="G57" s="65">
        <v>21</v>
      </c>
      <c r="H57" s="65">
        <v>6926</v>
      </c>
      <c r="I57" s="41"/>
      <c r="J57" s="41"/>
      <c r="K57" s="51">
        <v>0</v>
      </c>
      <c r="L57">
        <v>2212</v>
      </c>
    </row>
    <row r="58" spans="1:12" x14ac:dyDescent="0.3">
      <c r="A58" s="59">
        <v>21</v>
      </c>
      <c r="B58" s="59">
        <v>7027</v>
      </c>
      <c r="C58" s="62">
        <v>21</v>
      </c>
      <c r="D58" s="59">
        <v>7035</v>
      </c>
      <c r="E58" s="62">
        <v>11</v>
      </c>
      <c r="F58" s="59">
        <v>7043</v>
      </c>
      <c r="G58" s="65">
        <v>21</v>
      </c>
      <c r="H58" s="65">
        <v>7050</v>
      </c>
      <c r="I58" s="41"/>
      <c r="J58" s="41"/>
      <c r="K58" s="51">
        <v>0</v>
      </c>
      <c r="L58">
        <v>2212</v>
      </c>
    </row>
    <row r="59" spans="1:12" x14ac:dyDescent="0.3">
      <c r="A59" s="59">
        <v>21</v>
      </c>
      <c r="B59" s="59">
        <v>7147</v>
      </c>
      <c r="C59" s="62">
        <v>12</v>
      </c>
      <c r="D59" s="59">
        <v>7154</v>
      </c>
      <c r="E59" s="62">
        <v>13</v>
      </c>
      <c r="F59" s="59">
        <v>7178</v>
      </c>
      <c r="G59" s="65">
        <v>23</v>
      </c>
      <c r="H59" s="65">
        <v>7186</v>
      </c>
      <c r="I59" s="41"/>
      <c r="J59" s="41"/>
      <c r="K59" s="51">
        <v>0</v>
      </c>
      <c r="L59">
        <v>2112</v>
      </c>
    </row>
    <row r="60" spans="1:12" x14ac:dyDescent="0.3">
      <c r="A60" s="59">
        <v>21</v>
      </c>
      <c r="B60" s="59">
        <v>7277</v>
      </c>
      <c r="C60" s="62">
        <v>21</v>
      </c>
      <c r="D60" s="59">
        <v>7285</v>
      </c>
      <c r="E60" s="62">
        <v>11</v>
      </c>
      <c r="F60" s="59">
        <v>7292</v>
      </c>
      <c r="G60" s="65">
        <v>21</v>
      </c>
      <c r="H60" s="65">
        <v>7299</v>
      </c>
      <c r="I60" s="41"/>
      <c r="J60" s="41"/>
      <c r="K60" s="51">
        <v>0</v>
      </c>
      <c r="L60">
        <v>2212</v>
      </c>
    </row>
    <row r="61" spans="1:12" x14ac:dyDescent="0.3">
      <c r="A61" s="59">
        <v>21</v>
      </c>
      <c r="B61" s="59">
        <v>7395</v>
      </c>
      <c r="C61" s="62">
        <v>21</v>
      </c>
      <c r="D61" s="59">
        <v>7401</v>
      </c>
      <c r="E61" s="62">
        <v>11</v>
      </c>
      <c r="F61" s="59">
        <v>7408</v>
      </c>
      <c r="G61" s="65">
        <v>21</v>
      </c>
      <c r="H61" s="65">
        <v>7416</v>
      </c>
      <c r="I61" s="41"/>
      <c r="J61" s="41"/>
      <c r="K61" s="51">
        <v>0</v>
      </c>
      <c r="L61">
        <v>2212</v>
      </c>
    </row>
    <row r="62" spans="1:12" x14ac:dyDescent="0.3">
      <c r="A62" s="59">
        <v>21</v>
      </c>
      <c r="B62" s="59">
        <v>7513</v>
      </c>
      <c r="C62" s="62">
        <v>12</v>
      </c>
      <c r="D62" s="59">
        <v>7521</v>
      </c>
      <c r="E62" s="62">
        <v>24</v>
      </c>
      <c r="F62" s="59">
        <v>7528</v>
      </c>
      <c r="G62" s="65">
        <v>14</v>
      </c>
      <c r="H62" s="65">
        <v>7536</v>
      </c>
      <c r="I62" s="41"/>
      <c r="J62" s="41"/>
      <c r="K62" s="51">
        <v>0</v>
      </c>
      <c r="L62">
        <v>2121</v>
      </c>
    </row>
    <row r="63" spans="1:12" x14ac:dyDescent="0.3">
      <c r="A63" s="59">
        <v>21</v>
      </c>
      <c r="B63" s="59">
        <v>7635</v>
      </c>
      <c r="C63" s="62">
        <v>21</v>
      </c>
      <c r="D63" s="59">
        <v>7650</v>
      </c>
      <c r="E63" s="62">
        <v>22</v>
      </c>
      <c r="F63" s="59">
        <v>7722</v>
      </c>
      <c r="G63" s="65">
        <v>23</v>
      </c>
      <c r="H63" s="65">
        <v>7733</v>
      </c>
      <c r="I63" s="41"/>
      <c r="J63" s="41"/>
      <c r="K63" s="51">
        <v>0</v>
      </c>
      <c r="L63">
        <v>2222</v>
      </c>
    </row>
    <row r="64" spans="1:12" x14ac:dyDescent="0.3">
      <c r="A64" s="59">
        <v>21</v>
      </c>
      <c r="B64" s="59">
        <v>7830</v>
      </c>
      <c r="C64" s="62">
        <v>21</v>
      </c>
      <c r="D64" s="59">
        <v>7835</v>
      </c>
      <c r="E64" s="62">
        <v>11</v>
      </c>
      <c r="F64" s="59">
        <v>7842</v>
      </c>
      <c r="G64" s="65">
        <v>21</v>
      </c>
      <c r="H64" s="65">
        <v>7850</v>
      </c>
      <c r="I64" s="41"/>
      <c r="J64" s="41"/>
      <c r="K64" s="51">
        <v>0</v>
      </c>
      <c r="L64">
        <v>2212</v>
      </c>
    </row>
    <row r="65" spans="1:12" x14ac:dyDescent="0.3">
      <c r="A65" s="59">
        <v>21</v>
      </c>
      <c r="B65" s="59">
        <v>7954</v>
      </c>
      <c r="C65" s="62">
        <v>12</v>
      </c>
      <c r="D65" s="59">
        <v>7962</v>
      </c>
      <c r="E65" s="62">
        <v>24</v>
      </c>
      <c r="F65" s="59">
        <v>7969</v>
      </c>
      <c r="G65" s="65">
        <v>23</v>
      </c>
      <c r="H65" s="65">
        <v>7996</v>
      </c>
      <c r="I65" s="41"/>
      <c r="J65" s="41"/>
      <c r="K65" s="51">
        <v>0</v>
      </c>
      <c r="L65">
        <v>2122</v>
      </c>
    </row>
    <row r="66" spans="1:12" x14ac:dyDescent="0.3">
      <c r="A66" s="59">
        <v>12</v>
      </c>
      <c r="B66" s="59">
        <v>8094</v>
      </c>
      <c r="C66" s="62">
        <v>23</v>
      </c>
      <c r="D66" s="59">
        <v>8101</v>
      </c>
      <c r="E66" s="62">
        <v>13</v>
      </c>
      <c r="F66" s="59">
        <v>8109</v>
      </c>
      <c r="G66" s="65">
        <v>23</v>
      </c>
      <c r="H66" s="65">
        <v>8117</v>
      </c>
      <c r="I66" s="41"/>
      <c r="J66" s="41"/>
      <c r="K66" s="51">
        <v>0</v>
      </c>
      <c r="L66">
        <v>1212</v>
      </c>
    </row>
    <row r="67" spans="1:12" x14ac:dyDescent="0.3">
      <c r="A67" s="59">
        <v>12</v>
      </c>
      <c r="B67" s="59">
        <v>8214</v>
      </c>
      <c r="C67" s="62">
        <v>23</v>
      </c>
      <c r="D67" s="59">
        <v>8222</v>
      </c>
      <c r="E67" s="62">
        <v>13</v>
      </c>
      <c r="F67" s="59">
        <v>8229</v>
      </c>
      <c r="G67" s="65">
        <v>23</v>
      </c>
      <c r="H67" s="65">
        <v>8236</v>
      </c>
      <c r="I67" s="41"/>
      <c r="J67" s="41"/>
      <c r="K67" s="51">
        <v>0</v>
      </c>
      <c r="L67">
        <v>1212</v>
      </c>
    </row>
    <row r="68" spans="1:12" x14ac:dyDescent="0.3">
      <c r="A68" s="59">
        <v>21</v>
      </c>
      <c r="B68" s="59">
        <v>8332</v>
      </c>
      <c r="C68" s="62">
        <v>21</v>
      </c>
      <c r="D68" s="59">
        <v>8340</v>
      </c>
      <c r="E68" s="62">
        <v>22</v>
      </c>
      <c r="F68" s="59">
        <v>8344</v>
      </c>
      <c r="G68" s="65">
        <v>14</v>
      </c>
      <c r="H68" s="65">
        <v>8351</v>
      </c>
      <c r="I68" s="41"/>
      <c r="J68" s="41"/>
      <c r="K68" s="51">
        <v>0</v>
      </c>
      <c r="L68">
        <v>2221</v>
      </c>
    </row>
    <row r="69" spans="1:12" x14ac:dyDescent="0.3">
      <c r="A69" s="59">
        <v>21</v>
      </c>
      <c r="B69" s="59">
        <v>8448</v>
      </c>
      <c r="C69" s="62">
        <v>21</v>
      </c>
      <c r="D69" s="59">
        <v>8453</v>
      </c>
      <c r="E69" s="62">
        <v>11</v>
      </c>
      <c r="F69" s="59">
        <v>8460</v>
      </c>
      <c r="G69" s="65">
        <v>21</v>
      </c>
      <c r="H69" s="65">
        <v>8467</v>
      </c>
      <c r="I69" s="41"/>
      <c r="J69" s="41"/>
      <c r="K69" s="51">
        <v>0</v>
      </c>
      <c r="L69">
        <v>2212</v>
      </c>
    </row>
    <row r="70" spans="1:12" x14ac:dyDescent="0.3">
      <c r="A70" s="59">
        <v>12</v>
      </c>
      <c r="B70" s="59">
        <v>8588</v>
      </c>
      <c r="C70" s="62">
        <v>23</v>
      </c>
      <c r="D70" s="59">
        <v>8596</v>
      </c>
      <c r="E70" s="62">
        <v>13</v>
      </c>
      <c r="F70" s="59">
        <v>8604</v>
      </c>
      <c r="G70" s="65">
        <v>23</v>
      </c>
      <c r="H70" s="65">
        <v>8612</v>
      </c>
      <c r="I70" s="41"/>
      <c r="J70" s="41"/>
      <c r="K70" s="51">
        <v>0</v>
      </c>
      <c r="L70">
        <v>1212</v>
      </c>
    </row>
    <row r="71" spans="1:12" x14ac:dyDescent="0.3">
      <c r="A71" s="59">
        <v>21</v>
      </c>
      <c r="B71" s="59">
        <v>8708</v>
      </c>
      <c r="C71" s="62">
        <v>21</v>
      </c>
      <c r="D71" s="59">
        <v>8712</v>
      </c>
      <c r="E71" s="62">
        <v>22</v>
      </c>
      <c r="F71" s="59">
        <v>8718</v>
      </c>
      <c r="G71" s="65">
        <v>14</v>
      </c>
      <c r="H71" s="65">
        <v>8726</v>
      </c>
      <c r="I71" s="41"/>
      <c r="J71" s="41"/>
      <c r="K71" s="51">
        <v>0</v>
      </c>
      <c r="L71">
        <v>2221</v>
      </c>
    </row>
    <row r="72" spans="1:12" x14ac:dyDescent="0.3">
      <c r="A72" s="58">
        <v>12</v>
      </c>
      <c r="B72" s="58">
        <v>8823</v>
      </c>
      <c r="C72" s="61">
        <v>23</v>
      </c>
      <c r="D72" s="58">
        <v>8830</v>
      </c>
      <c r="E72" s="61">
        <v>13</v>
      </c>
      <c r="F72" s="58">
        <v>8838</v>
      </c>
      <c r="G72" s="64">
        <v>23</v>
      </c>
      <c r="H72" s="64">
        <v>8846</v>
      </c>
      <c r="I72" s="42"/>
      <c r="J72" s="42"/>
      <c r="K72" s="43">
        <v>0</v>
      </c>
      <c r="L72">
        <v>1212</v>
      </c>
    </row>
    <row r="73" spans="1:12" x14ac:dyDescent="0.3">
      <c r="A73" s="58">
        <v>21</v>
      </c>
      <c r="B73" s="58">
        <v>8951</v>
      </c>
      <c r="C73" s="61">
        <v>21</v>
      </c>
      <c r="D73" s="58">
        <v>8958</v>
      </c>
      <c r="E73" s="61">
        <v>11</v>
      </c>
      <c r="F73" s="58">
        <v>8966</v>
      </c>
      <c r="G73" s="64">
        <v>21</v>
      </c>
      <c r="H73" s="64">
        <v>8973</v>
      </c>
      <c r="I73" s="42"/>
      <c r="J73" s="42"/>
      <c r="K73" s="43">
        <v>0</v>
      </c>
      <c r="L73">
        <v>2212</v>
      </c>
    </row>
    <row r="74" spans="1:12" x14ac:dyDescent="0.3">
      <c r="A74" s="58">
        <v>21</v>
      </c>
      <c r="B74" s="58">
        <v>9068</v>
      </c>
      <c r="C74" s="61">
        <v>21</v>
      </c>
      <c r="D74" s="58">
        <v>9081</v>
      </c>
      <c r="E74" s="61">
        <v>11</v>
      </c>
      <c r="F74" s="58">
        <v>9088</v>
      </c>
      <c r="G74" s="64">
        <v>21</v>
      </c>
      <c r="H74" s="64">
        <v>9096</v>
      </c>
      <c r="I74" s="42"/>
      <c r="J74" s="42"/>
      <c r="K74" s="43">
        <v>0</v>
      </c>
      <c r="L74">
        <v>2212</v>
      </c>
    </row>
    <row r="75" spans="1:12" x14ac:dyDescent="0.3">
      <c r="A75" s="58">
        <v>21</v>
      </c>
      <c r="B75" s="58">
        <v>9204</v>
      </c>
      <c r="C75" s="61">
        <v>21</v>
      </c>
      <c r="D75" s="58">
        <v>9212</v>
      </c>
      <c r="E75" s="61">
        <v>22</v>
      </c>
      <c r="F75" s="58">
        <v>9216</v>
      </c>
      <c r="G75" s="64">
        <v>14</v>
      </c>
      <c r="H75" s="64">
        <v>9224</v>
      </c>
      <c r="I75" s="42"/>
      <c r="J75" s="42"/>
      <c r="K75" s="43">
        <v>0</v>
      </c>
      <c r="L75">
        <v>2221</v>
      </c>
    </row>
    <row r="76" spans="1:12" x14ac:dyDescent="0.3">
      <c r="A76" s="58">
        <v>21</v>
      </c>
      <c r="B76" s="58">
        <v>9318</v>
      </c>
      <c r="C76" s="61">
        <v>21</v>
      </c>
      <c r="D76" s="58">
        <v>9322</v>
      </c>
      <c r="E76" s="61">
        <v>11</v>
      </c>
      <c r="F76" s="58">
        <v>9330</v>
      </c>
      <c r="G76" s="64">
        <v>21</v>
      </c>
      <c r="H76" s="64">
        <v>9338</v>
      </c>
      <c r="I76" s="42"/>
      <c r="J76" s="42"/>
      <c r="K76" s="43">
        <v>0</v>
      </c>
      <c r="L76">
        <v>2212</v>
      </c>
    </row>
    <row r="77" spans="1:12" x14ac:dyDescent="0.3">
      <c r="A77" s="58">
        <v>21</v>
      </c>
      <c r="B77" s="58">
        <v>9441</v>
      </c>
      <c r="C77" s="61">
        <v>21</v>
      </c>
      <c r="D77" s="58">
        <v>9454</v>
      </c>
      <c r="E77" s="61">
        <v>11</v>
      </c>
      <c r="F77" s="58">
        <v>9462</v>
      </c>
      <c r="G77" s="64">
        <v>21</v>
      </c>
      <c r="H77" s="64">
        <v>9470</v>
      </c>
      <c r="I77" s="42"/>
      <c r="J77" s="42"/>
      <c r="K77" s="43">
        <v>0</v>
      </c>
      <c r="L77">
        <v>2212</v>
      </c>
    </row>
    <row r="78" spans="1:12" x14ac:dyDescent="0.3">
      <c r="A78" s="58">
        <v>21</v>
      </c>
      <c r="B78" s="58">
        <v>9566</v>
      </c>
      <c r="C78" s="61">
        <v>21</v>
      </c>
      <c r="D78" s="58">
        <v>9572</v>
      </c>
      <c r="E78" s="61">
        <v>11</v>
      </c>
      <c r="F78" s="58">
        <v>9580</v>
      </c>
      <c r="G78" s="64">
        <v>21</v>
      </c>
      <c r="H78" s="64">
        <v>9588</v>
      </c>
      <c r="I78" s="42"/>
      <c r="J78" s="42"/>
      <c r="K78" s="43">
        <v>0</v>
      </c>
      <c r="L78">
        <v>2212</v>
      </c>
    </row>
    <row r="79" spans="1:12" x14ac:dyDescent="0.3">
      <c r="A79" s="58">
        <v>21</v>
      </c>
      <c r="B79" s="58">
        <v>9671</v>
      </c>
      <c r="C79" s="61">
        <v>21</v>
      </c>
      <c r="D79" s="58">
        <v>9679</v>
      </c>
      <c r="E79" s="61">
        <v>11</v>
      </c>
      <c r="F79" s="58">
        <v>9687</v>
      </c>
      <c r="G79" s="64">
        <v>21</v>
      </c>
      <c r="H79" s="64">
        <v>9695</v>
      </c>
      <c r="I79" s="42"/>
      <c r="J79" s="42"/>
      <c r="K79" s="43">
        <v>0</v>
      </c>
      <c r="L79">
        <v>2212</v>
      </c>
    </row>
    <row r="80" spans="1:12" x14ac:dyDescent="0.3">
      <c r="A80" s="58">
        <v>21</v>
      </c>
      <c r="B80" s="58">
        <v>9792</v>
      </c>
      <c r="C80" s="61">
        <v>21</v>
      </c>
      <c r="D80" s="58">
        <v>9799</v>
      </c>
      <c r="E80" s="61">
        <v>11</v>
      </c>
      <c r="F80" s="58">
        <v>9808</v>
      </c>
      <c r="G80" s="64">
        <v>21</v>
      </c>
      <c r="H80" s="64">
        <v>9816</v>
      </c>
      <c r="I80" s="42"/>
      <c r="J80" s="42"/>
      <c r="K80" s="43">
        <v>0</v>
      </c>
      <c r="L80">
        <v>2212</v>
      </c>
    </row>
    <row r="81" spans="1:12" x14ac:dyDescent="0.3">
      <c r="A81" s="58">
        <v>21</v>
      </c>
      <c r="B81" s="58">
        <v>9922</v>
      </c>
      <c r="C81" s="61">
        <v>12</v>
      </c>
      <c r="D81" s="58">
        <v>9929</v>
      </c>
      <c r="E81" s="61">
        <v>24</v>
      </c>
      <c r="F81" s="58">
        <v>9937</v>
      </c>
      <c r="G81" s="64">
        <v>14</v>
      </c>
      <c r="H81" s="64">
        <v>9945</v>
      </c>
      <c r="I81" s="42"/>
      <c r="J81" s="42"/>
      <c r="K81" s="43">
        <v>0</v>
      </c>
      <c r="L81">
        <v>2121</v>
      </c>
    </row>
    <row r="82" spans="1:12" x14ac:dyDescent="0.3">
      <c r="A82" s="58">
        <v>21</v>
      </c>
      <c r="B82" s="58">
        <v>10043</v>
      </c>
      <c r="C82" s="61">
        <v>21</v>
      </c>
      <c r="D82" s="58">
        <v>10047</v>
      </c>
      <c r="E82" s="61">
        <v>11</v>
      </c>
      <c r="F82" s="58">
        <v>10054</v>
      </c>
      <c r="G82" s="64">
        <v>21</v>
      </c>
      <c r="H82" s="64">
        <v>10062</v>
      </c>
      <c r="I82" s="42"/>
      <c r="J82" s="42"/>
      <c r="K82" s="43">
        <v>0</v>
      </c>
      <c r="L82">
        <v>2212</v>
      </c>
    </row>
    <row r="83" spans="1:12" x14ac:dyDescent="0.3">
      <c r="A83" s="58">
        <v>21</v>
      </c>
      <c r="B83" s="58">
        <v>10165</v>
      </c>
      <c r="C83" s="61">
        <v>21</v>
      </c>
      <c r="D83" s="58">
        <v>10173</v>
      </c>
      <c r="E83" s="61">
        <v>11</v>
      </c>
      <c r="F83" s="58">
        <v>10179</v>
      </c>
      <c r="G83" s="64">
        <v>21</v>
      </c>
      <c r="H83" s="64">
        <v>10187</v>
      </c>
      <c r="I83" s="42"/>
      <c r="J83" s="42"/>
      <c r="K83" s="43">
        <v>0</v>
      </c>
      <c r="L83">
        <v>2212</v>
      </c>
    </row>
    <row r="84" spans="1:12" x14ac:dyDescent="0.3">
      <c r="A84" s="58">
        <v>21</v>
      </c>
      <c r="B84" s="58">
        <v>10279</v>
      </c>
      <c r="C84" s="61">
        <v>12</v>
      </c>
      <c r="D84" s="58">
        <v>10287</v>
      </c>
      <c r="E84" s="61">
        <v>13</v>
      </c>
      <c r="F84" s="58">
        <v>10299</v>
      </c>
      <c r="G84" s="64">
        <v>23</v>
      </c>
      <c r="H84" s="64">
        <v>10307</v>
      </c>
      <c r="I84" s="42"/>
      <c r="J84" s="42"/>
      <c r="K84" s="43">
        <v>0</v>
      </c>
      <c r="L84">
        <v>2112</v>
      </c>
    </row>
    <row r="85" spans="1:12" x14ac:dyDescent="0.3">
      <c r="A85" s="58">
        <v>21</v>
      </c>
      <c r="B85" s="58">
        <v>10403</v>
      </c>
      <c r="C85" s="61">
        <v>21</v>
      </c>
      <c r="D85" s="58">
        <v>10414</v>
      </c>
      <c r="E85" s="61">
        <v>22</v>
      </c>
      <c r="F85" s="58">
        <v>10420</v>
      </c>
      <c r="G85" s="64">
        <v>23</v>
      </c>
      <c r="H85" s="64">
        <v>10427</v>
      </c>
      <c r="I85" s="42"/>
      <c r="J85" s="42"/>
      <c r="K85" s="43">
        <v>0</v>
      </c>
      <c r="L85">
        <v>2222</v>
      </c>
    </row>
    <row r="86" spans="1:12" x14ac:dyDescent="0.3">
      <c r="A86" s="58">
        <v>21</v>
      </c>
      <c r="B86" s="58">
        <v>10523</v>
      </c>
      <c r="C86" s="61">
        <v>21</v>
      </c>
      <c r="D86" s="58">
        <v>10528</v>
      </c>
      <c r="E86" s="61">
        <v>11</v>
      </c>
      <c r="F86" s="58">
        <v>10536</v>
      </c>
      <c r="G86" s="64">
        <v>21</v>
      </c>
      <c r="H86" s="64">
        <v>10544</v>
      </c>
      <c r="I86" s="42"/>
      <c r="J86" s="42"/>
      <c r="K86" s="43">
        <v>0</v>
      </c>
      <c r="L86">
        <v>2212</v>
      </c>
    </row>
    <row r="87" spans="1:12" x14ac:dyDescent="0.3">
      <c r="A87" s="58">
        <v>21</v>
      </c>
      <c r="B87" s="58">
        <v>10647</v>
      </c>
      <c r="C87" s="61">
        <v>21</v>
      </c>
      <c r="D87" s="58">
        <v>10651</v>
      </c>
      <c r="E87" s="61">
        <v>11</v>
      </c>
      <c r="F87" s="58">
        <v>10659</v>
      </c>
      <c r="G87" s="64">
        <v>21</v>
      </c>
      <c r="H87" s="64">
        <v>10666</v>
      </c>
      <c r="I87" s="42"/>
      <c r="J87" s="42"/>
      <c r="K87" s="43">
        <v>0</v>
      </c>
      <c r="L87">
        <v>2212</v>
      </c>
    </row>
    <row r="88" spans="1:12" x14ac:dyDescent="0.3">
      <c r="A88" s="59">
        <v>21</v>
      </c>
      <c r="B88" s="59">
        <v>10760</v>
      </c>
      <c r="C88" s="62">
        <v>12</v>
      </c>
      <c r="D88" s="59">
        <v>10767</v>
      </c>
      <c r="E88" s="62">
        <v>24</v>
      </c>
      <c r="F88" s="59">
        <v>10775</v>
      </c>
      <c r="G88" s="65">
        <v>23</v>
      </c>
      <c r="H88" s="65">
        <v>10822</v>
      </c>
      <c r="I88" s="41"/>
      <c r="J88" s="41"/>
      <c r="K88" s="51">
        <v>0</v>
      </c>
      <c r="L88">
        <v>2122</v>
      </c>
    </row>
    <row r="89" spans="1:12" x14ac:dyDescent="0.3">
      <c r="A89" s="59">
        <v>12</v>
      </c>
      <c r="B89" s="59">
        <v>10918</v>
      </c>
      <c r="C89" s="62">
        <v>23</v>
      </c>
      <c r="D89" s="59">
        <v>10926</v>
      </c>
      <c r="E89" s="62">
        <v>13</v>
      </c>
      <c r="F89" s="59">
        <v>10934</v>
      </c>
      <c r="G89" s="65">
        <v>23</v>
      </c>
      <c r="H89" s="65">
        <v>10942</v>
      </c>
      <c r="I89" s="41"/>
      <c r="J89" s="41"/>
      <c r="K89" s="51">
        <v>0</v>
      </c>
      <c r="L89">
        <v>1212</v>
      </c>
    </row>
    <row r="90" spans="1:12" x14ac:dyDescent="0.3">
      <c r="A90" s="59">
        <v>12</v>
      </c>
      <c r="B90" s="59">
        <v>11041</v>
      </c>
      <c r="C90" s="62">
        <v>23</v>
      </c>
      <c r="D90" s="59">
        <v>11049</v>
      </c>
      <c r="E90" s="62">
        <v>24</v>
      </c>
      <c r="F90" s="59">
        <v>11125</v>
      </c>
      <c r="G90" s="65">
        <v>14</v>
      </c>
      <c r="H90" s="65">
        <v>11133</v>
      </c>
      <c r="I90" s="41"/>
      <c r="J90" s="41"/>
      <c r="K90" s="51">
        <v>0</v>
      </c>
      <c r="L90">
        <v>1221</v>
      </c>
    </row>
    <row r="91" spans="1:12" x14ac:dyDescent="0.3">
      <c r="A91" s="59">
        <v>21</v>
      </c>
      <c r="B91" s="59">
        <v>11228</v>
      </c>
      <c r="C91" s="62">
        <v>21</v>
      </c>
      <c r="D91" s="59">
        <v>11233</v>
      </c>
      <c r="E91" s="62">
        <v>11</v>
      </c>
      <c r="F91" s="59">
        <v>11240</v>
      </c>
      <c r="G91" s="65">
        <v>21</v>
      </c>
      <c r="H91" s="65">
        <v>11248</v>
      </c>
      <c r="I91" s="41"/>
      <c r="J91" s="41"/>
      <c r="K91" s="51">
        <v>0</v>
      </c>
      <c r="L91">
        <v>2212</v>
      </c>
    </row>
    <row r="92" spans="1:12" x14ac:dyDescent="0.3">
      <c r="A92" s="59">
        <v>21</v>
      </c>
      <c r="B92" s="59">
        <v>11342</v>
      </c>
      <c r="C92" s="62">
        <v>21</v>
      </c>
      <c r="D92" s="59">
        <v>11349</v>
      </c>
      <c r="E92" s="62">
        <v>11</v>
      </c>
      <c r="F92" s="59">
        <v>11357</v>
      </c>
      <c r="G92" s="65">
        <v>21</v>
      </c>
      <c r="H92" s="65">
        <v>11365</v>
      </c>
      <c r="I92" s="41"/>
      <c r="J92" s="41"/>
      <c r="K92" s="51">
        <v>0</v>
      </c>
      <c r="L92">
        <v>2212</v>
      </c>
    </row>
    <row r="93" spans="1:12" x14ac:dyDescent="0.3">
      <c r="A93" s="59">
        <v>21</v>
      </c>
      <c r="B93" s="59">
        <v>11458</v>
      </c>
      <c r="C93" s="62">
        <v>21</v>
      </c>
      <c r="D93" s="59">
        <v>11466</v>
      </c>
      <c r="E93" s="62">
        <v>11</v>
      </c>
      <c r="F93" s="59">
        <v>11497</v>
      </c>
      <c r="G93" s="65">
        <v>21</v>
      </c>
      <c r="H93" s="65">
        <v>11505</v>
      </c>
      <c r="I93" s="41"/>
      <c r="J93" s="41"/>
      <c r="K93" s="51">
        <v>0</v>
      </c>
      <c r="L93">
        <v>2212</v>
      </c>
    </row>
    <row r="94" spans="1:12" x14ac:dyDescent="0.3">
      <c r="A94" s="59">
        <v>21</v>
      </c>
      <c r="B94" s="59">
        <v>11605</v>
      </c>
      <c r="C94" s="62">
        <v>12</v>
      </c>
      <c r="D94" s="59">
        <v>11613</v>
      </c>
      <c r="E94" s="62">
        <v>24</v>
      </c>
      <c r="F94" s="59">
        <v>11620</v>
      </c>
      <c r="G94" s="65">
        <v>14</v>
      </c>
      <c r="H94" s="65">
        <v>11635</v>
      </c>
      <c r="I94" s="41"/>
      <c r="J94" s="41"/>
      <c r="K94" s="51">
        <v>0</v>
      </c>
      <c r="L94">
        <v>2121</v>
      </c>
    </row>
    <row r="95" spans="1:12" x14ac:dyDescent="0.3">
      <c r="A95" s="59">
        <v>21</v>
      </c>
      <c r="B95" s="59">
        <v>11734</v>
      </c>
      <c r="C95" s="62">
        <v>21</v>
      </c>
      <c r="D95" s="59">
        <v>11738</v>
      </c>
      <c r="E95" s="62">
        <v>11</v>
      </c>
      <c r="F95" s="59">
        <v>11746</v>
      </c>
      <c r="G95" s="65">
        <v>21</v>
      </c>
      <c r="H95" s="65">
        <v>11753</v>
      </c>
      <c r="I95" s="41"/>
      <c r="J95" s="41"/>
      <c r="K95" s="51">
        <v>0</v>
      </c>
      <c r="L95">
        <v>2212</v>
      </c>
    </row>
    <row r="96" spans="1:12" x14ac:dyDescent="0.3">
      <c r="A96" s="59">
        <v>21</v>
      </c>
      <c r="B96" s="59">
        <v>11845</v>
      </c>
      <c r="C96" s="62">
        <v>12</v>
      </c>
      <c r="D96" s="59">
        <v>11852</v>
      </c>
      <c r="E96" s="62">
        <v>24</v>
      </c>
      <c r="F96" s="59">
        <v>11860</v>
      </c>
      <c r="G96" s="65">
        <v>23</v>
      </c>
      <c r="H96" s="65">
        <v>11895</v>
      </c>
      <c r="I96" s="41"/>
      <c r="J96" s="41"/>
      <c r="K96" s="51">
        <v>0</v>
      </c>
      <c r="L96">
        <v>2122</v>
      </c>
    </row>
    <row r="97" spans="1:12" x14ac:dyDescent="0.3">
      <c r="A97" s="59">
        <v>21</v>
      </c>
      <c r="B97" s="59">
        <v>11990</v>
      </c>
      <c r="C97" s="62">
        <v>21</v>
      </c>
      <c r="D97" s="59">
        <v>11996</v>
      </c>
      <c r="E97" s="62">
        <v>22</v>
      </c>
      <c r="F97" s="59">
        <v>12003</v>
      </c>
      <c r="G97" s="65">
        <v>14</v>
      </c>
      <c r="H97" s="65">
        <v>12011</v>
      </c>
      <c r="I97" s="41"/>
      <c r="J97" s="41"/>
      <c r="K97" s="51">
        <v>0</v>
      </c>
      <c r="L97">
        <v>2221</v>
      </c>
    </row>
    <row r="98" spans="1:12" x14ac:dyDescent="0.3">
      <c r="A98" s="59">
        <v>12</v>
      </c>
      <c r="B98" s="59">
        <v>12109</v>
      </c>
      <c r="C98" s="62">
        <v>23</v>
      </c>
      <c r="D98" s="59">
        <v>12116</v>
      </c>
      <c r="E98" s="62">
        <v>13</v>
      </c>
      <c r="F98" s="59">
        <v>12124</v>
      </c>
      <c r="G98" s="65">
        <v>23</v>
      </c>
      <c r="H98" s="65">
        <v>12132</v>
      </c>
      <c r="I98" s="41"/>
      <c r="J98" s="41"/>
      <c r="K98" s="51">
        <v>0</v>
      </c>
      <c r="L98">
        <v>1212</v>
      </c>
    </row>
    <row r="99" spans="1:12" x14ac:dyDescent="0.3">
      <c r="A99" s="59">
        <v>21</v>
      </c>
      <c r="B99" s="59">
        <v>12227</v>
      </c>
      <c r="C99" s="62">
        <v>21</v>
      </c>
      <c r="D99" s="59">
        <v>12231</v>
      </c>
      <c r="E99" s="62">
        <v>11</v>
      </c>
      <c r="F99" s="59">
        <v>12238</v>
      </c>
      <c r="G99" s="65">
        <v>21</v>
      </c>
      <c r="H99" s="65">
        <v>12246</v>
      </c>
      <c r="I99" s="41"/>
      <c r="J99" s="41"/>
      <c r="K99" s="51">
        <v>0</v>
      </c>
      <c r="L99">
        <v>2212</v>
      </c>
    </row>
    <row r="100" spans="1:12" x14ac:dyDescent="0.3">
      <c r="A100" s="59">
        <v>12</v>
      </c>
      <c r="B100" s="59">
        <v>12351</v>
      </c>
      <c r="C100" s="62">
        <v>23</v>
      </c>
      <c r="D100" s="59">
        <v>12356</v>
      </c>
      <c r="E100" s="62">
        <v>13</v>
      </c>
      <c r="F100" s="59">
        <v>12363</v>
      </c>
      <c r="G100" s="65">
        <v>23</v>
      </c>
      <c r="H100" s="65">
        <v>12371</v>
      </c>
      <c r="I100" s="41"/>
      <c r="J100" s="41"/>
      <c r="K100" s="51">
        <v>0</v>
      </c>
      <c r="L100">
        <v>1212</v>
      </c>
    </row>
    <row r="101" spans="1:12" x14ac:dyDescent="0.3">
      <c r="A101" s="59">
        <v>21</v>
      </c>
      <c r="B101" s="59">
        <v>12470</v>
      </c>
      <c r="C101" s="62">
        <v>12</v>
      </c>
      <c r="D101" s="59">
        <v>12478</v>
      </c>
      <c r="E101" s="62">
        <v>24</v>
      </c>
      <c r="F101" s="59">
        <v>12485</v>
      </c>
      <c r="G101" s="65">
        <v>23</v>
      </c>
      <c r="H101" s="65">
        <v>12515</v>
      </c>
      <c r="I101" s="41"/>
      <c r="J101" s="41"/>
      <c r="K101" s="51">
        <v>0</v>
      </c>
      <c r="L101">
        <v>2122</v>
      </c>
    </row>
    <row r="102" spans="1:12" x14ac:dyDescent="0.3">
      <c r="A102" s="59">
        <v>21</v>
      </c>
      <c r="B102" s="59">
        <v>12617</v>
      </c>
      <c r="C102" s="62">
        <v>12</v>
      </c>
      <c r="D102" s="59">
        <v>12624</v>
      </c>
      <c r="E102" s="62">
        <v>24</v>
      </c>
      <c r="F102" s="59">
        <v>12631</v>
      </c>
      <c r="G102" s="65">
        <v>23</v>
      </c>
      <c r="H102" s="65">
        <v>12722</v>
      </c>
      <c r="I102" s="41"/>
      <c r="J102" s="41"/>
      <c r="K102" s="51">
        <v>0</v>
      </c>
      <c r="L102">
        <v>2122</v>
      </c>
    </row>
    <row r="103" spans="1:12" x14ac:dyDescent="0.3">
      <c r="A103" s="59">
        <v>21</v>
      </c>
      <c r="B103" s="59">
        <v>12814</v>
      </c>
      <c r="C103" s="62">
        <v>21</v>
      </c>
      <c r="D103" s="59">
        <v>12819</v>
      </c>
      <c r="E103" s="62">
        <v>11</v>
      </c>
      <c r="F103" s="59">
        <v>12827</v>
      </c>
      <c r="G103" s="65">
        <v>21</v>
      </c>
      <c r="H103" s="65">
        <v>12834</v>
      </c>
      <c r="I103" s="41"/>
      <c r="J103" s="41"/>
      <c r="K103" s="51">
        <v>1</v>
      </c>
      <c r="L103">
        <v>2212</v>
      </c>
    </row>
    <row r="104" spans="1:12" x14ac:dyDescent="0.3">
      <c r="A104" s="17"/>
      <c r="B104" s="17"/>
      <c r="C104" s="17"/>
      <c r="D104" s="17"/>
      <c r="E104" s="17"/>
      <c r="F104" s="17"/>
      <c r="G104" s="17"/>
      <c r="H10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155</v>
      </c>
    </row>
    <row r="2" spans="1:48" x14ac:dyDescent="0.3">
      <c r="A2" t="s">
        <v>0</v>
      </c>
      <c r="B2" s="66">
        <v>40756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96</v>
      </c>
      <c r="V3" s="26" t="s">
        <v>118</v>
      </c>
      <c r="W3">
        <f>COUNTA(L7:L22)</f>
        <v>16</v>
      </c>
      <c r="AA3" s="26" t="s">
        <v>118</v>
      </c>
      <c r="AB3">
        <f>COUNTA(L23:L38)</f>
        <v>16</v>
      </c>
      <c r="AF3" s="26" t="s">
        <v>118</v>
      </c>
      <c r="AG3">
        <f>COUNTA(L39:L54)</f>
        <v>16</v>
      </c>
      <c r="AK3" s="26" t="s">
        <v>118</v>
      </c>
      <c r="AL3">
        <f>COUNTA(L55:L70)</f>
        <v>16</v>
      </c>
      <c r="AP3" s="26" t="s">
        <v>118</v>
      </c>
      <c r="AQ3">
        <f>COUNTA(L71:L86)</f>
        <v>16</v>
      </c>
      <c r="AU3" s="26" t="s">
        <v>118</v>
      </c>
      <c r="AV3">
        <f>COUNTA(L87:L102)</f>
        <v>16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96</v>
      </c>
      <c r="V4" s="26" t="s">
        <v>119</v>
      </c>
      <c r="W4">
        <f>SUM(U7:U22)</f>
        <v>16</v>
      </c>
      <c r="AA4" s="26" t="s">
        <v>119</v>
      </c>
      <c r="AB4">
        <f>SUM(Z7:Z22)</f>
        <v>16</v>
      </c>
      <c r="AF4" s="26" t="s">
        <v>119</v>
      </c>
      <c r="AG4">
        <f>SUM(AE7:AE22)</f>
        <v>16</v>
      </c>
      <c r="AK4" s="26" t="s">
        <v>119</v>
      </c>
      <c r="AL4">
        <f>SUM(AJ7:AJ22)</f>
        <v>16</v>
      </c>
      <c r="AP4" s="26" t="s">
        <v>119</v>
      </c>
      <c r="AQ4">
        <f>SUM(AO7:AO22)</f>
        <v>16</v>
      </c>
      <c r="AU4" s="26" t="s">
        <v>119</v>
      </c>
      <c r="AV4">
        <f>SUM(AT7:AT22)</f>
        <v>16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7</v>
      </c>
      <c r="C7" s="60">
        <v>21</v>
      </c>
      <c r="D7" s="57">
        <v>11</v>
      </c>
      <c r="E7" s="60">
        <v>22</v>
      </c>
      <c r="F7" s="57">
        <v>19</v>
      </c>
      <c r="G7" s="63">
        <v>23</v>
      </c>
      <c r="H7" s="63">
        <v>37</v>
      </c>
      <c r="I7" s="42"/>
      <c r="J7" s="42"/>
      <c r="K7" s="43">
        <v>0</v>
      </c>
      <c r="L7">
        <v>2222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COUNTIF(L7:L22,T7)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COUNTIF(L23:L38,Y7)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COUNTIF(L39:L54,AD7)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COUNTIF(L55:L70,AI7)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COUNTIF(L71:L86,AN7)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COUNTIF(L87:L102,AS7)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133</v>
      </c>
      <c r="C8" s="61">
        <v>21</v>
      </c>
      <c r="D8" s="58">
        <v>138</v>
      </c>
      <c r="E8" s="61">
        <v>22</v>
      </c>
      <c r="F8" s="58">
        <v>146</v>
      </c>
      <c r="G8" s="64">
        <v>23</v>
      </c>
      <c r="H8" s="64">
        <v>164</v>
      </c>
      <c r="I8" s="42"/>
      <c r="J8" s="42"/>
      <c r="K8" s="43">
        <v>0</v>
      </c>
      <c r="L8">
        <v>2222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COUNTIF(L7:L22,T8)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COUNTIF(L23:L38,Y8)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COUNTIF(L39:L54,AD8)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COUNTIF(L55:L70,AI8)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COUNTIF(L71:L86,AN8)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COUNTIF(L87:L102,AS8)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269</v>
      </c>
      <c r="C9" s="61">
        <v>12</v>
      </c>
      <c r="D9" s="58">
        <v>277</v>
      </c>
      <c r="E9" s="61">
        <v>24</v>
      </c>
      <c r="F9" s="58">
        <v>284</v>
      </c>
      <c r="G9" s="64">
        <v>23</v>
      </c>
      <c r="H9" s="64">
        <v>303</v>
      </c>
      <c r="I9" s="42"/>
      <c r="J9" s="42"/>
      <c r="K9" s="43">
        <v>0</v>
      </c>
      <c r="L9">
        <v>2122</v>
      </c>
      <c r="N9" s="36">
        <v>1121</v>
      </c>
      <c r="O9" s="36">
        <f>COUNTIF($L$7:$L$500,N9)</f>
        <v>1</v>
      </c>
      <c r="P9" s="36">
        <f>O9/$Q$4</f>
        <v>1.0416666666666666E-2</v>
      </c>
      <c r="Q9" s="36">
        <f>IF(P9=0,0,(P9*((LOG(P9))/LOG(2))))</f>
        <v>-6.8593359382512042E-2</v>
      </c>
      <c r="T9" s="36">
        <f>N9</f>
        <v>1121</v>
      </c>
      <c r="U9" s="36">
        <f>COUNTIF(L7:L22,T9)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COUNTIF(L23:L38,Y9)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COUNTIF(L39:L54,AD9)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COUNTIF(L55:L70,AI9)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COUNTIF(L71:L86,AN9)</f>
        <v>1</v>
      </c>
      <c r="AP9" s="36">
        <f>AO9/(AQ4-AO20)</f>
        <v>0.1111111111111111</v>
      </c>
      <c r="AQ9" s="36">
        <f>IF(AP9=0,0,(AP9*((LOG(AP9))/LOG(2))))</f>
        <v>-0.3522138890491458</v>
      </c>
      <c r="AS9" s="36">
        <f>N9</f>
        <v>1121</v>
      </c>
      <c r="AT9" s="36">
        <f>COUNTIF(L87:L102,AS9)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21</v>
      </c>
      <c r="B10" s="58">
        <v>398</v>
      </c>
      <c r="C10" s="61">
        <v>21</v>
      </c>
      <c r="D10" s="58">
        <v>402</v>
      </c>
      <c r="E10" s="61">
        <v>11</v>
      </c>
      <c r="F10" s="58">
        <v>411</v>
      </c>
      <c r="G10" s="64">
        <v>21</v>
      </c>
      <c r="H10" s="64">
        <v>419</v>
      </c>
      <c r="I10" s="42"/>
      <c r="J10" s="42"/>
      <c r="K10" s="43">
        <v>0</v>
      </c>
      <c r="L10">
        <v>2212</v>
      </c>
      <c r="N10" s="36">
        <v>1122</v>
      </c>
      <c r="O10" s="36">
        <f>COUNTIF($L$7:$L$500,N10)</f>
        <v>3</v>
      </c>
      <c r="P10" s="36">
        <f>O10/$Q$4</f>
        <v>3.125E-2</v>
      </c>
      <c r="Q10" s="36">
        <f>IF(P10=0,0,(P10*((LOG(P10))/LOG(2))))</f>
        <v>-0.15625</v>
      </c>
      <c r="T10" s="36">
        <f>N10</f>
        <v>1122</v>
      </c>
      <c r="U10" s="36">
        <f>COUNTIF(L7:L22,T10)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COUNTIF(L23:L38,Y10)</f>
        <v>1</v>
      </c>
      <c r="AA10" s="36">
        <f>Z10/(AB4-Z20)</f>
        <v>9.0909090909090912E-2</v>
      </c>
      <c r="AB10" s="36">
        <f>IF(AA10=0,0,(AA10*((LOG(AA10))/LOG(2))))</f>
        <v>-0.31449378351248153</v>
      </c>
      <c r="AD10" s="36">
        <f>N10</f>
        <v>1122</v>
      </c>
      <c r="AE10" s="36">
        <f>COUNTIF(L39:L54,AD10)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COUNTIF(L55:L70,AI10)</f>
        <v>2</v>
      </c>
      <c r="AK10" s="36">
        <f>AJ10/(AL4-AJ20)</f>
        <v>0.22222222222222221</v>
      </c>
      <c r="AL10" s="36">
        <f>IF(AK10=0,0,(AK10*((LOG(AK10))/LOG(2))))</f>
        <v>-0.48220555587606945</v>
      </c>
      <c r="AN10" s="36">
        <f>N10</f>
        <v>1122</v>
      </c>
      <c r="AO10" s="36">
        <f>COUNTIF(L71:L86,AN10)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COUNTIF(L87:L102,AS10)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21</v>
      </c>
      <c r="B11" s="58">
        <v>517</v>
      </c>
      <c r="C11" s="61">
        <v>12</v>
      </c>
      <c r="D11" s="58">
        <v>532</v>
      </c>
      <c r="E11" s="61">
        <v>24</v>
      </c>
      <c r="F11" s="58">
        <v>537</v>
      </c>
      <c r="G11" s="64">
        <v>14</v>
      </c>
      <c r="H11" s="64">
        <v>546</v>
      </c>
      <c r="I11" s="42"/>
      <c r="J11" s="42"/>
      <c r="K11" s="43">
        <v>0</v>
      </c>
      <c r="L11">
        <v>2121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COUNTIF(L7:L22,T11)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COUNTIF(L23:L38,Y11)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COUNTIF(L39:L54,AD11)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COUNTIF(L55:L70,AI11)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COUNTIF(L71:L86,AN11)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COUNTIF(L87:L102,AS11)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642</v>
      </c>
      <c r="C12" s="61">
        <v>21</v>
      </c>
      <c r="D12" s="58">
        <v>653</v>
      </c>
      <c r="E12" s="61">
        <v>11</v>
      </c>
      <c r="F12" s="58">
        <v>661</v>
      </c>
      <c r="G12" s="64">
        <v>21</v>
      </c>
      <c r="H12" s="64">
        <v>668</v>
      </c>
      <c r="I12" s="42"/>
      <c r="J12" s="42"/>
      <c r="K12" s="43">
        <v>0</v>
      </c>
      <c r="L12">
        <v>2212</v>
      </c>
      <c r="N12" s="36">
        <v>1212</v>
      </c>
      <c r="O12" s="36">
        <f>COUNTIF($L$7:$L$500,N12)</f>
        <v>6</v>
      </c>
      <c r="P12" s="36">
        <f>O12/$Q$4</f>
        <v>6.25E-2</v>
      </c>
      <c r="Q12" s="36">
        <f>IF(P12=0,0,(P12*((LOG(P12))/LOG(2))))</f>
        <v>-0.25</v>
      </c>
      <c r="T12" s="36">
        <f>N12</f>
        <v>1212</v>
      </c>
      <c r="U12" s="36">
        <f>COUNTIF(L7:L22,T12)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COUNTIF(L23:L38,Y12)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COUNTIF(L39:L54,AD12)</f>
        <v>1</v>
      </c>
      <c r="AF12" s="36">
        <f>AE12/(AG4-AE20)</f>
        <v>0.1111111111111111</v>
      </c>
      <c r="AG12" s="36">
        <f>IF(AF12=0,0,(AF12*((LOG(AF12))/LOG(2))))</f>
        <v>-0.3522138890491458</v>
      </c>
      <c r="AI12" s="36">
        <f>N12</f>
        <v>1212</v>
      </c>
      <c r="AJ12" s="36">
        <f>COUNTIF(L55:L70,AI12)</f>
        <v>2</v>
      </c>
      <c r="AK12" s="36">
        <f>AJ12/(AL4-AJ20)</f>
        <v>0.22222222222222221</v>
      </c>
      <c r="AL12" s="36">
        <f>IF(AK12=0,0,(AK12*((LOG(AK12))/LOG(2))))</f>
        <v>-0.48220555587606945</v>
      </c>
      <c r="AN12" s="36">
        <f>N12</f>
        <v>1212</v>
      </c>
      <c r="AO12" s="36">
        <f>COUNTIF(L71:L86,AN12)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COUNTIF(L87:L102,AS12)</f>
        <v>3</v>
      </c>
      <c r="AU12" s="36">
        <f>AT12/(AV4-AT20)</f>
        <v>0.33333333333333331</v>
      </c>
      <c r="AV12" s="36">
        <f>IF(AU12=0,0,(AU12*((LOG(AU12))/LOG(2))))</f>
        <v>-0.52832083357371862</v>
      </c>
    </row>
    <row r="13" spans="1:48" x14ac:dyDescent="0.3">
      <c r="A13" s="58">
        <v>21</v>
      </c>
      <c r="B13" s="58">
        <v>760</v>
      </c>
      <c r="C13" s="61">
        <v>21</v>
      </c>
      <c r="D13" s="58">
        <v>766</v>
      </c>
      <c r="E13" s="61">
        <v>11</v>
      </c>
      <c r="F13" s="58">
        <v>775</v>
      </c>
      <c r="G13" s="64">
        <v>21</v>
      </c>
      <c r="H13" s="64">
        <v>782</v>
      </c>
      <c r="I13" s="42"/>
      <c r="J13" s="42"/>
      <c r="K13" s="43">
        <v>0</v>
      </c>
      <c r="L13">
        <v>2212</v>
      </c>
      <c r="N13" s="36">
        <v>1221</v>
      </c>
      <c r="O13" s="36">
        <f>COUNTIF($L$7:$L$500,N13)</f>
        <v>1</v>
      </c>
      <c r="P13" s="36">
        <f>O13/$Q$4</f>
        <v>1.0416666666666666E-2</v>
      </c>
      <c r="Q13" s="36">
        <f>IF(P13=0,0,(P13*((LOG(P13))/LOG(2))))</f>
        <v>-6.8593359382512042E-2</v>
      </c>
      <c r="T13" s="36">
        <f>N13</f>
        <v>1221</v>
      </c>
      <c r="U13" s="36">
        <f>COUNTIF(L7:L22,T13)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COUNTIF(L23:L38,Y13)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COUNTIF(L39:L54,AD13)</f>
        <v>1</v>
      </c>
      <c r="AF13" s="36">
        <f>AE13/(AG4-AE20)</f>
        <v>0.1111111111111111</v>
      </c>
      <c r="AG13" s="36">
        <f>IF(AF13=0,0,(AF13*((LOG(AF13))/LOG(2))))</f>
        <v>-0.3522138890491458</v>
      </c>
      <c r="AI13" s="36">
        <f>N13</f>
        <v>1221</v>
      </c>
      <c r="AJ13" s="36">
        <f>COUNTIF(L55:L70,AI13)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COUNTIF(L71:L86,AN13)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COUNTIF(L87:L102,AS13)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871</v>
      </c>
      <c r="C14" s="61">
        <v>21</v>
      </c>
      <c r="D14" s="58">
        <v>886</v>
      </c>
      <c r="E14" s="61">
        <v>11</v>
      </c>
      <c r="F14" s="58">
        <v>894</v>
      </c>
      <c r="G14" s="64">
        <v>21</v>
      </c>
      <c r="H14" s="64">
        <v>902</v>
      </c>
      <c r="I14" s="42"/>
      <c r="J14" s="42"/>
      <c r="K14" s="43">
        <v>0</v>
      </c>
      <c r="L14">
        <v>2212</v>
      </c>
      <c r="N14" s="36">
        <v>1222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1222</v>
      </c>
      <c r="U14" s="36">
        <f>COUNTIF(L7:L22,T14)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COUNTIF(L23:L38,Y14)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COUNTIF(L39:L54,AD14)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COUNTIF(L55:L70,AI14)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COUNTIF(L71:L86,AN14)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COUNTIF(L87:L102,AS14)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21</v>
      </c>
      <c r="B15" s="58">
        <v>999</v>
      </c>
      <c r="C15" s="61">
        <v>12</v>
      </c>
      <c r="D15" s="58">
        <v>1008</v>
      </c>
      <c r="E15" s="61">
        <v>24</v>
      </c>
      <c r="F15" s="58">
        <v>1015</v>
      </c>
      <c r="G15" s="64">
        <v>14</v>
      </c>
      <c r="H15" s="64">
        <v>1026</v>
      </c>
      <c r="I15" s="42"/>
      <c r="J15" s="42"/>
      <c r="K15" s="43">
        <v>0</v>
      </c>
      <c r="L15">
        <v>2121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COUNTIF(L7:L22,T15)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COUNTIF(L23:L38,Y15)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COUNTIF(L39:L54,AD15)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COUNTIF(L55:L70,AI15)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COUNTIF(L71:L86,AN15)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COUNTIF(L87:L102,AS15)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1124</v>
      </c>
      <c r="C16" s="61">
        <v>21</v>
      </c>
      <c r="D16" s="58">
        <v>1133</v>
      </c>
      <c r="E16" s="61">
        <v>11</v>
      </c>
      <c r="F16" s="58">
        <v>1141</v>
      </c>
      <c r="G16" s="64">
        <v>21</v>
      </c>
      <c r="H16" s="64">
        <v>1148</v>
      </c>
      <c r="I16" s="42"/>
      <c r="J16" s="42"/>
      <c r="K16" s="43">
        <v>0</v>
      </c>
      <c r="L16">
        <v>2212</v>
      </c>
      <c r="N16" s="36">
        <v>2112</v>
      </c>
      <c r="O16" s="36">
        <f>COUNTIF($L$7:$L$500,N16)</f>
        <v>2</v>
      </c>
      <c r="P16" s="36">
        <f>O16/$Q$4</f>
        <v>2.0833333333333332E-2</v>
      </c>
      <c r="Q16" s="36">
        <f>IF(P16=0,0,(P16*((LOG(P16))/LOG(2))))</f>
        <v>-0.11635338543169074</v>
      </c>
      <c r="T16" s="36">
        <f>N16</f>
        <v>2112</v>
      </c>
      <c r="U16" s="36">
        <f>COUNTIF(L7:L22,T16)</f>
        <v>1</v>
      </c>
      <c r="V16" s="36">
        <f>U16/(W4-U20)</f>
        <v>0.1111111111111111</v>
      </c>
      <c r="W16" s="36">
        <f>IF(V16=0,0,(V16*((LOG(V16))/LOG(2))))</f>
        <v>-0.3522138890491458</v>
      </c>
      <c r="Y16" s="36">
        <f>N16</f>
        <v>2112</v>
      </c>
      <c r="Z16" s="36">
        <f>COUNTIF(L23:L38,Y16)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COUNTIF(L39:L54,AD16)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COUNTIF(L55:L70,AI16)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COUNTIF(L71:L86,AN16)</f>
        <v>1</v>
      </c>
      <c r="AP16" s="36">
        <f>AO16/(AQ4-AO20)</f>
        <v>0.1111111111111111</v>
      </c>
      <c r="AQ16" s="36">
        <f>IF(AP16=0,0,(AP16*((LOG(AP16))/LOG(2))))</f>
        <v>-0.3522138890491458</v>
      </c>
      <c r="AS16" s="36">
        <f>N16</f>
        <v>2112</v>
      </c>
      <c r="AT16" s="36">
        <f>COUNTIF(L87:L102,AS16)</f>
        <v>0</v>
      </c>
      <c r="AU16" s="36">
        <f>AT16/(AV4-AT20)</f>
        <v>0</v>
      </c>
      <c r="AV16" s="36">
        <f>IF(AU16=0,0,(AU16*((LOG(AU16))/LOG(2))))</f>
        <v>0</v>
      </c>
    </row>
    <row r="17" spans="1:48" x14ac:dyDescent="0.3">
      <c r="A17" s="58">
        <v>21</v>
      </c>
      <c r="B17" s="58">
        <v>1237</v>
      </c>
      <c r="C17" s="61">
        <v>21</v>
      </c>
      <c r="D17" s="58">
        <v>1244</v>
      </c>
      <c r="E17" s="61">
        <v>11</v>
      </c>
      <c r="F17" s="58">
        <v>1252</v>
      </c>
      <c r="G17" s="64">
        <v>21</v>
      </c>
      <c r="H17" s="64">
        <v>1260</v>
      </c>
      <c r="I17" s="42"/>
      <c r="J17" s="42"/>
      <c r="K17" s="43">
        <v>0</v>
      </c>
      <c r="L17">
        <v>2212</v>
      </c>
      <c r="N17" s="36">
        <v>2121</v>
      </c>
      <c r="O17" s="36">
        <f>COUNTIF($L$7:$L$500,N17)</f>
        <v>9</v>
      </c>
      <c r="P17" s="36">
        <f>O17/$Q$4</f>
        <v>9.375E-2</v>
      </c>
      <c r="Q17" s="36">
        <f>IF(P17=0,0,(P17*((LOG(P17))/LOG(2))))</f>
        <v>-0.32015976555739156</v>
      </c>
      <c r="T17" s="36">
        <f>N17</f>
        <v>2121</v>
      </c>
      <c r="U17" s="36">
        <f>COUNTIF(L7:L22,T17)</f>
        <v>3</v>
      </c>
      <c r="V17" s="36">
        <f>U17/(W4-U20)</f>
        <v>0.33333333333333331</v>
      </c>
      <c r="W17" s="36">
        <f>IF(V17=0,0,(V17*((LOG(V17))/LOG(2))))</f>
        <v>-0.52832083357371862</v>
      </c>
      <c r="Y17" s="36">
        <f>N17</f>
        <v>2121</v>
      </c>
      <c r="Z17" s="36">
        <f>COUNTIF(L23:L38,Y17)</f>
        <v>1</v>
      </c>
      <c r="AA17" s="36">
        <f>Z17/(AB4-Z20)</f>
        <v>9.0909090909090912E-2</v>
      </c>
      <c r="AB17" s="36">
        <f>IF(AA17=0,0,(AA17*((LOG(AA17))/LOG(2))))</f>
        <v>-0.31449378351248153</v>
      </c>
      <c r="AD17" s="36">
        <f>N17</f>
        <v>2121</v>
      </c>
      <c r="AE17" s="36">
        <f>COUNTIF(L39:L54,AD17)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COUNTIF(L55:L70,AI17)</f>
        <v>2</v>
      </c>
      <c r="AK17" s="36">
        <f>AJ17/(AL4-AJ20)</f>
        <v>0.22222222222222221</v>
      </c>
      <c r="AL17" s="36">
        <f>IF(AK17=0,0,(AK17*((LOG(AK17))/LOG(2))))</f>
        <v>-0.48220555587606945</v>
      </c>
      <c r="AN17" s="36">
        <f>N17</f>
        <v>2121</v>
      </c>
      <c r="AO17" s="36">
        <f>COUNTIF(L71:L86,AN17)</f>
        <v>1</v>
      </c>
      <c r="AP17" s="36">
        <f>AO17/(AQ4-AO20)</f>
        <v>0.1111111111111111</v>
      </c>
      <c r="AQ17" s="36">
        <f>IF(AP17=0,0,(AP17*((LOG(AP17))/LOG(2))))</f>
        <v>-0.3522138890491458</v>
      </c>
      <c r="AS17" s="36">
        <f>N17</f>
        <v>2121</v>
      </c>
      <c r="AT17" s="36">
        <f>COUNTIF(L87:L102,AS17)</f>
        <v>2</v>
      </c>
      <c r="AU17" s="36">
        <f>AT17/(AV4-AT20)</f>
        <v>0.22222222222222221</v>
      </c>
      <c r="AV17" s="36">
        <f>IF(AU17=0,0,(AU17*((LOG(AU17))/LOG(2))))</f>
        <v>-0.48220555587606945</v>
      </c>
    </row>
    <row r="18" spans="1:48" x14ac:dyDescent="0.3">
      <c r="A18" s="58">
        <v>21</v>
      </c>
      <c r="B18" s="58">
        <v>1348</v>
      </c>
      <c r="C18" s="61">
        <v>12</v>
      </c>
      <c r="D18" s="58">
        <v>1355</v>
      </c>
      <c r="E18" s="61">
        <v>24</v>
      </c>
      <c r="F18" s="58">
        <v>1363</v>
      </c>
      <c r="G18" s="64">
        <v>23</v>
      </c>
      <c r="H18" s="64">
        <v>1391</v>
      </c>
      <c r="I18" s="42"/>
      <c r="J18" s="42"/>
      <c r="K18" s="43">
        <v>0</v>
      </c>
      <c r="L18">
        <v>2122</v>
      </c>
      <c r="N18" s="36">
        <v>2122</v>
      </c>
      <c r="O18" s="36">
        <f>COUNTIF($L$7:$L$500,N18)</f>
        <v>15</v>
      </c>
      <c r="P18" s="36">
        <f>O18/$Q$4</f>
        <v>0.15625</v>
      </c>
      <c r="Q18" s="36">
        <f>IF(P18=0,0,(P18*((LOG(P18))/LOG(2))))</f>
        <v>-0.41844873517384967</v>
      </c>
      <c r="T18" s="36">
        <f>N18</f>
        <v>2122</v>
      </c>
      <c r="U18" s="36">
        <f>COUNTIF(L7:L22,T18)</f>
        <v>2</v>
      </c>
      <c r="V18" s="36">
        <f>U18/(W4-U20)</f>
        <v>0.22222222222222221</v>
      </c>
      <c r="W18" s="36">
        <f>IF(V18=0,0,(V18*((LOG(V18))/LOG(2))))</f>
        <v>-0.48220555587606945</v>
      </c>
      <c r="Y18" s="36">
        <f>N18</f>
        <v>2122</v>
      </c>
      <c r="Z18" s="36">
        <f>COUNTIF(L23:L38,Y18)</f>
        <v>4</v>
      </c>
      <c r="AA18" s="36">
        <f>Z18/(AB4-Z20)</f>
        <v>0.36363636363636365</v>
      </c>
      <c r="AB18" s="36">
        <f>IF(AA18=0,0,(AA18*((LOG(AA18))/LOG(2))))</f>
        <v>-0.53070240677719893</v>
      </c>
      <c r="AD18" s="36">
        <f>N18</f>
        <v>2122</v>
      </c>
      <c r="AE18" s="36">
        <f>COUNTIF(L39:L54,AD18)</f>
        <v>4</v>
      </c>
      <c r="AF18" s="36">
        <f>AE18/(AG4-AE20)</f>
        <v>0.44444444444444442</v>
      </c>
      <c r="AG18" s="36">
        <f>IF(AF18=0,0,(AF18*((LOG(AF18))/LOG(2))))</f>
        <v>-0.51996666730769447</v>
      </c>
      <c r="AI18" s="36">
        <f>N18</f>
        <v>2122</v>
      </c>
      <c r="AJ18" s="36">
        <f>COUNTIF(L55:L70,AI18)</f>
        <v>1</v>
      </c>
      <c r="AK18" s="36">
        <f>AJ18/(AL4-AJ20)</f>
        <v>0.1111111111111111</v>
      </c>
      <c r="AL18" s="36">
        <f>IF(AK18=0,0,(AK18*((LOG(AK18))/LOG(2))))</f>
        <v>-0.3522138890491458</v>
      </c>
      <c r="AN18" s="36">
        <f>N18</f>
        <v>2122</v>
      </c>
      <c r="AO18" s="36">
        <f>COUNTIF(L71:L86,AN18)</f>
        <v>2</v>
      </c>
      <c r="AP18" s="36">
        <f>AO18/(AQ4-AO20)</f>
        <v>0.22222222222222221</v>
      </c>
      <c r="AQ18" s="36">
        <f>IF(AP18=0,0,(AP18*((LOG(AP18))/LOG(2))))</f>
        <v>-0.48220555587606945</v>
      </c>
      <c r="AS18" s="36">
        <f>N18</f>
        <v>2122</v>
      </c>
      <c r="AT18" s="36">
        <f>COUNTIF(L87:L102,AS18)</f>
        <v>2</v>
      </c>
      <c r="AU18" s="36">
        <f>AT18/(AV4-AT20)</f>
        <v>0.22222222222222221</v>
      </c>
      <c r="AV18" s="36">
        <f>IF(AU18=0,0,(AU18*((LOG(AU18))/LOG(2))))</f>
        <v>-0.48220555587606945</v>
      </c>
    </row>
    <row r="19" spans="1:48" x14ac:dyDescent="0.3">
      <c r="A19" s="58">
        <v>21</v>
      </c>
      <c r="B19" s="58">
        <v>1486</v>
      </c>
      <c r="C19" s="61">
        <v>21</v>
      </c>
      <c r="D19" s="58">
        <v>1493</v>
      </c>
      <c r="E19" s="61">
        <v>11</v>
      </c>
      <c r="F19" s="58">
        <v>1502</v>
      </c>
      <c r="G19" s="64">
        <v>21</v>
      </c>
      <c r="H19" s="64">
        <v>1509</v>
      </c>
      <c r="I19" s="42"/>
      <c r="J19" s="42"/>
      <c r="K19" s="43">
        <v>0</v>
      </c>
      <c r="L19">
        <v>2212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COUNTIF(L7:L22,T19)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COUNTIF(L23:L38,Y19)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COUNTIF(L39:L54,AD19)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COUNTIF(L55:L70,AI19)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COUNTIF(L71:L86,AN19)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COUNTIF(L87:L102,AS19)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1600</v>
      </c>
      <c r="C20" s="61">
        <v>12</v>
      </c>
      <c r="D20" s="58">
        <v>1608</v>
      </c>
      <c r="E20" s="61">
        <v>24</v>
      </c>
      <c r="F20" s="58">
        <v>1615</v>
      </c>
      <c r="G20" s="64">
        <v>14</v>
      </c>
      <c r="H20" s="64">
        <v>1636</v>
      </c>
      <c r="I20" s="42"/>
      <c r="J20" s="42"/>
      <c r="K20" s="43">
        <v>0</v>
      </c>
      <c r="L20">
        <v>2121</v>
      </c>
      <c r="N20" s="36">
        <v>2212</v>
      </c>
      <c r="O20" s="36">
        <f>COUNTIF($L$7:$L$500,N20)</f>
        <v>40</v>
      </c>
      <c r="P20" s="36">
        <f>O20/$Q$4</f>
        <v>0.41666666666666669</v>
      </c>
      <c r="Q20" s="36">
        <f>IF(P20=0,0,(P20*((LOG(P20))/LOG(2))))</f>
        <v>-0.52626433576408083</v>
      </c>
      <c r="T20" s="36">
        <f>N20</f>
        <v>2212</v>
      </c>
      <c r="U20" s="36">
        <f>COUNTIF(L7:L22,T20)</f>
        <v>7</v>
      </c>
      <c r="V20" s="55"/>
      <c r="W20" s="56"/>
      <c r="Y20" s="36">
        <f>N20</f>
        <v>2212</v>
      </c>
      <c r="Z20" s="36">
        <f>COUNTIF(L23:L38,Y20)</f>
        <v>5</v>
      </c>
      <c r="AA20" s="55"/>
      <c r="AB20" s="56"/>
      <c r="AD20" s="36">
        <f>N20</f>
        <v>2212</v>
      </c>
      <c r="AE20" s="36">
        <f>COUNTIF(L39:L54,AD20)</f>
        <v>7</v>
      </c>
      <c r="AF20" s="55"/>
      <c r="AG20" s="56"/>
      <c r="AI20" s="36">
        <f>N20</f>
        <v>2212</v>
      </c>
      <c r="AJ20" s="36">
        <f>COUNTIF(L55:L70,AI20)</f>
        <v>7</v>
      </c>
      <c r="AK20" s="55"/>
      <c r="AL20" s="56"/>
      <c r="AN20" s="36">
        <f>N20</f>
        <v>2212</v>
      </c>
      <c r="AO20" s="36">
        <f>COUNTIF(L71:L86,AN20)</f>
        <v>7</v>
      </c>
      <c r="AP20" s="55"/>
      <c r="AQ20" s="56"/>
      <c r="AS20" s="36">
        <f>N20</f>
        <v>2212</v>
      </c>
      <c r="AT20" s="36">
        <f>COUNTIF(L87:L102,AS20)</f>
        <v>7</v>
      </c>
      <c r="AU20" s="55"/>
      <c r="AV20" s="56"/>
    </row>
    <row r="21" spans="1:48" x14ac:dyDescent="0.3">
      <c r="A21" s="58">
        <v>21</v>
      </c>
      <c r="B21" s="58">
        <v>1738</v>
      </c>
      <c r="C21" s="61">
        <v>12</v>
      </c>
      <c r="D21" s="58">
        <v>1746</v>
      </c>
      <c r="E21" s="61">
        <v>13</v>
      </c>
      <c r="F21" s="58">
        <v>1757</v>
      </c>
      <c r="G21" s="64">
        <v>23</v>
      </c>
      <c r="H21" s="64">
        <v>1765</v>
      </c>
      <c r="I21" s="42"/>
      <c r="J21" s="42"/>
      <c r="K21" s="43">
        <v>0</v>
      </c>
      <c r="L21">
        <v>2112</v>
      </c>
      <c r="N21" s="36">
        <v>2221</v>
      </c>
      <c r="O21" s="36">
        <f>COUNTIF($L$7:$L$500,N21)</f>
        <v>14</v>
      </c>
      <c r="P21" s="36">
        <f>O21/$Q$4</f>
        <v>0.14583333333333334</v>
      </c>
      <c r="Q21" s="36">
        <f>IF(P21=0,0,(P21*((LOG(P21))/LOG(2))))</f>
        <v>-0.40506777188843468</v>
      </c>
      <c r="T21" s="36">
        <f>N21</f>
        <v>2221</v>
      </c>
      <c r="U21" s="36">
        <f>COUNTIF(L7:L22,T21)</f>
        <v>1</v>
      </c>
      <c r="V21" s="36">
        <f>U21/(W4-U20)</f>
        <v>0.1111111111111111</v>
      </c>
      <c r="W21" s="36">
        <f>IF(V21=0,0,(V21*((LOG(V21))/LOG(2))))</f>
        <v>-0.3522138890491458</v>
      </c>
      <c r="Y21" s="36">
        <f>N21</f>
        <v>2221</v>
      </c>
      <c r="Z21" s="36">
        <f>COUNTIF(L23:L38,Y21)</f>
        <v>4</v>
      </c>
      <c r="AA21" s="36">
        <f>Z21/(AB4-Z20)</f>
        <v>0.36363636363636365</v>
      </c>
      <c r="AB21" s="36">
        <f>IF(AA21=0,0,(AA21*((LOG(AA21))/LOG(2))))</f>
        <v>-0.53070240677719893</v>
      </c>
      <c r="AD21" s="36">
        <f>N21</f>
        <v>2221</v>
      </c>
      <c r="AE21" s="36">
        <f>COUNTIF(L39:L54,AD21)</f>
        <v>2</v>
      </c>
      <c r="AF21" s="36">
        <f>AE21/(AG4-AE20)</f>
        <v>0.22222222222222221</v>
      </c>
      <c r="AG21" s="36">
        <f>IF(AF21=0,0,(AF21*((LOG(AF21))/LOG(2))))</f>
        <v>-0.48220555587606945</v>
      </c>
      <c r="AI21" s="36">
        <f>N21</f>
        <v>2221</v>
      </c>
      <c r="AJ21" s="36">
        <f>COUNTIF(L55:L70,AI21)</f>
        <v>1</v>
      </c>
      <c r="AK21" s="36">
        <f>AJ21/(AL4-AJ20)</f>
        <v>0.1111111111111111</v>
      </c>
      <c r="AL21" s="36">
        <f>IF(AK21=0,0,(AK21*((LOG(AK21))/LOG(2))))</f>
        <v>-0.3522138890491458</v>
      </c>
      <c r="AN21" s="36">
        <f>N21</f>
        <v>2221</v>
      </c>
      <c r="AO21" s="36">
        <f>COUNTIF(L71:L86,AN21)</f>
        <v>4</v>
      </c>
      <c r="AP21" s="36">
        <f>AO21/(AQ4-AO20)</f>
        <v>0.44444444444444442</v>
      </c>
      <c r="AQ21" s="36">
        <f>IF(AP21=0,0,(AP21*((LOG(AP21))/LOG(2))))</f>
        <v>-0.51996666730769447</v>
      </c>
      <c r="AS21" s="36">
        <f>N21</f>
        <v>2221</v>
      </c>
      <c r="AT21" s="36">
        <f>COUNTIF(L87:L102,AS21)</f>
        <v>2</v>
      </c>
      <c r="AU21" s="36">
        <f>AT21/(AV4-AT20)</f>
        <v>0.22222222222222221</v>
      </c>
      <c r="AV21" s="36">
        <f>IF(AU21=0,0,(AU21*((LOG(AU21))/LOG(2))))</f>
        <v>-0.48220555587606945</v>
      </c>
    </row>
    <row r="22" spans="1:48" x14ac:dyDescent="0.3">
      <c r="A22" s="58">
        <v>21</v>
      </c>
      <c r="B22" s="58">
        <v>1864</v>
      </c>
      <c r="C22" s="61">
        <v>21</v>
      </c>
      <c r="D22" s="58">
        <v>1868</v>
      </c>
      <c r="E22" s="61">
        <v>22</v>
      </c>
      <c r="F22" s="58">
        <v>1876</v>
      </c>
      <c r="G22" s="64">
        <v>14</v>
      </c>
      <c r="H22" s="64">
        <v>1884</v>
      </c>
      <c r="I22" s="42"/>
      <c r="J22" s="42"/>
      <c r="K22" s="43">
        <v>0</v>
      </c>
      <c r="L22">
        <v>2221</v>
      </c>
      <c r="N22" s="36">
        <v>2222</v>
      </c>
      <c r="O22" s="36">
        <f>COUNTIF($L$7:$L$500,N22)</f>
        <v>5</v>
      </c>
      <c r="P22" s="36">
        <f>O22/$Q$4</f>
        <v>5.2083333333333336E-2</v>
      </c>
      <c r="Q22" s="36">
        <f>IF(P22=0,0,(P22*((LOG(P22))/LOG(2))))</f>
        <v>-0.22203304197051013</v>
      </c>
      <c r="T22" s="36">
        <f>N22</f>
        <v>2222</v>
      </c>
      <c r="U22" s="36">
        <f>COUNTIF(L7:L22,T22)</f>
        <v>2</v>
      </c>
      <c r="V22" s="36">
        <f>U22/(W4-U20)</f>
        <v>0.22222222222222221</v>
      </c>
      <c r="W22" s="36">
        <f>IF(V22=0,0,(V22*((LOG(V22))/LOG(2))))</f>
        <v>-0.48220555587606945</v>
      </c>
      <c r="Y22" s="36">
        <f>N22</f>
        <v>2222</v>
      </c>
      <c r="Z22" s="36">
        <f>COUNTIF(L23:L38,Y22)</f>
        <v>1</v>
      </c>
      <c r="AA22" s="36">
        <f>Z22/(AB4-Z20)</f>
        <v>9.0909090909090912E-2</v>
      </c>
      <c r="AB22" s="36">
        <f>IF(AA22=0,0,(AA22*((LOG(AA22))/LOG(2))))</f>
        <v>-0.31449378351248153</v>
      </c>
      <c r="AD22" s="36">
        <f>N22</f>
        <v>2222</v>
      </c>
      <c r="AE22" s="36">
        <f>COUNTIF(L39:L54,AD22)</f>
        <v>1</v>
      </c>
      <c r="AF22" s="36">
        <f>AE22/(AG4-AE20)</f>
        <v>0.1111111111111111</v>
      </c>
      <c r="AG22" s="36">
        <f>IF(AF22=0,0,(AF22*((LOG(AF22))/LOG(2))))</f>
        <v>-0.3522138890491458</v>
      </c>
      <c r="AI22" s="36">
        <f>N22</f>
        <v>2222</v>
      </c>
      <c r="AJ22" s="36">
        <f>COUNTIF(L55:L70,AI22)</f>
        <v>1</v>
      </c>
      <c r="AK22" s="36">
        <f>AJ22/(AL4-AJ20)</f>
        <v>0.1111111111111111</v>
      </c>
      <c r="AL22" s="36">
        <f>IF(AK22=0,0,(AK22*((LOG(AK22))/LOG(2))))</f>
        <v>-0.3522138890491458</v>
      </c>
      <c r="AN22" s="36">
        <f>N22</f>
        <v>2222</v>
      </c>
      <c r="AO22" s="36">
        <f>COUNTIF(L71:L86,AN22)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COUNTIF(L87:L102,AS22)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9">
        <v>21</v>
      </c>
      <c r="B23" s="59">
        <v>1985</v>
      </c>
      <c r="C23" s="62">
        <v>12</v>
      </c>
      <c r="D23" s="59">
        <v>1992</v>
      </c>
      <c r="E23" s="62">
        <v>24</v>
      </c>
      <c r="F23" s="59">
        <v>1999</v>
      </c>
      <c r="G23" s="65">
        <v>23</v>
      </c>
      <c r="H23" s="65">
        <v>2038</v>
      </c>
      <c r="I23" s="41"/>
      <c r="J23" s="41"/>
      <c r="K23" s="51">
        <v>0</v>
      </c>
      <c r="L23">
        <v>2122</v>
      </c>
      <c r="P23" s="28">
        <f>SUM(P7:P22)</f>
        <v>1</v>
      </c>
      <c r="Q23" s="28">
        <f>-SUM(Q7:Q22)</f>
        <v>2.5517637545509819</v>
      </c>
      <c r="V23" s="28">
        <f>SUM(V7:V22)</f>
        <v>0.99999999999999989</v>
      </c>
      <c r="W23" s="28">
        <f>-SUM(W7:W22)</f>
        <v>2.1971597234241491</v>
      </c>
      <c r="AA23" s="28">
        <f>SUM(AA7:AA22)</f>
        <v>1</v>
      </c>
      <c r="AB23" s="28">
        <f>-SUM(AB7:AB22)</f>
        <v>2.0048861640918427</v>
      </c>
      <c r="AF23" s="28">
        <f>SUM(AF7:AF22)</f>
        <v>1</v>
      </c>
      <c r="AG23" s="28">
        <f>-SUM(AG7:AG22)</f>
        <v>2.0588138903312014</v>
      </c>
      <c r="AK23" s="28">
        <f>SUM(AK7:AK22)</f>
        <v>1</v>
      </c>
      <c r="AL23" s="28">
        <f>-SUM(AL7:AL22)</f>
        <v>2.5032583347756456</v>
      </c>
      <c r="AP23" s="28">
        <f>SUM(AP7:AP22)</f>
        <v>1</v>
      </c>
      <c r="AQ23" s="28">
        <f>-SUM(AQ7:AQ22)</f>
        <v>2.0588138903312014</v>
      </c>
      <c r="AU23" s="28">
        <f>SUM(AU7:AU22)</f>
        <v>1</v>
      </c>
      <c r="AV23" s="28">
        <f>-SUM(AV7:AV22)</f>
        <v>1.9749375012019268</v>
      </c>
    </row>
    <row r="24" spans="1:48" x14ac:dyDescent="0.3">
      <c r="A24" s="59">
        <v>21</v>
      </c>
      <c r="B24" s="59">
        <v>2157</v>
      </c>
      <c r="C24" s="62">
        <v>12</v>
      </c>
      <c r="D24" s="59">
        <v>2165</v>
      </c>
      <c r="E24" s="62">
        <v>24</v>
      </c>
      <c r="F24" s="59">
        <v>2173</v>
      </c>
      <c r="G24" s="65">
        <v>23</v>
      </c>
      <c r="H24" s="65">
        <v>2232</v>
      </c>
      <c r="I24" s="41"/>
      <c r="J24" s="41"/>
      <c r="K24" s="51">
        <v>0</v>
      </c>
      <c r="L24">
        <v>2122</v>
      </c>
      <c r="P24" s="29" t="s">
        <v>90</v>
      </c>
      <c r="Q24" s="29">
        <f>Q23/(LOG(Q4)/LOG(2))</f>
        <v>0.38751378679400589</v>
      </c>
      <c r="V24" s="29" t="s">
        <v>117</v>
      </c>
      <c r="W24" s="29">
        <f>W23/(LOG(W4)/LOG(2))</f>
        <v>0.54928993085603728</v>
      </c>
      <c r="AA24" s="29" t="s">
        <v>120</v>
      </c>
      <c r="AB24" s="29">
        <f>AB23/(LOG(AB4)/LOG(2))</f>
        <v>0.50122154102296068</v>
      </c>
      <c r="AF24" s="29" t="s">
        <v>121</v>
      </c>
      <c r="AG24" s="29">
        <f>AG23/(LOG(AG4)/LOG(2))</f>
        <v>0.51470347258280036</v>
      </c>
      <c r="AK24" s="29" t="s">
        <v>122</v>
      </c>
      <c r="AL24" s="29">
        <f>AL23/(LOG(AL4)/LOG(2))</f>
        <v>0.62581458369391141</v>
      </c>
      <c r="AP24" s="29" t="s">
        <v>123</v>
      </c>
      <c r="AQ24" s="29">
        <f>AQ23/(LOG(AQ4)/LOG(2))</f>
        <v>0.51470347258280036</v>
      </c>
      <c r="AU24" s="29" t="s">
        <v>124</v>
      </c>
      <c r="AV24" s="29">
        <f>AV23/(LOG(AV4)/LOG(2))</f>
        <v>0.4937343753004817</v>
      </c>
    </row>
    <row r="25" spans="1:48" x14ac:dyDescent="0.3">
      <c r="A25" s="59">
        <v>21</v>
      </c>
      <c r="B25" s="59">
        <v>2327</v>
      </c>
      <c r="C25" s="62">
        <v>21</v>
      </c>
      <c r="D25" s="59">
        <v>2334</v>
      </c>
      <c r="E25" s="62">
        <v>11</v>
      </c>
      <c r="F25" s="59">
        <v>2341</v>
      </c>
      <c r="G25" s="65">
        <v>21</v>
      </c>
      <c r="H25" s="65">
        <v>2349</v>
      </c>
      <c r="I25" s="41"/>
      <c r="J25" s="41"/>
      <c r="K25" s="51">
        <v>0</v>
      </c>
      <c r="L25">
        <v>2212</v>
      </c>
    </row>
    <row r="26" spans="1:48" x14ac:dyDescent="0.3">
      <c r="A26" s="59">
        <v>21</v>
      </c>
      <c r="B26" s="59">
        <v>2456</v>
      </c>
      <c r="C26" s="62">
        <v>12</v>
      </c>
      <c r="D26" s="59">
        <v>2465</v>
      </c>
      <c r="E26" s="62">
        <v>24</v>
      </c>
      <c r="F26" s="59">
        <v>2472</v>
      </c>
      <c r="G26" s="65">
        <v>23</v>
      </c>
      <c r="H26" s="65">
        <v>2499</v>
      </c>
      <c r="I26" s="41"/>
      <c r="J26" s="41"/>
      <c r="K26" s="51">
        <v>0</v>
      </c>
      <c r="L26">
        <v>2122</v>
      </c>
    </row>
    <row r="27" spans="1:48" x14ac:dyDescent="0.3">
      <c r="A27" s="59">
        <v>12</v>
      </c>
      <c r="B27" s="59">
        <v>2612</v>
      </c>
      <c r="C27" s="62">
        <v>14</v>
      </c>
      <c r="D27" s="59">
        <v>2626</v>
      </c>
      <c r="E27" s="62">
        <v>24</v>
      </c>
      <c r="F27" s="59">
        <v>2634</v>
      </c>
      <c r="G27" s="65">
        <v>23</v>
      </c>
      <c r="H27" s="65">
        <v>2650</v>
      </c>
      <c r="I27" s="41"/>
      <c r="J27" s="41"/>
      <c r="K27" s="51">
        <v>0</v>
      </c>
      <c r="L27">
        <v>1122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21</v>
      </c>
      <c r="B28" s="59">
        <v>2747</v>
      </c>
      <c r="C28" s="62">
        <v>21</v>
      </c>
      <c r="D28" s="59">
        <v>2752</v>
      </c>
      <c r="E28" s="62">
        <v>22</v>
      </c>
      <c r="F28" s="59">
        <v>2757</v>
      </c>
      <c r="G28" s="65">
        <v>14</v>
      </c>
      <c r="H28" s="65">
        <v>2764</v>
      </c>
      <c r="I28" s="41"/>
      <c r="J28" s="41"/>
      <c r="K28" s="51">
        <v>0</v>
      </c>
      <c r="L28">
        <v>2221</v>
      </c>
      <c r="N28" s="40">
        <f>COUNTIF(L7:L102,G3)</f>
        <v>40</v>
      </c>
      <c r="O28" s="40"/>
      <c r="P28" s="47">
        <v>16</v>
      </c>
      <c r="Q28" s="47">
        <v>16</v>
      </c>
      <c r="R28" s="47">
        <v>16</v>
      </c>
      <c r="S28" s="47">
        <v>16</v>
      </c>
      <c r="T28" s="47">
        <v>16</v>
      </c>
      <c r="U28" s="47">
        <v>16</v>
      </c>
      <c r="V28" s="46"/>
    </row>
    <row r="29" spans="1:48" x14ac:dyDescent="0.3">
      <c r="A29" s="59">
        <v>21</v>
      </c>
      <c r="B29" s="59">
        <v>2859</v>
      </c>
      <c r="C29" s="62">
        <v>21</v>
      </c>
      <c r="D29" s="59">
        <v>2863</v>
      </c>
      <c r="E29" s="62">
        <v>22</v>
      </c>
      <c r="F29" s="59">
        <v>2871</v>
      </c>
      <c r="G29" s="65">
        <v>14</v>
      </c>
      <c r="H29" s="65">
        <v>2878</v>
      </c>
      <c r="I29" s="41"/>
      <c r="J29" s="41"/>
      <c r="K29" s="51">
        <v>0</v>
      </c>
      <c r="L29">
        <v>2221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2975</v>
      </c>
      <c r="C30" s="62">
        <v>21</v>
      </c>
      <c r="D30" s="59">
        <v>2979</v>
      </c>
      <c r="E30" s="62">
        <v>22</v>
      </c>
      <c r="F30" s="59">
        <v>2986</v>
      </c>
      <c r="G30" s="65">
        <v>23</v>
      </c>
      <c r="H30" s="65">
        <v>2993</v>
      </c>
      <c r="I30" s="41"/>
      <c r="J30" s="41"/>
      <c r="K30" s="51">
        <v>0</v>
      </c>
      <c r="L30">
        <v>2222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3092</v>
      </c>
      <c r="C31" s="62">
        <v>21</v>
      </c>
      <c r="D31" s="59">
        <v>3096</v>
      </c>
      <c r="E31" s="62">
        <v>11</v>
      </c>
      <c r="F31" s="59">
        <v>3104</v>
      </c>
      <c r="G31" s="65">
        <v>21</v>
      </c>
      <c r="H31" s="65">
        <v>3113</v>
      </c>
      <c r="I31" s="41"/>
      <c r="J31" s="41"/>
      <c r="K31" s="51">
        <v>0</v>
      </c>
      <c r="L31">
        <v>2212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3208</v>
      </c>
      <c r="C32" s="62">
        <v>21</v>
      </c>
      <c r="D32" s="59">
        <v>3216</v>
      </c>
      <c r="E32" s="62">
        <v>11</v>
      </c>
      <c r="F32" s="59">
        <v>3224</v>
      </c>
      <c r="G32" s="65">
        <v>21</v>
      </c>
      <c r="H32" s="65">
        <v>3232</v>
      </c>
      <c r="I32" s="41"/>
      <c r="J32" s="41"/>
      <c r="K32" s="51">
        <v>0</v>
      </c>
      <c r="L32">
        <v>2212</v>
      </c>
      <c r="O32" s="45" t="s">
        <v>106</v>
      </c>
      <c r="P32" s="47">
        <f>U20</f>
        <v>7</v>
      </c>
      <c r="Q32" s="47">
        <f>Z20</f>
        <v>5</v>
      </c>
      <c r="R32" s="47">
        <f>AE20</f>
        <v>7</v>
      </c>
      <c r="S32" s="47">
        <f>AJ20</f>
        <v>7</v>
      </c>
      <c r="T32" s="47">
        <f>AO20</f>
        <v>7</v>
      </c>
      <c r="U32" s="47">
        <f>AT20</f>
        <v>7</v>
      </c>
      <c r="V32" s="45"/>
    </row>
    <row r="33" spans="1:22" x14ac:dyDescent="0.3">
      <c r="A33" s="59">
        <v>21</v>
      </c>
      <c r="B33" s="59">
        <v>3327</v>
      </c>
      <c r="C33" s="62">
        <v>21</v>
      </c>
      <c r="D33" s="59">
        <v>3340</v>
      </c>
      <c r="E33" s="62">
        <v>11</v>
      </c>
      <c r="F33" s="59">
        <v>3349</v>
      </c>
      <c r="G33" s="65">
        <v>21</v>
      </c>
      <c r="H33" s="65">
        <v>3357</v>
      </c>
      <c r="I33" s="41"/>
      <c r="J33" s="41"/>
      <c r="K33" s="51">
        <v>0</v>
      </c>
      <c r="L33">
        <v>2212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3452</v>
      </c>
      <c r="C34" s="62">
        <v>21</v>
      </c>
      <c r="D34" s="59">
        <v>3461</v>
      </c>
      <c r="E34" s="62">
        <v>11</v>
      </c>
      <c r="F34" s="59">
        <v>3469</v>
      </c>
      <c r="G34" s="65">
        <v>21</v>
      </c>
      <c r="H34" s="65">
        <v>3478</v>
      </c>
      <c r="I34" s="41"/>
      <c r="J34" s="41"/>
      <c r="K34" s="51">
        <v>0</v>
      </c>
      <c r="L34">
        <v>2212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3578</v>
      </c>
      <c r="C35" s="62">
        <v>12</v>
      </c>
      <c r="D35" s="59">
        <v>3587</v>
      </c>
      <c r="E35" s="62">
        <v>24</v>
      </c>
      <c r="F35" s="59">
        <v>3595</v>
      </c>
      <c r="G35" s="65">
        <v>14</v>
      </c>
      <c r="H35" s="65">
        <v>3628</v>
      </c>
      <c r="I35" s="41"/>
      <c r="J35" s="41"/>
      <c r="K35" s="51">
        <v>0</v>
      </c>
      <c r="L35">
        <v>2121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3720</v>
      </c>
      <c r="C36" s="62">
        <v>21</v>
      </c>
      <c r="D36" s="59">
        <v>3726</v>
      </c>
      <c r="E36" s="62">
        <v>22</v>
      </c>
      <c r="F36" s="59">
        <v>3731</v>
      </c>
      <c r="G36" s="65">
        <v>14</v>
      </c>
      <c r="H36" s="65">
        <v>3739</v>
      </c>
      <c r="I36" s="41"/>
      <c r="J36" s="41"/>
      <c r="K36" s="51">
        <v>0</v>
      </c>
      <c r="L36">
        <v>2221</v>
      </c>
      <c r="N36" s="41"/>
      <c r="O36" s="50" t="s">
        <v>110</v>
      </c>
      <c r="P36">
        <f>H22/P28</f>
        <v>117.75</v>
      </c>
      <c r="Q36">
        <f>(H38-H22)/Q28</f>
        <v>132.6875</v>
      </c>
      <c r="R36">
        <f>(H54-H38)/R28</f>
        <v>136.75</v>
      </c>
      <c r="S36">
        <f>(H70-H54)/S28</f>
        <v>138.625</v>
      </c>
      <c r="T36">
        <f>(H86-H70)/T28</f>
        <v>120</v>
      </c>
      <c r="U36">
        <f>(H102-H86)/U28</f>
        <v>121.875</v>
      </c>
    </row>
    <row r="37" spans="1:22" x14ac:dyDescent="0.3">
      <c r="A37" s="59">
        <v>21</v>
      </c>
      <c r="B37" s="59">
        <v>3843</v>
      </c>
      <c r="C37" s="62">
        <v>12</v>
      </c>
      <c r="D37" s="59">
        <v>3851</v>
      </c>
      <c r="E37" s="62">
        <v>24</v>
      </c>
      <c r="F37" s="59">
        <v>3859</v>
      </c>
      <c r="G37" s="65">
        <v>23</v>
      </c>
      <c r="H37" s="65">
        <v>3892</v>
      </c>
      <c r="I37" s="41"/>
      <c r="J37" s="41"/>
      <c r="K37" s="51">
        <v>0</v>
      </c>
      <c r="L37">
        <v>2122</v>
      </c>
    </row>
    <row r="38" spans="1:22" x14ac:dyDescent="0.3">
      <c r="A38" s="59">
        <v>21</v>
      </c>
      <c r="B38" s="59">
        <v>3987</v>
      </c>
      <c r="C38" s="62">
        <v>21</v>
      </c>
      <c r="D38" s="59">
        <v>3993</v>
      </c>
      <c r="E38" s="62">
        <v>22</v>
      </c>
      <c r="F38" s="59">
        <v>3999</v>
      </c>
      <c r="G38" s="65">
        <v>14</v>
      </c>
      <c r="H38" s="65">
        <v>4007</v>
      </c>
      <c r="I38" s="41"/>
      <c r="J38" s="41"/>
      <c r="K38" s="51">
        <v>0</v>
      </c>
      <c r="L38">
        <v>2221</v>
      </c>
    </row>
    <row r="39" spans="1:22" x14ac:dyDescent="0.3">
      <c r="A39" s="58">
        <v>21</v>
      </c>
      <c r="B39" s="58">
        <v>4103</v>
      </c>
      <c r="C39" s="61">
        <v>21</v>
      </c>
      <c r="D39" s="58">
        <v>4109</v>
      </c>
      <c r="E39" s="61">
        <v>11</v>
      </c>
      <c r="F39" s="58">
        <v>4129</v>
      </c>
      <c r="G39" s="64">
        <v>21</v>
      </c>
      <c r="H39" s="64">
        <v>4136</v>
      </c>
      <c r="I39" s="42"/>
      <c r="J39" s="42"/>
      <c r="K39" s="43">
        <v>0</v>
      </c>
      <c r="L39">
        <v>2212</v>
      </c>
    </row>
    <row r="40" spans="1:22" x14ac:dyDescent="0.3">
      <c r="A40" s="58">
        <v>21</v>
      </c>
      <c r="B40" s="58">
        <v>4236</v>
      </c>
      <c r="C40" s="61">
        <v>21</v>
      </c>
      <c r="D40" s="58">
        <v>4243</v>
      </c>
      <c r="E40" s="61">
        <v>11</v>
      </c>
      <c r="F40" s="58">
        <v>4255</v>
      </c>
      <c r="G40" s="64">
        <v>21</v>
      </c>
      <c r="H40" s="64">
        <v>4263</v>
      </c>
      <c r="I40" s="42"/>
      <c r="J40" s="42"/>
      <c r="K40" s="43">
        <v>0</v>
      </c>
      <c r="L40">
        <v>2212</v>
      </c>
    </row>
    <row r="41" spans="1:22" x14ac:dyDescent="0.3">
      <c r="A41" s="58">
        <v>12</v>
      </c>
      <c r="B41" s="58">
        <v>4368</v>
      </c>
      <c r="C41" s="61">
        <v>23</v>
      </c>
      <c r="D41" s="58">
        <v>4376</v>
      </c>
      <c r="E41" s="61">
        <v>24</v>
      </c>
      <c r="F41" s="58">
        <v>4390</v>
      </c>
      <c r="G41" s="64">
        <v>14</v>
      </c>
      <c r="H41" s="64">
        <v>4400</v>
      </c>
      <c r="I41" s="42"/>
      <c r="J41" s="42"/>
      <c r="K41" s="43">
        <v>0</v>
      </c>
      <c r="L41">
        <v>1221</v>
      </c>
    </row>
    <row r="42" spans="1:22" x14ac:dyDescent="0.3">
      <c r="A42" s="58">
        <v>21</v>
      </c>
      <c r="B42" s="58">
        <v>4494</v>
      </c>
      <c r="C42" s="61">
        <v>21</v>
      </c>
      <c r="D42" s="58">
        <v>4499</v>
      </c>
      <c r="E42" s="61">
        <v>11</v>
      </c>
      <c r="F42" s="58">
        <v>4506</v>
      </c>
      <c r="G42" s="64">
        <v>21</v>
      </c>
      <c r="H42" s="64">
        <v>4514</v>
      </c>
      <c r="I42" s="42"/>
      <c r="J42" s="42"/>
      <c r="K42" s="43">
        <v>0</v>
      </c>
      <c r="L42">
        <v>2212</v>
      </c>
    </row>
    <row r="43" spans="1:22" x14ac:dyDescent="0.3">
      <c r="A43" s="58">
        <v>21</v>
      </c>
      <c r="B43" s="58">
        <v>4606</v>
      </c>
      <c r="C43" s="61">
        <v>12</v>
      </c>
      <c r="D43" s="58">
        <v>4615</v>
      </c>
      <c r="E43" s="61">
        <v>24</v>
      </c>
      <c r="F43" s="58">
        <v>4623</v>
      </c>
      <c r="G43" s="64">
        <v>23</v>
      </c>
      <c r="H43" s="64">
        <v>4676</v>
      </c>
      <c r="I43" s="42"/>
      <c r="J43" s="42"/>
      <c r="K43" s="43">
        <v>0</v>
      </c>
      <c r="L43">
        <v>2122</v>
      </c>
    </row>
    <row r="44" spans="1:22" x14ac:dyDescent="0.3">
      <c r="A44" s="58">
        <v>21</v>
      </c>
      <c r="B44" s="58">
        <v>4777</v>
      </c>
      <c r="C44" s="61">
        <v>12</v>
      </c>
      <c r="D44" s="58">
        <v>4785</v>
      </c>
      <c r="E44" s="61">
        <v>24</v>
      </c>
      <c r="F44" s="58">
        <v>4793</v>
      </c>
      <c r="G44" s="64">
        <v>23</v>
      </c>
      <c r="H44" s="64">
        <v>4893</v>
      </c>
      <c r="I44" s="42"/>
      <c r="J44" s="42"/>
      <c r="K44" s="43">
        <v>0</v>
      </c>
      <c r="L44">
        <v>2122</v>
      </c>
    </row>
    <row r="45" spans="1:22" x14ac:dyDescent="0.3">
      <c r="A45" s="58">
        <v>21</v>
      </c>
      <c r="B45" s="58">
        <v>4991</v>
      </c>
      <c r="C45" s="61">
        <v>21</v>
      </c>
      <c r="D45" s="58">
        <v>4995</v>
      </c>
      <c r="E45" s="61">
        <v>11</v>
      </c>
      <c r="F45" s="58">
        <v>5002</v>
      </c>
      <c r="G45" s="64">
        <v>21</v>
      </c>
      <c r="H45" s="64">
        <v>5010</v>
      </c>
      <c r="I45" s="42"/>
      <c r="J45" s="42"/>
      <c r="K45" s="43">
        <v>0</v>
      </c>
      <c r="L45">
        <v>2212</v>
      </c>
    </row>
    <row r="46" spans="1:22" x14ac:dyDescent="0.3">
      <c r="A46" s="58">
        <v>21</v>
      </c>
      <c r="B46" s="58">
        <v>5103</v>
      </c>
      <c r="C46" s="61">
        <v>12</v>
      </c>
      <c r="D46" s="58">
        <v>5111</v>
      </c>
      <c r="E46" s="61">
        <v>24</v>
      </c>
      <c r="F46" s="58">
        <v>5119</v>
      </c>
      <c r="G46" s="64">
        <v>23</v>
      </c>
      <c r="H46" s="64">
        <v>5150</v>
      </c>
      <c r="I46" s="42"/>
      <c r="J46" s="42"/>
      <c r="K46" s="43">
        <v>0</v>
      </c>
      <c r="L46">
        <v>2122</v>
      </c>
    </row>
    <row r="47" spans="1:22" x14ac:dyDescent="0.3">
      <c r="A47" s="58">
        <v>21</v>
      </c>
      <c r="B47" s="58">
        <v>5245</v>
      </c>
      <c r="C47" s="61">
        <v>21</v>
      </c>
      <c r="D47" s="58">
        <v>5253</v>
      </c>
      <c r="E47" s="61">
        <v>11</v>
      </c>
      <c r="F47" s="58">
        <v>5261</v>
      </c>
      <c r="G47" s="64">
        <v>21</v>
      </c>
      <c r="H47" s="64">
        <v>5269</v>
      </c>
      <c r="I47" s="42"/>
      <c r="J47" s="42"/>
      <c r="K47" s="43">
        <v>0</v>
      </c>
      <c r="L47">
        <v>2212</v>
      </c>
    </row>
    <row r="48" spans="1:22" x14ac:dyDescent="0.3">
      <c r="A48" s="58">
        <v>21</v>
      </c>
      <c r="B48" s="58">
        <v>5354</v>
      </c>
      <c r="C48" s="61">
        <v>21</v>
      </c>
      <c r="D48" s="58">
        <v>5361</v>
      </c>
      <c r="E48" s="61">
        <v>22</v>
      </c>
      <c r="F48" s="58">
        <v>5377</v>
      </c>
      <c r="G48" s="64">
        <v>23</v>
      </c>
      <c r="H48" s="64">
        <v>5420</v>
      </c>
      <c r="I48" s="42"/>
      <c r="J48" s="42"/>
      <c r="K48" s="43">
        <v>0</v>
      </c>
      <c r="L48">
        <v>2222</v>
      </c>
    </row>
    <row r="49" spans="1:12" x14ac:dyDescent="0.3">
      <c r="A49" s="58">
        <v>12</v>
      </c>
      <c r="B49" s="58">
        <v>5527</v>
      </c>
      <c r="C49" s="61">
        <v>23</v>
      </c>
      <c r="D49" s="58">
        <v>5534</v>
      </c>
      <c r="E49" s="61">
        <v>13</v>
      </c>
      <c r="F49" s="58">
        <v>5542</v>
      </c>
      <c r="G49" s="64">
        <v>23</v>
      </c>
      <c r="H49" s="64">
        <v>5550</v>
      </c>
      <c r="I49" s="42"/>
      <c r="J49" s="42"/>
      <c r="K49" s="43">
        <v>0</v>
      </c>
      <c r="L49">
        <v>1212</v>
      </c>
    </row>
    <row r="50" spans="1:12" x14ac:dyDescent="0.3">
      <c r="A50" s="58">
        <v>21</v>
      </c>
      <c r="B50" s="58">
        <v>5649</v>
      </c>
      <c r="C50" s="61">
        <v>21</v>
      </c>
      <c r="D50" s="58">
        <v>5653</v>
      </c>
      <c r="E50" s="61">
        <v>22</v>
      </c>
      <c r="F50" s="58">
        <v>5660</v>
      </c>
      <c r="G50" s="64">
        <v>14</v>
      </c>
      <c r="H50" s="64">
        <v>5671</v>
      </c>
      <c r="I50" s="42"/>
      <c r="J50" s="42"/>
      <c r="K50" s="43">
        <v>0</v>
      </c>
      <c r="L50">
        <v>2221</v>
      </c>
    </row>
    <row r="51" spans="1:12" x14ac:dyDescent="0.3">
      <c r="A51" s="58">
        <v>21</v>
      </c>
      <c r="B51" s="58">
        <v>5763</v>
      </c>
      <c r="C51" s="61">
        <v>21</v>
      </c>
      <c r="D51" s="58">
        <v>5767</v>
      </c>
      <c r="E51" s="61">
        <v>22</v>
      </c>
      <c r="F51" s="58">
        <v>5773</v>
      </c>
      <c r="G51" s="64">
        <v>14</v>
      </c>
      <c r="H51" s="64">
        <v>5781</v>
      </c>
      <c r="I51" s="42"/>
      <c r="J51" s="42"/>
      <c r="K51" s="43">
        <v>0</v>
      </c>
      <c r="L51">
        <v>2221</v>
      </c>
    </row>
    <row r="52" spans="1:12" x14ac:dyDescent="0.3">
      <c r="A52" s="58">
        <v>21</v>
      </c>
      <c r="B52" s="58">
        <v>5878</v>
      </c>
      <c r="C52" s="61">
        <v>21</v>
      </c>
      <c r="D52" s="58">
        <v>5883</v>
      </c>
      <c r="E52" s="61">
        <v>11</v>
      </c>
      <c r="F52" s="58">
        <v>5891</v>
      </c>
      <c r="G52" s="64">
        <v>21</v>
      </c>
      <c r="H52" s="64">
        <v>5898</v>
      </c>
      <c r="I52" s="42"/>
      <c r="J52" s="42"/>
      <c r="K52" s="43">
        <v>0</v>
      </c>
      <c r="L52">
        <v>2212</v>
      </c>
    </row>
    <row r="53" spans="1:12" x14ac:dyDescent="0.3">
      <c r="A53" s="58">
        <v>21</v>
      </c>
      <c r="B53" s="58">
        <v>5985</v>
      </c>
      <c r="C53" s="61">
        <v>21</v>
      </c>
      <c r="D53" s="58">
        <v>6003</v>
      </c>
      <c r="E53" s="61">
        <v>11</v>
      </c>
      <c r="F53" s="58">
        <v>6011</v>
      </c>
      <c r="G53" s="64">
        <v>21</v>
      </c>
      <c r="H53" s="64">
        <v>6019</v>
      </c>
      <c r="I53" s="42"/>
      <c r="J53" s="42"/>
      <c r="K53" s="43">
        <v>0</v>
      </c>
      <c r="L53">
        <v>2212</v>
      </c>
    </row>
    <row r="54" spans="1:12" x14ac:dyDescent="0.3">
      <c r="A54" s="58">
        <v>21</v>
      </c>
      <c r="B54" s="58">
        <v>6120</v>
      </c>
      <c r="C54" s="61">
        <v>12</v>
      </c>
      <c r="D54" s="58">
        <v>6128</v>
      </c>
      <c r="E54" s="61">
        <v>24</v>
      </c>
      <c r="F54" s="58">
        <v>6136</v>
      </c>
      <c r="G54" s="64">
        <v>23</v>
      </c>
      <c r="H54" s="64">
        <v>6195</v>
      </c>
      <c r="I54" s="42"/>
      <c r="J54" s="42"/>
      <c r="K54" s="43">
        <v>0</v>
      </c>
      <c r="L54">
        <v>2122</v>
      </c>
    </row>
    <row r="55" spans="1:12" x14ac:dyDescent="0.3">
      <c r="A55" s="59">
        <v>21</v>
      </c>
      <c r="B55" s="59">
        <v>6296</v>
      </c>
      <c r="C55" s="62">
        <v>21</v>
      </c>
      <c r="D55" s="59">
        <v>6324</v>
      </c>
      <c r="E55" s="62">
        <v>11</v>
      </c>
      <c r="F55" s="59">
        <v>6332</v>
      </c>
      <c r="G55" s="65">
        <v>21</v>
      </c>
      <c r="H55" s="65">
        <v>6340</v>
      </c>
      <c r="I55" s="41"/>
      <c r="J55" s="41"/>
      <c r="K55" s="51">
        <v>0</v>
      </c>
      <c r="L55">
        <v>2212</v>
      </c>
    </row>
    <row r="56" spans="1:12" x14ac:dyDescent="0.3">
      <c r="A56" s="59">
        <v>12</v>
      </c>
      <c r="B56" s="59">
        <v>6440</v>
      </c>
      <c r="C56" s="62">
        <v>23</v>
      </c>
      <c r="D56" s="59">
        <v>6447</v>
      </c>
      <c r="E56" s="62">
        <v>13</v>
      </c>
      <c r="F56" s="59">
        <v>6456</v>
      </c>
      <c r="G56" s="65">
        <v>23</v>
      </c>
      <c r="H56" s="65">
        <v>6464</v>
      </c>
      <c r="I56" s="41"/>
      <c r="J56" s="41"/>
      <c r="K56" s="51">
        <v>0</v>
      </c>
      <c r="L56">
        <v>1212</v>
      </c>
    </row>
    <row r="57" spans="1:12" x14ac:dyDescent="0.3">
      <c r="A57" s="59">
        <v>21</v>
      </c>
      <c r="B57" s="59">
        <v>6559</v>
      </c>
      <c r="C57" s="62">
        <v>21</v>
      </c>
      <c r="D57" s="59">
        <v>6565</v>
      </c>
      <c r="E57" s="62">
        <v>11</v>
      </c>
      <c r="F57" s="59">
        <v>6573</v>
      </c>
      <c r="G57" s="65">
        <v>21</v>
      </c>
      <c r="H57" s="65">
        <v>6580</v>
      </c>
      <c r="I57" s="41"/>
      <c r="J57" s="41"/>
      <c r="K57" s="51">
        <v>0</v>
      </c>
      <c r="L57">
        <v>2212</v>
      </c>
    </row>
    <row r="58" spans="1:12" x14ac:dyDescent="0.3">
      <c r="A58" s="59">
        <v>21</v>
      </c>
      <c r="B58" s="59">
        <v>6674</v>
      </c>
      <c r="C58" s="62">
        <v>21</v>
      </c>
      <c r="D58" s="59">
        <v>6682</v>
      </c>
      <c r="E58" s="62">
        <v>11</v>
      </c>
      <c r="F58" s="59">
        <v>6690</v>
      </c>
      <c r="G58" s="65">
        <v>21</v>
      </c>
      <c r="H58" s="65">
        <v>6698</v>
      </c>
      <c r="I58" s="41"/>
      <c r="J58" s="41"/>
      <c r="K58" s="51">
        <v>0</v>
      </c>
      <c r="L58">
        <v>2212</v>
      </c>
    </row>
    <row r="59" spans="1:12" x14ac:dyDescent="0.3">
      <c r="A59" s="59">
        <v>21</v>
      </c>
      <c r="B59" s="59">
        <v>6789</v>
      </c>
      <c r="C59" s="62">
        <v>12</v>
      </c>
      <c r="D59" s="59">
        <v>6797</v>
      </c>
      <c r="E59" s="62">
        <v>24</v>
      </c>
      <c r="F59" s="59">
        <v>6806</v>
      </c>
      <c r="G59" s="65">
        <v>23</v>
      </c>
      <c r="H59" s="65">
        <v>6856</v>
      </c>
      <c r="I59" s="41"/>
      <c r="J59" s="41"/>
      <c r="K59" s="51">
        <v>0</v>
      </c>
      <c r="L59">
        <v>2122</v>
      </c>
    </row>
    <row r="60" spans="1:12" x14ac:dyDescent="0.3">
      <c r="A60" s="59">
        <v>21</v>
      </c>
      <c r="B60" s="59">
        <v>6952</v>
      </c>
      <c r="C60" s="62">
        <v>21</v>
      </c>
      <c r="D60" s="59">
        <v>6956</v>
      </c>
      <c r="E60" s="62">
        <v>11</v>
      </c>
      <c r="F60" s="59">
        <v>6963</v>
      </c>
      <c r="G60" s="65">
        <v>21</v>
      </c>
      <c r="H60" s="65">
        <v>6971</v>
      </c>
      <c r="I60" s="41"/>
      <c r="J60" s="41"/>
      <c r="K60" s="51">
        <v>0</v>
      </c>
      <c r="L60">
        <v>2212</v>
      </c>
    </row>
    <row r="61" spans="1:12" x14ac:dyDescent="0.3">
      <c r="A61" s="59">
        <v>12</v>
      </c>
      <c r="B61" s="59">
        <v>7066</v>
      </c>
      <c r="C61" s="62">
        <v>14</v>
      </c>
      <c r="D61" s="59">
        <v>7077</v>
      </c>
      <c r="E61" s="62">
        <v>24</v>
      </c>
      <c r="F61" s="59">
        <v>7084</v>
      </c>
      <c r="G61" s="65">
        <v>23</v>
      </c>
      <c r="H61" s="65">
        <v>7117</v>
      </c>
      <c r="I61" s="41"/>
      <c r="J61" s="41"/>
      <c r="K61" s="51">
        <v>0</v>
      </c>
      <c r="L61">
        <v>1122</v>
      </c>
    </row>
    <row r="62" spans="1:12" x14ac:dyDescent="0.3">
      <c r="A62" s="59">
        <v>21</v>
      </c>
      <c r="B62" s="59">
        <v>7211</v>
      </c>
      <c r="C62" s="62">
        <v>21</v>
      </c>
      <c r="D62" s="59">
        <v>7217</v>
      </c>
      <c r="E62" s="62">
        <v>22</v>
      </c>
      <c r="F62" s="59">
        <v>7221</v>
      </c>
      <c r="G62" s="65">
        <v>14</v>
      </c>
      <c r="H62" s="65">
        <v>7228</v>
      </c>
      <c r="I62" s="41"/>
      <c r="J62" s="41"/>
      <c r="K62" s="51">
        <v>0</v>
      </c>
      <c r="L62">
        <v>2221</v>
      </c>
    </row>
    <row r="63" spans="1:12" x14ac:dyDescent="0.3">
      <c r="A63" s="59">
        <v>21</v>
      </c>
      <c r="B63" s="59">
        <v>7327</v>
      </c>
      <c r="C63" s="62">
        <v>21</v>
      </c>
      <c r="D63" s="59">
        <v>7331</v>
      </c>
      <c r="E63" s="62">
        <v>11</v>
      </c>
      <c r="F63" s="59">
        <v>7338</v>
      </c>
      <c r="G63" s="65">
        <v>21</v>
      </c>
      <c r="H63" s="65">
        <v>7345</v>
      </c>
      <c r="I63" s="41"/>
      <c r="J63" s="41"/>
      <c r="K63" s="51">
        <v>0</v>
      </c>
      <c r="L63">
        <v>2212</v>
      </c>
    </row>
    <row r="64" spans="1:12" x14ac:dyDescent="0.3">
      <c r="A64" s="59">
        <v>21</v>
      </c>
      <c r="B64" s="59">
        <v>7447</v>
      </c>
      <c r="C64" s="62">
        <v>12</v>
      </c>
      <c r="D64" s="59">
        <v>7454</v>
      </c>
      <c r="E64" s="62">
        <v>24</v>
      </c>
      <c r="F64" s="59">
        <v>7462</v>
      </c>
      <c r="G64" s="65">
        <v>14</v>
      </c>
      <c r="H64" s="65">
        <v>7470</v>
      </c>
      <c r="I64" s="41"/>
      <c r="J64" s="41"/>
      <c r="K64" s="51">
        <v>0</v>
      </c>
      <c r="L64">
        <v>2121</v>
      </c>
    </row>
    <row r="65" spans="1:12" x14ac:dyDescent="0.3">
      <c r="A65" s="59">
        <v>21</v>
      </c>
      <c r="B65" s="59">
        <v>7705</v>
      </c>
      <c r="C65" s="62">
        <v>21</v>
      </c>
      <c r="D65" s="59">
        <v>7732</v>
      </c>
      <c r="E65" s="62">
        <v>11</v>
      </c>
      <c r="F65" s="59">
        <v>7740</v>
      </c>
      <c r="G65" s="65">
        <v>21</v>
      </c>
      <c r="H65" s="65">
        <v>7751</v>
      </c>
      <c r="I65" s="41"/>
      <c r="J65" s="41"/>
      <c r="K65" s="51">
        <v>0</v>
      </c>
      <c r="L65">
        <v>2212</v>
      </c>
    </row>
    <row r="66" spans="1:12" x14ac:dyDescent="0.3">
      <c r="A66" s="59">
        <v>21</v>
      </c>
      <c r="B66" s="59">
        <v>7845</v>
      </c>
      <c r="C66" s="62">
        <v>12</v>
      </c>
      <c r="D66" s="59">
        <v>7853</v>
      </c>
      <c r="E66" s="62">
        <v>24</v>
      </c>
      <c r="F66" s="59">
        <v>7861</v>
      </c>
      <c r="G66" s="65">
        <v>14</v>
      </c>
      <c r="H66" s="65">
        <v>7869</v>
      </c>
      <c r="I66" s="41"/>
      <c r="J66" s="41"/>
      <c r="K66" s="51">
        <v>0</v>
      </c>
      <c r="L66">
        <v>2121</v>
      </c>
    </row>
    <row r="67" spans="1:12" x14ac:dyDescent="0.3">
      <c r="A67" s="59">
        <v>21</v>
      </c>
      <c r="B67" s="59">
        <v>7964</v>
      </c>
      <c r="C67" s="62">
        <v>21</v>
      </c>
      <c r="D67" s="59">
        <v>7968</v>
      </c>
      <c r="E67" s="62">
        <v>11</v>
      </c>
      <c r="F67" s="59">
        <v>7976</v>
      </c>
      <c r="G67" s="65">
        <v>21</v>
      </c>
      <c r="H67" s="65">
        <v>7984</v>
      </c>
      <c r="I67" s="41"/>
      <c r="J67" s="41"/>
      <c r="K67" s="51">
        <v>0</v>
      </c>
      <c r="L67">
        <v>2212</v>
      </c>
    </row>
    <row r="68" spans="1:12" x14ac:dyDescent="0.3">
      <c r="A68" s="59">
        <v>12</v>
      </c>
      <c r="B68" s="59">
        <v>8095</v>
      </c>
      <c r="C68" s="62">
        <v>14</v>
      </c>
      <c r="D68" s="59">
        <v>8108</v>
      </c>
      <c r="E68" s="62">
        <v>24</v>
      </c>
      <c r="F68" s="59">
        <v>8116</v>
      </c>
      <c r="G68" s="65">
        <v>23</v>
      </c>
      <c r="H68" s="65">
        <v>8139</v>
      </c>
      <c r="I68" s="41"/>
      <c r="J68" s="41"/>
      <c r="K68" s="51">
        <v>0</v>
      </c>
      <c r="L68">
        <v>1122</v>
      </c>
    </row>
    <row r="69" spans="1:12" x14ac:dyDescent="0.3">
      <c r="A69" s="59">
        <v>12</v>
      </c>
      <c r="B69" s="59">
        <v>8238</v>
      </c>
      <c r="C69" s="62">
        <v>23</v>
      </c>
      <c r="D69" s="59">
        <v>8246</v>
      </c>
      <c r="E69" s="62">
        <v>13</v>
      </c>
      <c r="F69" s="59">
        <v>8278</v>
      </c>
      <c r="G69" s="65">
        <v>23</v>
      </c>
      <c r="H69" s="65">
        <v>8286</v>
      </c>
      <c r="I69" s="41"/>
      <c r="J69" s="41"/>
      <c r="K69" s="51">
        <v>0</v>
      </c>
      <c r="L69">
        <v>1212</v>
      </c>
    </row>
    <row r="70" spans="1:12" x14ac:dyDescent="0.3">
      <c r="A70" s="59">
        <v>21</v>
      </c>
      <c r="B70" s="59">
        <v>8382</v>
      </c>
      <c r="C70" s="62">
        <v>21</v>
      </c>
      <c r="D70" s="59">
        <v>8387</v>
      </c>
      <c r="E70" s="62">
        <v>22</v>
      </c>
      <c r="F70" s="59">
        <v>8394</v>
      </c>
      <c r="G70" s="65">
        <v>23</v>
      </c>
      <c r="H70" s="65">
        <v>8413</v>
      </c>
      <c r="I70" s="41"/>
      <c r="J70" s="41"/>
      <c r="K70" s="51">
        <v>0</v>
      </c>
      <c r="L70">
        <v>2222</v>
      </c>
    </row>
    <row r="71" spans="1:12" x14ac:dyDescent="0.3">
      <c r="A71" s="58">
        <v>21</v>
      </c>
      <c r="B71" s="58">
        <v>8505</v>
      </c>
      <c r="C71" s="61">
        <v>21</v>
      </c>
      <c r="D71" s="58">
        <v>8511</v>
      </c>
      <c r="E71" s="61">
        <v>22</v>
      </c>
      <c r="F71" s="58">
        <v>8516</v>
      </c>
      <c r="G71" s="64">
        <v>14</v>
      </c>
      <c r="H71" s="64">
        <v>8524</v>
      </c>
      <c r="I71" s="42"/>
      <c r="J71" s="42"/>
      <c r="K71" s="43">
        <v>0</v>
      </c>
      <c r="L71">
        <v>2221</v>
      </c>
    </row>
    <row r="72" spans="1:12" x14ac:dyDescent="0.3">
      <c r="A72" s="58">
        <v>21</v>
      </c>
      <c r="B72" s="58">
        <v>8621</v>
      </c>
      <c r="C72" s="61">
        <v>12</v>
      </c>
      <c r="D72" s="58">
        <v>8628</v>
      </c>
      <c r="E72" s="61">
        <v>24</v>
      </c>
      <c r="F72" s="58">
        <v>8635</v>
      </c>
      <c r="G72" s="64">
        <v>23</v>
      </c>
      <c r="H72" s="64">
        <v>8667</v>
      </c>
      <c r="I72" s="42"/>
      <c r="J72" s="42"/>
      <c r="K72" s="43">
        <v>0</v>
      </c>
      <c r="L72">
        <v>2122</v>
      </c>
    </row>
    <row r="73" spans="1:12" x14ac:dyDescent="0.3">
      <c r="A73" s="58">
        <v>21</v>
      </c>
      <c r="B73" s="58">
        <v>8763</v>
      </c>
      <c r="C73" s="61">
        <v>21</v>
      </c>
      <c r="D73" s="58">
        <v>8769</v>
      </c>
      <c r="E73" s="61">
        <v>11</v>
      </c>
      <c r="F73" s="58">
        <v>8777</v>
      </c>
      <c r="G73" s="64">
        <v>21</v>
      </c>
      <c r="H73" s="64">
        <v>8784</v>
      </c>
      <c r="I73" s="42"/>
      <c r="J73" s="42"/>
      <c r="K73" s="43">
        <v>0</v>
      </c>
      <c r="L73">
        <v>2212</v>
      </c>
    </row>
    <row r="74" spans="1:12" x14ac:dyDescent="0.3">
      <c r="A74" s="58">
        <v>12</v>
      </c>
      <c r="B74" s="58">
        <v>8882</v>
      </c>
      <c r="C74" s="61">
        <v>14</v>
      </c>
      <c r="D74" s="58">
        <v>8891</v>
      </c>
      <c r="E74" s="61">
        <v>24</v>
      </c>
      <c r="F74" s="58">
        <v>8899</v>
      </c>
      <c r="G74" s="64">
        <v>14</v>
      </c>
      <c r="H74" s="64">
        <v>8919</v>
      </c>
      <c r="I74" s="42"/>
      <c r="J74" s="42"/>
      <c r="K74" s="43">
        <v>0</v>
      </c>
      <c r="L74">
        <v>1121</v>
      </c>
    </row>
    <row r="75" spans="1:12" x14ac:dyDescent="0.3">
      <c r="A75" s="58">
        <v>21</v>
      </c>
      <c r="B75" s="58">
        <v>9017</v>
      </c>
      <c r="C75" s="61">
        <v>12</v>
      </c>
      <c r="D75" s="58">
        <v>9025</v>
      </c>
      <c r="E75" s="61">
        <v>24</v>
      </c>
      <c r="F75" s="58">
        <v>9033</v>
      </c>
      <c r="G75" s="64">
        <v>23</v>
      </c>
      <c r="H75" s="64">
        <v>9070</v>
      </c>
      <c r="I75" s="42"/>
      <c r="J75" s="42"/>
      <c r="K75" s="43">
        <v>0</v>
      </c>
      <c r="L75">
        <v>2122</v>
      </c>
    </row>
    <row r="76" spans="1:12" x14ac:dyDescent="0.3">
      <c r="A76" s="58">
        <v>21</v>
      </c>
      <c r="B76" s="58">
        <v>9170</v>
      </c>
      <c r="C76" s="61">
        <v>21</v>
      </c>
      <c r="D76" s="58">
        <v>9176</v>
      </c>
      <c r="E76" s="61">
        <v>22</v>
      </c>
      <c r="F76" s="58">
        <v>9181</v>
      </c>
      <c r="G76" s="64">
        <v>14</v>
      </c>
      <c r="H76" s="64">
        <v>9189</v>
      </c>
      <c r="I76" s="42"/>
      <c r="J76" s="42"/>
      <c r="K76" s="43">
        <v>0</v>
      </c>
      <c r="L76">
        <v>2221</v>
      </c>
    </row>
    <row r="77" spans="1:12" x14ac:dyDescent="0.3">
      <c r="A77" s="58">
        <v>21</v>
      </c>
      <c r="B77" s="58">
        <v>9283</v>
      </c>
      <c r="C77" s="61">
        <v>21</v>
      </c>
      <c r="D77" s="58">
        <v>9290</v>
      </c>
      <c r="E77" s="61">
        <v>11</v>
      </c>
      <c r="F77" s="58">
        <v>9297</v>
      </c>
      <c r="G77" s="64">
        <v>21</v>
      </c>
      <c r="H77" s="64">
        <v>9305</v>
      </c>
      <c r="I77" s="42"/>
      <c r="J77" s="42"/>
      <c r="K77" s="43">
        <v>0</v>
      </c>
      <c r="L77">
        <v>2212</v>
      </c>
    </row>
    <row r="78" spans="1:12" x14ac:dyDescent="0.3">
      <c r="A78" s="58">
        <v>21</v>
      </c>
      <c r="B78" s="58">
        <v>9409</v>
      </c>
      <c r="C78" s="61">
        <v>12</v>
      </c>
      <c r="D78" s="58">
        <v>9417</v>
      </c>
      <c r="E78" s="61">
        <v>24</v>
      </c>
      <c r="F78" s="58">
        <v>9425</v>
      </c>
      <c r="G78" s="64">
        <v>14</v>
      </c>
      <c r="H78" s="64">
        <v>9432</v>
      </c>
      <c r="I78" s="42"/>
      <c r="J78" s="42"/>
      <c r="K78" s="43">
        <v>0</v>
      </c>
      <c r="L78">
        <v>2121</v>
      </c>
    </row>
    <row r="79" spans="1:12" x14ac:dyDescent="0.3">
      <c r="A79" s="58">
        <v>21</v>
      </c>
      <c r="B79" s="58">
        <v>9530</v>
      </c>
      <c r="C79" s="61">
        <v>21</v>
      </c>
      <c r="D79" s="58">
        <v>9534</v>
      </c>
      <c r="E79" s="61">
        <v>11</v>
      </c>
      <c r="F79" s="58">
        <v>9541</v>
      </c>
      <c r="G79" s="64">
        <v>21</v>
      </c>
      <c r="H79" s="64">
        <v>9548</v>
      </c>
      <c r="I79" s="42"/>
      <c r="J79" s="42"/>
      <c r="K79" s="43">
        <v>0</v>
      </c>
      <c r="L79">
        <v>2212</v>
      </c>
    </row>
    <row r="80" spans="1:12" x14ac:dyDescent="0.3">
      <c r="A80" s="58">
        <v>21</v>
      </c>
      <c r="B80" s="58">
        <v>9630</v>
      </c>
      <c r="C80" s="61">
        <v>21</v>
      </c>
      <c r="D80" s="58">
        <v>9634</v>
      </c>
      <c r="E80" s="61">
        <v>22</v>
      </c>
      <c r="F80" s="58">
        <v>9639</v>
      </c>
      <c r="G80" s="64">
        <v>14</v>
      </c>
      <c r="H80" s="64">
        <v>9647</v>
      </c>
      <c r="I80" s="42"/>
      <c r="J80" s="42"/>
      <c r="K80" s="43">
        <v>0</v>
      </c>
      <c r="L80">
        <v>2221</v>
      </c>
    </row>
    <row r="81" spans="1:12" x14ac:dyDescent="0.3">
      <c r="A81" s="58">
        <v>21</v>
      </c>
      <c r="B81" s="58">
        <v>9744</v>
      </c>
      <c r="C81" s="61">
        <v>21</v>
      </c>
      <c r="D81" s="58">
        <v>9750</v>
      </c>
      <c r="E81" s="61">
        <v>22</v>
      </c>
      <c r="F81" s="58">
        <v>9757</v>
      </c>
      <c r="G81" s="64">
        <v>14</v>
      </c>
      <c r="H81" s="64">
        <v>9765</v>
      </c>
      <c r="I81" s="42"/>
      <c r="J81" s="42"/>
      <c r="K81" s="43">
        <v>0</v>
      </c>
      <c r="L81">
        <v>2221</v>
      </c>
    </row>
    <row r="82" spans="1:12" x14ac:dyDescent="0.3">
      <c r="A82" s="58">
        <v>21</v>
      </c>
      <c r="B82" s="58">
        <v>9861</v>
      </c>
      <c r="C82" s="61">
        <v>21</v>
      </c>
      <c r="D82" s="58">
        <v>9865</v>
      </c>
      <c r="E82" s="61">
        <v>11</v>
      </c>
      <c r="F82" s="58">
        <v>9872</v>
      </c>
      <c r="G82" s="64">
        <v>21</v>
      </c>
      <c r="H82" s="64">
        <v>9879</v>
      </c>
      <c r="I82" s="42"/>
      <c r="J82" s="42"/>
      <c r="K82" s="43">
        <v>0</v>
      </c>
      <c r="L82">
        <v>2212</v>
      </c>
    </row>
    <row r="83" spans="1:12" x14ac:dyDescent="0.3">
      <c r="A83" s="58">
        <v>21</v>
      </c>
      <c r="B83" s="58">
        <v>9967</v>
      </c>
      <c r="C83" s="61">
        <v>21</v>
      </c>
      <c r="D83" s="58">
        <v>9973</v>
      </c>
      <c r="E83" s="61">
        <v>11</v>
      </c>
      <c r="F83" s="58">
        <v>9981</v>
      </c>
      <c r="G83" s="64">
        <v>21</v>
      </c>
      <c r="H83" s="64">
        <v>9989</v>
      </c>
      <c r="I83" s="42"/>
      <c r="J83" s="42"/>
      <c r="K83" s="43">
        <v>0</v>
      </c>
      <c r="L83">
        <v>2212</v>
      </c>
    </row>
    <row r="84" spans="1:12" x14ac:dyDescent="0.3">
      <c r="A84" s="58">
        <v>21</v>
      </c>
      <c r="B84" s="58">
        <v>10090</v>
      </c>
      <c r="C84" s="61">
        <v>12</v>
      </c>
      <c r="D84" s="58">
        <v>10097</v>
      </c>
      <c r="E84" s="61">
        <v>13</v>
      </c>
      <c r="F84" s="58">
        <v>10107</v>
      </c>
      <c r="G84" s="64">
        <v>23</v>
      </c>
      <c r="H84" s="64">
        <v>10114</v>
      </c>
      <c r="I84" s="42"/>
      <c r="J84" s="42"/>
      <c r="K84" s="43">
        <v>0</v>
      </c>
      <c r="L84">
        <v>2112</v>
      </c>
    </row>
    <row r="85" spans="1:12" x14ac:dyDescent="0.3">
      <c r="A85" s="58">
        <v>21</v>
      </c>
      <c r="B85" s="58">
        <v>10209</v>
      </c>
      <c r="C85" s="61">
        <v>21</v>
      </c>
      <c r="D85" s="58">
        <v>10215</v>
      </c>
      <c r="E85" s="61">
        <v>11</v>
      </c>
      <c r="F85" s="58">
        <v>10222</v>
      </c>
      <c r="G85" s="64">
        <v>21</v>
      </c>
      <c r="H85" s="64">
        <v>10230</v>
      </c>
      <c r="I85" s="42"/>
      <c r="J85" s="42"/>
      <c r="K85" s="43">
        <v>0</v>
      </c>
      <c r="L85">
        <v>2212</v>
      </c>
    </row>
    <row r="86" spans="1:12" x14ac:dyDescent="0.3">
      <c r="A86" s="58">
        <v>21</v>
      </c>
      <c r="B86" s="58">
        <v>10314</v>
      </c>
      <c r="C86" s="61">
        <v>21</v>
      </c>
      <c r="D86" s="58">
        <v>10318</v>
      </c>
      <c r="E86" s="61">
        <v>11</v>
      </c>
      <c r="F86" s="58">
        <v>10325</v>
      </c>
      <c r="G86" s="64">
        <v>21</v>
      </c>
      <c r="H86" s="64">
        <v>10333</v>
      </c>
      <c r="I86" s="42"/>
      <c r="J86" s="42"/>
      <c r="K86" s="43">
        <v>0</v>
      </c>
      <c r="L86">
        <v>2212</v>
      </c>
    </row>
    <row r="87" spans="1:12" x14ac:dyDescent="0.3">
      <c r="A87" s="59">
        <v>12</v>
      </c>
      <c r="B87" s="59">
        <v>10438</v>
      </c>
      <c r="C87" s="62">
        <v>23</v>
      </c>
      <c r="D87" s="59">
        <v>10446</v>
      </c>
      <c r="E87" s="62">
        <v>13</v>
      </c>
      <c r="F87" s="59">
        <v>10454</v>
      </c>
      <c r="G87" s="65">
        <v>23</v>
      </c>
      <c r="H87" s="65">
        <v>10462</v>
      </c>
      <c r="I87" s="41"/>
      <c r="J87" s="41"/>
      <c r="K87" s="51">
        <v>0</v>
      </c>
      <c r="L87">
        <v>1212</v>
      </c>
    </row>
    <row r="88" spans="1:12" x14ac:dyDescent="0.3">
      <c r="A88" s="59">
        <v>12</v>
      </c>
      <c r="B88" s="59">
        <v>10557</v>
      </c>
      <c r="C88" s="62">
        <v>23</v>
      </c>
      <c r="D88" s="59">
        <v>10564</v>
      </c>
      <c r="E88" s="62">
        <v>13</v>
      </c>
      <c r="F88" s="59">
        <v>10570</v>
      </c>
      <c r="G88" s="65">
        <v>23</v>
      </c>
      <c r="H88" s="65">
        <v>10578</v>
      </c>
      <c r="I88" s="41"/>
      <c r="J88" s="41"/>
      <c r="K88" s="51">
        <v>0</v>
      </c>
      <c r="L88">
        <v>1212</v>
      </c>
    </row>
    <row r="89" spans="1:12" x14ac:dyDescent="0.3">
      <c r="A89" s="59">
        <v>21</v>
      </c>
      <c r="B89" s="59">
        <v>10672</v>
      </c>
      <c r="C89" s="62">
        <v>21</v>
      </c>
      <c r="D89" s="59">
        <v>10676</v>
      </c>
      <c r="E89" s="62">
        <v>11</v>
      </c>
      <c r="F89" s="59">
        <v>10682</v>
      </c>
      <c r="G89" s="65">
        <v>21</v>
      </c>
      <c r="H89" s="65">
        <v>10690</v>
      </c>
      <c r="I89" s="41"/>
      <c r="J89" s="41"/>
      <c r="K89" s="51">
        <v>0</v>
      </c>
      <c r="L89">
        <v>2212</v>
      </c>
    </row>
    <row r="90" spans="1:12" x14ac:dyDescent="0.3">
      <c r="A90" s="59">
        <v>21</v>
      </c>
      <c r="B90" s="59">
        <v>10774</v>
      </c>
      <c r="C90" s="62">
        <v>21</v>
      </c>
      <c r="D90" s="59">
        <v>10780</v>
      </c>
      <c r="E90" s="62">
        <v>11</v>
      </c>
      <c r="F90" s="59">
        <v>10788</v>
      </c>
      <c r="G90" s="65">
        <v>21</v>
      </c>
      <c r="H90" s="65">
        <v>10796</v>
      </c>
      <c r="I90" s="41"/>
      <c r="J90" s="41"/>
      <c r="K90" s="51">
        <v>0</v>
      </c>
      <c r="L90">
        <v>2212</v>
      </c>
    </row>
    <row r="91" spans="1:12" x14ac:dyDescent="0.3">
      <c r="A91" s="59">
        <v>21</v>
      </c>
      <c r="B91" s="59">
        <v>10899</v>
      </c>
      <c r="C91" s="62">
        <v>12</v>
      </c>
      <c r="D91" s="59">
        <v>10907</v>
      </c>
      <c r="E91" s="62">
        <v>24</v>
      </c>
      <c r="F91" s="59">
        <v>10912</v>
      </c>
      <c r="G91" s="65">
        <v>14</v>
      </c>
      <c r="H91" s="65">
        <v>10920</v>
      </c>
      <c r="I91" s="41"/>
      <c r="J91" s="41"/>
      <c r="K91" s="51">
        <v>0</v>
      </c>
      <c r="L91">
        <v>2121</v>
      </c>
    </row>
    <row r="92" spans="1:12" x14ac:dyDescent="0.3">
      <c r="A92" s="59">
        <v>21</v>
      </c>
      <c r="B92" s="59">
        <v>11013</v>
      </c>
      <c r="C92" s="62">
        <v>21</v>
      </c>
      <c r="D92" s="59">
        <v>11020</v>
      </c>
      <c r="E92" s="62">
        <v>11</v>
      </c>
      <c r="F92" s="59">
        <v>11028</v>
      </c>
      <c r="G92" s="65">
        <v>21</v>
      </c>
      <c r="H92" s="65">
        <v>11036</v>
      </c>
      <c r="I92" s="41"/>
      <c r="J92" s="41"/>
      <c r="K92" s="51">
        <v>0</v>
      </c>
      <c r="L92">
        <v>2212</v>
      </c>
    </row>
    <row r="93" spans="1:12" x14ac:dyDescent="0.3">
      <c r="A93" s="59">
        <v>21</v>
      </c>
      <c r="B93" s="59">
        <v>11139</v>
      </c>
      <c r="C93" s="62">
        <v>12</v>
      </c>
      <c r="D93" s="59">
        <v>11147</v>
      </c>
      <c r="E93" s="62">
        <v>24</v>
      </c>
      <c r="F93" s="59">
        <v>11154</v>
      </c>
      <c r="G93" s="65">
        <v>23</v>
      </c>
      <c r="H93" s="65">
        <v>11190</v>
      </c>
      <c r="I93" s="41"/>
      <c r="J93" s="41"/>
      <c r="K93" s="51">
        <v>0</v>
      </c>
      <c r="L93">
        <v>2122</v>
      </c>
    </row>
    <row r="94" spans="1:12" x14ac:dyDescent="0.3">
      <c r="A94" s="59">
        <v>21</v>
      </c>
      <c r="B94" s="59">
        <v>11288</v>
      </c>
      <c r="C94" s="62">
        <v>21</v>
      </c>
      <c r="D94" s="59">
        <v>11292</v>
      </c>
      <c r="E94" s="62">
        <v>11</v>
      </c>
      <c r="F94" s="59">
        <v>11296</v>
      </c>
      <c r="G94" s="65">
        <v>21</v>
      </c>
      <c r="H94" s="65">
        <v>11304</v>
      </c>
      <c r="I94" s="41"/>
      <c r="J94" s="41"/>
      <c r="K94" s="51">
        <v>0</v>
      </c>
      <c r="L94">
        <v>2212</v>
      </c>
    </row>
    <row r="95" spans="1:12" x14ac:dyDescent="0.3">
      <c r="A95" s="59">
        <v>21</v>
      </c>
      <c r="B95" s="59">
        <v>11398</v>
      </c>
      <c r="C95" s="62">
        <v>21</v>
      </c>
      <c r="D95" s="59">
        <v>11406</v>
      </c>
      <c r="E95" s="62">
        <v>11</v>
      </c>
      <c r="F95" s="59">
        <v>11414</v>
      </c>
      <c r="G95" s="65">
        <v>21</v>
      </c>
      <c r="H95" s="65">
        <v>11422</v>
      </c>
      <c r="I95" s="41"/>
      <c r="J95" s="41"/>
      <c r="K95" s="51">
        <v>0</v>
      </c>
      <c r="L95">
        <v>2212</v>
      </c>
    </row>
    <row r="96" spans="1:12" x14ac:dyDescent="0.3">
      <c r="A96" s="59">
        <v>21</v>
      </c>
      <c r="B96" s="59">
        <v>11511</v>
      </c>
      <c r="C96" s="62">
        <v>12</v>
      </c>
      <c r="D96" s="59">
        <v>11518</v>
      </c>
      <c r="E96" s="62">
        <v>24</v>
      </c>
      <c r="F96" s="59">
        <v>11538</v>
      </c>
      <c r="G96" s="65">
        <v>14</v>
      </c>
      <c r="H96" s="65">
        <v>11546</v>
      </c>
      <c r="I96" s="41"/>
      <c r="J96" s="41"/>
      <c r="K96" s="51">
        <v>0</v>
      </c>
      <c r="L96">
        <v>2121</v>
      </c>
    </row>
    <row r="97" spans="1:12" x14ac:dyDescent="0.3">
      <c r="A97" s="59">
        <v>21</v>
      </c>
      <c r="B97" s="59">
        <v>11644</v>
      </c>
      <c r="C97" s="62">
        <v>21</v>
      </c>
      <c r="D97" s="59">
        <v>11649</v>
      </c>
      <c r="E97" s="62">
        <v>11</v>
      </c>
      <c r="F97" s="59">
        <v>11656</v>
      </c>
      <c r="G97" s="65">
        <v>21</v>
      </c>
      <c r="H97" s="65">
        <v>11665</v>
      </c>
      <c r="I97" s="41"/>
      <c r="J97" s="41"/>
      <c r="K97" s="51">
        <v>0</v>
      </c>
      <c r="L97">
        <v>2212</v>
      </c>
    </row>
    <row r="98" spans="1:12" x14ac:dyDescent="0.3">
      <c r="A98" s="59">
        <v>21</v>
      </c>
      <c r="B98" s="59">
        <v>11760</v>
      </c>
      <c r="C98" s="62">
        <v>12</v>
      </c>
      <c r="D98" s="59">
        <v>11768</v>
      </c>
      <c r="E98" s="62">
        <v>24</v>
      </c>
      <c r="F98" s="59">
        <v>11775</v>
      </c>
      <c r="G98" s="65">
        <v>23</v>
      </c>
      <c r="H98" s="65">
        <v>11800</v>
      </c>
      <c r="I98" s="41"/>
      <c r="J98" s="41"/>
      <c r="K98" s="51">
        <v>0</v>
      </c>
      <c r="L98">
        <v>2122</v>
      </c>
    </row>
    <row r="99" spans="1:12" x14ac:dyDescent="0.3">
      <c r="A99" s="59">
        <v>12</v>
      </c>
      <c r="B99" s="59">
        <v>11896</v>
      </c>
      <c r="C99" s="62">
        <v>23</v>
      </c>
      <c r="D99" s="59">
        <v>11901</v>
      </c>
      <c r="E99" s="62">
        <v>13</v>
      </c>
      <c r="F99" s="59">
        <v>11908</v>
      </c>
      <c r="G99" s="65">
        <v>23</v>
      </c>
      <c r="H99" s="65">
        <v>11915</v>
      </c>
      <c r="I99" s="41"/>
      <c r="J99" s="41"/>
      <c r="K99" s="51">
        <v>0</v>
      </c>
      <c r="L99">
        <v>1212</v>
      </c>
    </row>
    <row r="100" spans="1:12" x14ac:dyDescent="0.3">
      <c r="A100" s="59">
        <v>21</v>
      </c>
      <c r="B100" s="59">
        <v>12019</v>
      </c>
      <c r="C100" s="62">
        <v>21</v>
      </c>
      <c r="D100" s="59">
        <v>12027</v>
      </c>
      <c r="E100" s="62">
        <v>22</v>
      </c>
      <c r="F100" s="59">
        <v>12036</v>
      </c>
      <c r="G100" s="65">
        <v>14</v>
      </c>
      <c r="H100" s="65">
        <v>12044</v>
      </c>
      <c r="I100" s="41"/>
      <c r="J100" s="41"/>
      <c r="K100" s="51">
        <v>0</v>
      </c>
      <c r="L100">
        <v>2221</v>
      </c>
    </row>
    <row r="101" spans="1:12" x14ac:dyDescent="0.3">
      <c r="A101" s="59">
        <v>21</v>
      </c>
      <c r="B101" s="59">
        <v>12142</v>
      </c>
      <c r="C101" s="62">
        <v>21</v>
      </c>
      <c r="D101" s="59">
        <v>12150</v>
      </c>
      <c r="E101" s="62">
        <v>22</v>
      </c>
      <c r="F101" s="59">
        <v>12158</v>
      </c>
      <c r="G101" s="65">
        <v>14</v>
      </c>
      <c r="H101" s="65">
        <v>12165</v>
      </c>
      <c r="I101" s="41"/>
      <c r="J101" s="41"/>
      <c r="K101" s="51">
        <v>0</v>
      </c>
      <c r="L101">
        <v>2221</v>
      </c>
    </row>
    <row r="102" spans="1:12" x14ac:dyDescent="0.3">
      <c r="A102" s="59">
        <v>21</v>
      </c>
      <c r="B102" s="59">
        <v>12260</v>
      </c>
      <c r="C102" s="62">
        <v>21</v>
      </c>
      <c r="D102" s="59">
        <v>12268</v>
      </c>
      <c r="E102" s="62">
        <v>11</v>
      </c>
      <c r="F102" s="59">
        <v>12275</v>
      </c>
      <c r="G102" s="65">
        <v>21</v>
      </c>
      <c r="H102" s="65">
        <v>12283</v>
      </c>
      <c r="I102" s="41"/>
      <c r="J102" s="41"/>
      <c r="K102" s="51">
        <v>1</v>
      </c>
      <c r="L102">
        <v>2212</v>
      </c>
    </row>
    <row r="103" spans="1:12" x14ac:dyDescent="0.3">
      <c r="A103" s="17"/>
      <c r="B103" s="17"/>
      <c r="C103" s="17"/>
      <c r="D103" s="17"/>
      <c r="E103" s="17"/>
      <c r="F103" s="17"/>
      <c r="G103" s="17"/>
      <c r="H10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156</v>
      </c>
    </row>
    <row r="2" spans="1:48" x14ac:dyDescent="0.3">
      <c r="A2" t="s">
        <v>0</v>
      </c>
      <c r="B2" s="66">
        <v>40757</v>
      </c>
      <c r="C2" s="35"/>
      <c r="F2" s="26" t="s">
        <v>128</v>
      </c>
      <c r="G2" s="27" t="s">
        <v>129</v>
      </c>
    </row>
    <row r="3" spans="1:48" x14ac:dyDescent="0.3">
      <c r="A3" t="s">
        <v>1</v>
      </c>
      <c r="B3">
        <v>52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122</v>
      </c>
      <c r="V3" s="26" t="s">
        <v>118</v>
      </c>
      <c r="W3">
        <f>COUNTA(L7:L26)</f>
        <v>20</v>
      </c>
      <c r="AA3" s="26" t="s">
        <v>118</v>
      </c>
      <c r="AB3">
        <f>COUNTA(L27:L47)</f>
        <v>21</v>
      </c>
      <c r="AF3" s="26" t="s">
        <v>118</v>
      </c>
      <c r="AG3">
        <f>COUNTA(L48:L67)</f>
        <v>20</v>
      </c>
      <c r="AK3" s="26" t="s">
        <v>118</v>
      </c>
      <c r="AL3">
        <f>COUNTA(L68:L87)</f>
        <v>20</v>
      </c>
      <c r="AP3" s="26" t="s">
        <v>118</v>
      </c>
      <c r="AQ3">
        <f>COUNTA(L88:L108)</f>
        <v>21</v>
      </c>
      <c r="AU3" s="26" t="s">
        <v>118</v>
      </c>
      <c r="AV3">
        <f>COUNTA(L109:L128)</f>
        <v>20</v>
      </c>
    </row>
    <row r="4" spans="1:48" x14ac:dyDescent="0.3">
      <c r="A4" t="s">
        <v>2</v>
      </c>
      <c r="B4">
        <v>1</v>
      </c>
      <c r="P4" s="26" t="s">
        <v>86</v>
      </c>
      <c r="Q4" s="27">
        <f>SUM(O7:O22)</f>
        <v>122</v>
      </c>
      <c r="V4" s="26" t="s">
        <v>119</v>
      </c>
      <c r="W4">
        <f>SUM(U7:U22)</f>
        <v>20</v>
      </c>
      <c r="AA4" s="26" t="s">
        <v>119</v>
      </c>
      <c r="AB4">
        <f>SUM(Z7:Z22)</f>
        <v>21</v>
      </c>
      <c r="AF4" s="26" t="s">
        <v>119</v>
      </c>
      <c r="AG4">
        <f>SUM(AE7:AE22)</f>
        <v>20</v>
      </c>
      <c r="AK4" s="26" t="s">
        <v>119</v>
      </c>
      <c r="AL4">
        <f>SUM(AJ7:AJ22)</f>
        <v>20</v>
      </c>
      <c r="AP4" s="26" t="s">
        <v>119</v>
      </c>
      <c r="AQ4">
        <f>SUM(AO7:AO22)</f>
        <v>21</v>
      </c>
      <c r="AU4" s="26" t="s">
        <v>119</v>
      </c>
      <c r="AV4">
        <f>SUM(AT7:AT22)</f>
        <v>20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7</v>
      </c>
      <c r="C7" s="60">
        <v>21</v>
      </c>
      <c r="D7" s="57">
        <v>16</v>
      </c>
      <c r="E7" s="60">
        <v>11</v>
      </c>
      <c r="F7" s="57">
        <v>23</v>
      </c>
      <c r="G7" s="63">
        <v>21</v>
      </c>
      <c r="H7" s="63">
        <v>31</v>
      </c>
      <c r="I7" s="42"/>
      <c r="J7" s="42"/>
      <c r="K7" s="43">
        <v>0</v>
      </c>
      <c r="L7">
        <v>2212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COUNTIF(L7:L26,T7)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COUNTIF(L27:L47,Y7)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COUNTIF(L48:L67,AD7)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COUNTIF(L68:L87,AI7)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COUNTIF(L88:L108,AN7)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COUNTIF(L109:L128,AS7)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117</v>
      </c>
      <c r="C8" s="61">
        <v>21</v>
      </c>
      <c r="D8" s="58">
        <v>125</v>
      </c>
      <c r="E8" s="61">
        <v>11</v>
      </c>
      <c r="F8" s="58">
        <v>132</v>
      </c>
      <c r="G8" s="64">
        <v>21</v>
      </c>
      <c r="H8" s="64">
        <v>140</v>
      </c>
      <c r="I8" s="42"/>
      <c r="J8" s="42"/>
      <c r="K8" s="43">
        <v>0</v>
      </c>
      <c r="L8">
        <v>2212</v>
      </c>
      <c r="N8" s="36">
        <v>1112</v>
      </c>
      <c r="O8" s="36">
        <f>COUNTIF($L$7:$L$500,N8)</f>
        <v>1</v>
      </c>
      <c r="P8" s="36">
        <f>O8/$Q$4</f>
        <v>8.1967213114754103E-3</v>
      </c>
      <c r="Q8" s="36">
        <f>IF(P8=0,0,(P8*((LOG(P8))/LOG(2))))</f>
        <v>-5.6809322439040057E-2</v>
      </c>
      <c r="T8" s="36">
        <f>N8</f>
        <v>1112</v>
      </c>
      <c r="U8" s="36">
        <f>COUNTIF(L7:L26,T8)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COUNTIF(L27:L47,Y8)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COUNTIF(L48:L67,AD8)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COUNTIF(L68:L87,AI8)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COUNTIF(L88:L108,AN8)</f>
        <v>1</v>
      </c>
      <c r="AP8" s="36">
        <f>AO8/(AQ4-AO20)</f>
        <v>5.8823529411764705E-2</v>
      </c>
      <c r="AQ8" s="36">
        <f>IF(AP8=0,0,(AP8*((LOG(AP8))/LOG(2))))</f>
        <v>-0.24043899066178465</v>
      </c>
      <c r="AS8" s="36">
        <f>N8</f>
        <v>1112</v>
      </c>
      <c r="AT8" s="36">
        <f>COUNTIF(L109:L128,AS8)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228</v>
      </c>
      <c r="C9" s="61">
        <v>21</v>
      </c>
      <c r="D9" s="58">
        <v>236</v>
      </c>
      <c r="E9" s="61">
        <v>11</v>
      </c>
      <c r="F9" s="58">
        <v>244</v>
      </c>
      <c r="G9" s="64">
        <v>21</v>
      </c>
      <c r="H9" s="64">
        <v>251</v>
      </c>
      <c r="I9" s="42"/>
      <c r="J9" s="42"/>
      <c r="K9" s="43">
        <v>0</v>
      </c>
      <c r="L9">
        <v>2212</v>
      </c>
      <c r="N9" s="36">
        <v>1121</v>
      </c>
      <c r="O9" s="36">
        <f>COUNTIF($L$7:$L$500,N9)</f>
        <v>4</v>
      </c>
      <c r="P9" s="36">
        <f>O9/$Q$4</f>
        <v>3.2786885245901641E-2</v>
      </c>
      <c r="Q9" s="36">
        <f>IF(P9=0,0,(P9*((LOG(P9))/LOG(2))))</f>
        <v>-0.16166351926435696</v>
      </c>
      <c r="T9" s="36">
        <f>N9</f>
        <v>1121</v>
      </c>
      <c r="U9" s="36">
        <f>COUNTIF(L7:L26,T9)</f>
        <v>1</v>
      </c>
      <c r="V9" s="36">
        <f>U9/(W4-U20)</f>
        <v>8.3333333333333329E-2</v>
      </c>
      <c r="W9" s="36">
        <f>IF(V9=0,0,(V9*((LOG(V9))/LOG(2))))</f>
        <v>-0.29874687506009634</v>
      </c>
      <c r="Y9" s="36">
        <f>N9</f>
        <v>1121</v>
      </c>
      <c r="Z9" s="36">
        <f>COUNTIF(L27:L47,Y9)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COUNTIF(L48:L67,AD9)</f>
        <v>2</v>
      </c>
      <c r="AF9" s="36">
        <f>AE9/(AG4-AE20)</f>
        <v>0.13333333333333333</v>
      </c>
      <c r="AG9" s="36">
        <f>IF(AF9=0,0,(AF9*((LOG(AF9))/LOG(2))))</f>
        <v>-0.3875854127478025</v>
      </c>
      <c r="AI9" s="36">
        <f>N9</f>
        <v>1121</v>
      </c>
      <c r="AJ9" s="36">
        <f>COUNTIF(L68:L87,AI9)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COUNTIF(L88:L108,AN9)</f>
        <v>1</v>
      </c>
      <c r="AP9" s="36">
        <f>AO9/(AQ4-AO20)</f>
        <v>5.8823529411764705E-2</v>
      </c>
      <c r="AQ9" s="36">
        <f>IF(AP9=0,0,(AP9*((LOG(AP9))/LOG(2))))</f>
        <v>-0.24043899066178465</v>
      </c>
      <c r="AS9" s="36">
        <f>N9</f>
        <v>1121</v>
      </c>
      <c r="AT9" s="36">
        <f>COUNTIF(L109:L128,AS9)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21</v>
      </c>
      <c r="B10" s="58">
        <v>341</v>
      </c>
      <c r="C10" s="61">
        <v>12</v>
      </c>
      <c r="D10" s="58">
        <v>348</v>
      </c>
      <c r="E10" s="61">
        <v>24</v>
      </c>
      <c r="F10" s="58">
        <v>356</v>
      </c>
      <c r="G10" s="64">
        <v>14</v>
      </c>
      <c r="H10" s="64">
        <v>365</v>
      </c>
      <c r="I10" s="42"/>
      <c r="J10" s="42"/>
      <c r="K10" s="43">
        <v>0</v>
      </c>
      <c r="L10">
        <v>2121</v>
      </c>
      <c r="N10" s="36">
        <v>1122</v>
      </c>
      <c r="O10" s="36">
        <f>COUNTIF($L$7:$L$500,N10)</f>
        <v>2</v>
      </c>
      <c r="P10" s="36">
        <f>O10/$Q$4</f>
        <v>1.6393442622950821E-2</v>
      </c>
      <c r="Q10" s="36">
        <f>IF(P10=0,0,(P10*((LOG(P10))/LOG(2))))</f>
        <v>-9.7225202255129275E-2</v>
      </c>
      <c r="T10" s="36">
        <f>N10</f>
        <v>1122</v>
      </c>
      <c r="U10" s="36">
        <f>COUNTIF(L7:L26,T10)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COUNTIF(L27:L47,Y10)</f>
        <v>1</v>
      </c>
      <c r="AA10" s="36">
        <f>Z10/(AB4-Z20)</f>
        <v>7.1428571428571425E-2</v>
      </c>
      <c r="AB10" s="36">
        <f>IF(AA10=0,0,(AA10*((LOG(AA10))/LOG(2))))</f>
        <v>-0.27195392300411453</v>
      </c>
      <c r="AD10" s="36">
        <f>N10</f>
        <v>1122</v>
      </c>
      <c r="AE10" s="36">
        <f>COUNTIF(L48:L67,AD10)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COUNTIF(L68:L87,AI10)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COUNTIF(L88:L108,AN10)</f>
        <v>1</v>
      </c>
      <c r="AP10" s="36">
        <f>AO10/(AQ4-AO20)</f>
        <v>5.8823529411764705E-2</v>
      </c>
      <c r="AQ10" s="36">
        <f>IF(AP10=0,0,(AP10*((LOG(AP10))/LOG(2))))</f>
        <v>-0.24043899066178465</v>
      </c>
      <c r="AS10" s="36">
        <f>N10</f>
        <v>1122</v>
      </c>
      <c r="AT10" s="36">
        <f>COUNTIF(L109:L128,AS10)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12</v>
      </c>
      <c r="B11" s="58">
        <v>482</v>
      </c>
      <c r="C11" s="61">
        <v>23</v>
      </c>
      <c r="D11" s="58">
        <v>490</v>
      </c>
      <c r="E11" s="61">
        <v>13</v>
      </c>
      <c r="F11" s="58">
        <v>509</v>
      </c>
      <c r="G11" s="64">
        <v>23</v>
      </c>
      <c r="H11" s="64">
        <v>517</v>
      </c>
      <c r="I11" s="42"/>
      <c r="J11" s="42"/>
      <c r="K11" s="43">
        <v>0</v>
      </c>
      <c r="L11">
        <v>1212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COUNTIF(L7:L26,T11)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COUNTIF(L27:L47,Y11)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COUNTIF(L48:L67,AD11)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COUNTIF(L68:L87,AI11)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COUNTIF(L88:L108,AN11)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COUNTIF(L109:L128,AS11)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12</v>
      </c>
      <c r="B12" s="58">
        <v>628</v>
      </c>
      <c r="C12" s="61">
        <v>14</v>
      </c>
      <c r="D12" s="58">
        <v>637</v>
      </c>
      <c r="E12" s="61">
        <v>24</v>
      </c>
      <c r="F12" s="58">
        <v>645</v>
      </c>
      <c r="G12" s="64">
        <v>14</v>
      </c>
      <c r="H12" s="64">
        <v>654</v>
      </c>
      <c r="I12" s="42"/>
      <c r="J12" s="42"/>
      <c r="K12" s="43">
        <v>0</v>
      </c>
      <c r="L12">
        <v>1121</v>
      </c>
      <c r="N12" s="36">
        <v>1212</v>
      </c>
      <c r="O12" s="36">
        <f>COUNTIF($L$7:$L$500,N12)</f>
        <v>3</v>
      </c>
      <c r="P12" s="36">
        <f>O12/$Q$4</f>
        <v>2.4590163934426229E-2</v>
      </c>
      <c r="Q12" s="36">
        <f>IF(P12=0,0,(P12*((LOG(P12))/LOG(2))))</f>
        <v>-0.13145347959446876</v>
      </c>
      <c r="T12" s="36">
        <f>N12</f>
        <v>1212</v>
      </c>
      <c r="U12" s="36">
        <f>COUNTIF(L7:L26,T12)</f>
        <v>1</v>
      </c>
      <c r="V12" s="36">
        <f>U12/(W4-U20)</f>
        <v>8.3333333333333329E-2</v>
      </c>
      <c r="W12" s="36">
        <f>IF(V12=0,0,(V12*((LOG(V12))/LOG(2))))</f>
        <v>-0.29874687506009634</v>
      </c>
      <c r="Y12" s="36">
        <f>N12</f>
        <v>1212</v>
      </c>
      <c r="Z12" s="36">
        <f>COUNTIF(L27:L47,Y12)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COUNTIF(L48:L67,AD12)</f>
        <v>1</v>
      </c>
      <c r="AF12" s="36">
        <f>AE12/(AG4-AE20)</f>
        <v>6.6666666666666666E-2</v>
      </c>
      <c r="AG12" s="36">
        <f>IF(AF12=0,0,(AF12*((LOG(AF12))/LOG(2))))</f>
        <v>-0.26045937304056793</v>
      </c>
      <c r="AI12" s="36">
        <f>N12</f>
        <v>1212</v>
      </c>
      <c r="AJ12" s="36">
        <f>COUNTIF(L68:L87,AI12)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COUNTIF(L88:L108,AN12)</f>
        <v>1</v>
      </c>
      <c r="AP12" s="36">
        <f>AO12/(AQ4-AO20)</f>
        <v>5.8823529411764705E-2</v>
      </c>
      <c r="AQ12" s="36">
        <f>IF(AP12=0,0,(AP12*((LOG(AP12))/LOG(2))))</f>
        <v>-0.24043899066178465</v>
      </c>
      <c r="AS12" s="36">
        <f>N12</f>
        <v>1212</v>
      </c>
      <c r="AT12" s="36">
        <f>COUNTIF(L109:L128,AS12)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21</v>
      </c>
      <c r="B13" s="58">
        <v>750</v>
      </c>
      <c r="C13" s="61">
        <v>12</v>
      </c>
      <c r="D13" s="58">
        <v>758</v>
      </c>
      <c r="E13" s="61">
        <v>24</v>
      </c>
      <c r="F13" s="58">
        <v>766</v>
      </c>
      <c r="G13" s="64">
        <v>14</v>
      </c>
      <c r="H13" s="64">
        <v>773</v>
      </c>
      <c r="I13" s="42"/>
      <c r="J13" s="42"/>
      <c r="K13" s="43">
        <v>0</v>
      </c>
      <c r="L13">
        <v>2121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COUNTIF(L7:L26,T13)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COUNTIF(L27:L47,Y13)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COUNTIF(L48:L67,AD13)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COUNTIF(L68:L87,AI13)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COUNTIF(L88:L108,AN13)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COUNTIF(L109:L128,AS13)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875</v>
      </c>
      <c r="C14" s="61">
        <v>21</v>
      </c>
      <c r="D14" s="58">
        <v>878</v>
      </c>
      <c r="E14" s="61">
        <v>11</v>
      </c>
      <c r="F14" s="58">
        <v>886</v>
      </c>
      <c r="G14" s="64">
        <v>21</v>
      </c>
      <c r="H14" s="64">
        <v>894</v>
      </c>
      <c r="I14" s="42"/>
      <c r="J14" s="42"/>
      <c r="K14" s="43">
        <v>0</v>
      </c>
      <c r="L14">
        <v>2212</v>
      </c>
      <c r="N14" s="36">
        <v>1222</v>
      </c>
      <c r="O14" s="36">
        <f>COUNTIF($L$7:$L$500,N14)</f>
        <v>2</v>
      </c>
      <c r="P14" s="36">
        <f>O14/$Q$4</f>
        <v>1.6393442622950821E-2</v>
      </c>
      <c r="Q14" s="36">
        <f>IF(P14=0,0,(P14*((LOG(P14))/LOG(2))))</f>
        <v>-9.7225202255129275E-2</v>
      </c>
      <c r="T14" s="36">
        <f>N14</f>
        <v>1222</v>
      </c>
      <c r="U14" s="36">
        <f>COUNTIF(L7:L26,T14)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COUNTIF(L27:L47,Y14)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COUNTIF(L48:L67,AD14)</f>
        <v>1</v>
      </c>
      <c r="AF14" s="36">
        <f>AE14/(AG4-AE20)</f>
        <v>6.6666666666666666E-2</v>
      </c>
      <c r="AG14" s="36">
        <f>IF(AF14=0,0,(AF14*((LOG(AF14))/LOG(2))))</f>
        <v>-0.26045937304056793</v>
      </c>
      <c r="AI14" s="36">
        <f>N14</f>
        <v>1222</v>
      </c>
      <c r="AJ14" s="36">
        <f>COUNTIF(L68:L87,AI14)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COUNTIF(L88:L108,AN14)</f>
        <v>1</v>
      </c>
      <c r="AP14" s="36">
        <f>AO14/(AQ4-AO20)</f>
        <v>5.8823529411764705E-2</v>
      </c>
      <c r="AQ14" s="36">
        <f>IF(AP14=0,0,(AP14*((LOG(AP14))/LOG(2))))</f>
        <v>-0.24043899066178465</v>
      </c>
      <c r="AS14" s="36">
        <f>N14</f>
        <v>1222</v>
      </c>
      <c r="AT14" s="36">
        <f>COUNTIF(L109:L128,AS14)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21</v>
      </c>
      <c r="B15" s="58">
        <v>991</v>
      </c>
      <c r="C15" s="61">
        <v>12</v>
      </c>
      <c r="D15" s="58">
        <v>1006</v>
      </c>
      <c r="E15" s="61">
        <v>24</v>
      </c>
      <c r="F15" s="58">
        <v>1014</v>
      </c>
      <c r="G15" s="64">
        <v>23</v>
      </c>
      <c r="H15" s="64">
        <v>1038</v>
      </c>
      <c r="I15" s="42"/>
      <c r="J15" s="42"/>
      <c r="K15" s="43">
        <v>0</v>
      </c>
      <c r="L15">
        <v>2122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COUNTIF(L7:L26,T15)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COUNTIF(L27:L47,Y15)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COUNTIF(L48:L67,AD15)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COUNTIF(L68:L87,AI15)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COUNTIF(L88:L108,AN15)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COUNTIF(L109:L128,AS15)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1135</v>
      </c>
      <c r="C16" s="61">
        <v>12</v>
      </c>
      <c r="D16" s="58">
        <v>1140</v>
      </c>
      <c r="E16" s="61">
        <v>24</v>
      </c>
      <c r="F16" s="58">
        <v>1148</v>
      </c>
      <c r="G16" s="64">
        <v>14</v>
      </c>
      <c r="H16" s="64">
        <v>1209</v>
      </c>
      <c r="I16" s="42"/>
      <c r="J16" s="42"/>
      <c r="K16" s="43">
        <v>0</v>
      </c>
      <c r="L16">
        <v>2121</v>
      </c>
      <c r="N16" s="36">
        <v>2112</v>
      </c>
      <c r="O16" s="36">
        <f>COUNTIF($L$7:$L$500,N16)</f>
        <v>15</v>
      </c>
      <c r="P16" s="36">
        <f>O16/$Q$4</f>
        <v>0.12295081967213115</v>
      </c>
      <c r="Q16" s="36">
        <f>IF(P16=0,0,(P16*((LOG(P16))/LOG(2))))</f>
        <v>-0.37178443548619278</v>
      </c>
      <c r="T16" s="36">
        <f>N16</f>
        <v>2112</v>
      </c>
      <c r="U16" s="36">
        <f>COUNTIF(L7:L26,T16)</f>
        <v>1</v>
      </c>
      <c r="V16" s="36">
        <f>U16/(W4-U20)</f>
        <v>8.3333333333333329E-2</v>
      </c>
      <c r="W16" s="36">
        <f>IF(V16=0,0,(V16*((LOG(V16))/LOG(2))))</f>
        <v>-0.29874687506009634</v>
      </c>
      <c r="Y16" s="36">
        <f>N16</f>
        <v>2112</v>
      </c>
      <c r="Z16" s="36">
        <f>COUNTIF(L27:L47,Y16)</f>
        <v>5</v>
      </c>
      <c r="AA16" s="36">
        <f>Z16/(AB4-Z20)</f>
        <v>0.35714285714285715</v>
      </c>
      <c r="AB16" s="36">
        <f>IF(AA16=0,0,(AA16*((LOG(AA16))/LOG(2))))</f>
        <v>-0.53050958113222924</v>
      </c>
      <c r="AD16" s="36">
        <f>N16</f>
        <v>2112</v>
      </c>
      <c r="AE16" s="36">
        <f>COUNTIF(L48:L67,AD16)</f>
        <v>4</v>
      </c>
      <c r="AF16" s="36">
        <f>AE16/(AG4-AE20)</f>
        <v>0.26666666666666666</v>
      </c>
      <c r="AG16" s="36">
        <f>IF(AF16=0,0,(AF16*((LOG(AF16))/LOG(2))))</f>
        <v>-0.50850415882893829</v>
      </c>
      <c r="AI16" s="36">
        <f>N16</f>
        <v>2112</v>
      </c>
      <c r="AJ16" s="36">
        <f>COUNTIF(L68:L87,AI16)</f>
        <v>3</v>
      </c>
      <c r="AK16" s="36">
        <f>AJ16/(AL4-AJ20)</f>
        <v>0.25</v>
      </c>
      <c r="AL16" s="36">
        <f>IF(AK16=0,0,(AK16*((LOG(AK16))/LOG(2))))</f>
        <v>-0.5</v>
      </c>
      <c r="AN16" s="36">
        <f>N16</f>
        <v>2112</v>
      </c>
      <c r="AO16" s="36">
        <f>COUNTIF(L88:L108,AN16)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COUNTIF(L109:L128,AS16)</f>
        <v>2</v>
      </c>
      <c r="AU16" s="36">
        <f>AT16/(AV4-AT20)</f>
        <v>0.16666666666666666</v>
      </c>
      <c r="AV16" s="36">
        <f>IF(AU16=0,0,(AU16*((LOG(AU16))/LOG(2))))</f>
        <v>-0.43082708345352599</v>
      </c>
    </row>
    <row r="17" spans="1:48" x14ac:dyDescent="0.3">
      <c r="A17" s="58">
        <v>21</v>
      </c>
      <c r="B17" s="58">
        <v>1304</v>
      </c>
      <c r="C17" s="61">
        <v>21</v>
      </c>
      <c r="D17" s="58">
        <v>1323</v>
      </c>
      <c r="E17" s="61">
        <v>11</v>
      </c>
      <c r="F17" s="58">
        <v>1330</v>
      </c>
      <c r="G17" s="64">
        <v>21</v>
      </c>
      <c r="H17" s="64">
        <v>1338</v>
      </c>
      <c r="I17" s="42"/>
      <c r="J17" s="42"/>
      <c r="K17" s="43">
        <v>0</v>
      </c>
      <c r="L17">
        <v>2212</v>
      </c>
      <c r="N17" s="36">
        <v>2121</v>
      </c>
      <c r="O17" s="36">
        <f>COUNTIF($L$7:$L$500,N17)</f>
        <v>19</v>
      </c>
      <c r="P17" s="36">
        <f>O17/$Q$4</f>
        <v>0.15573770491803279</v>
      </c>
      <c r="Q17" s="36">
        <f>IF(P17=0,0,(P17*((LOG(P17))/LOG(2))))</f>
        <v>-0.41781464473989111</v>
      </c>
      <c r="T17" s="36">
        <f>N17</f>
        <v>2121</v>
      </c>
      <c r="U17" s="36">
        <f>COUNTIF(L7:L26,T17)</f>
        <v>4</v>
      </c>
      <c r="V17" s="36">
        <f>U17/(W4-U20)</f>
        <v>0.33333333333333331</v>
      </c>
      <c r="W17" s="36">
        <f>IF(V17=0,0,(V17*((LOG(V17))/LOG(2))))</f>
        <v>-0.52832083357371862</v>
      </c>
      <c r="Y17" s="36">
        <f>N17</f>
        <v>2121</v>
      </c>
      <c r="Z17" s="36">
        <f>COUNTIF(L27:L47,Y17)</f>
        <v>6</v>
      </c>
      <c r="AA17" s="36">
        <f>Z17/(AB4-Z20)</f>
        <v>0.42857142857142855</v>
      </c>
      <c r="AB17" s="36">
        <f>IF(AA17=0,0,(AA17*((LOG(AA17))/LOG(2))))</f>
        <v>-0.52388246628704915</v>
      </c>
      <c r="AD17" s="36">
        <f>N17</f>
        <v>2121</v>
      </c>
      <c r="AE17" s="36">
        <f>COUNTIF(L48:L67,AD17)</f>
        <v>1</v>
      </c>
      <c r="AF17" s="36">
        <f>AE17/(AG4-AE20)</f>
        <v>6.6666666666666666E-2</v>
      </c>
      <c r="AG17" s="36">
        <f>IF(AF17=0,0,(AF17*((LOG(AF17))/LOG(2))))</f>
        <v>-0.26045937304056793</v>
      </c>
      <c r="AI17" s="36">
        <f>N17</f>
        <v>2121</v>
      </c>
      <c r="AJ17" s="36">
        <f>COUNTIF(L68:L87,AI17)</f>
        <v>1</v>
      </c>
      <c r="AK17" s="36">
        <f>AJ17/(AL4-AJ20)</f>
        <v>8.3333333333333329E-2</v>
      </c>
      <c r="AL17" s="36">
        <f>IF(AK17=0,0,(AK17*((LOG(AK17))/LOG(2))))</f>
        <v>-0.29874687506009634</v>
      </c>
      <c r="AN17" s="36">
        <f>N17</f>
        <v>2121</v>
      </c>
      <c r="AO17" s="36">
        <f>COUNTIF(L88:L108,AN17)</f>
        <v>4</v>
      </c>
      <c r="AP17" s="36">
        <f>AO17/(AQ4-AO20)</f>
        <v>0.23529411764705882</v>
      </c>
      <c r="AQ17" s="36">
        <f>IF(AP17=0,0,(AP17*((LOG(AP17))/LOG(2))))</f>
        <v>-0.49116772735302094</v>
      </c>
      <c r="AS17" s="36">
        <f>N17</f>
        <v>2121</v>
      </c>
      <c r="AT17" s="36">
        <f>COUNTIF(L109:L128,AS17)</f>
        <v>3</v>
      </c>
      <c r="AU17" s="36">
        <f>AT17/(AV4-AT20)</f>
        <v>0.25</v>
      </c>
      <c r="AV17" s="36">
        <f>IF(AU17=0,0,(AU17*((LOG(AU17))/LOG(2))))</f>
        <v>-0.5</v>
      </c>
    </row>
    <row r="18" spans="1:48" x14ac:dyDescent="0.3">
      <c r="A18" s="58">
        <v>21</v>
      </c>
      <c r="B18" s="58">
        <v>1426</v>
      </c>
      <c r="C18" s="61">
        <v>21</v>
      </c>
      <c r="D18" s="58">
        <v>1433</v>
      </c>
      <c r="E18" s="61">
        <v>11</v>
      </c>
      <c r="F18" s="58">
        <v>1440</v>
      </c>
      <c r="G18" s="64">
        <v>21</v>
      </c>
      <c r="H18" s="64">
        <v>1447</v>
      </c>
      <c r="I18" s="42"/>
      <c r="J18" s="42"/>
      <c r="K18" s="43">
        <v>0</v>
      </c>
      <c r="L18">
        <v>2212</v>
      </c>
      <c r="N18" s="36">
        <v>2122</v>
      </c>
      <c r="O18" s="36">
        <f>COUNTIF($L$7:$L$500,N18)</f>
        <v>17</v>
      </c>
      <c r="P18" s="36">
        <f>O18/$Q$4</f>
        <v>0.13934426229508196</v>
      </c>
      <c r="Q18" s="36">
        <f>IF(P18=0,0,(P18*((LOG(P18))/LOG(2))))</f>
        <v>-0.39619398719109256</v>
      </c>
      <c r="T18" s="36">
        <f>N18</f>
        <v>2122</v>
      </c>
      <c r="U18" s="36">
        <f>COUNTIF(L7:L26,T18)</f>
        <v>4</v>
      </c>
      <c r="V18" s="36">
        <f>U18/(W4-U20)</f>
        <v>0.33333333333333331</v>
      </c>
      <c r="W18" s="36">
        <f>IF(V18=0,0,(V18*((LOG(V18))/LOG(2))))</f>
        <v>-0.52832083357371862</v>
      </c>
      <c r="Y18" s="36">
        <f>N18</f>
        <v>2122</v>
      </c>
      <c r="Z18" s="36">
        <f>COUNTIF(L27:L47,Y18)</f>
        <v>2</v>
      </c>
      <c r="AA18" s="36">
        <f>Z18/(AB4-Z20)</f>
        <v>0.14285714285714285</v>
      </c>
      <c r="AB18" s="36">
        <f>IF(AA18=0,0,(AA18*((LOG(AA18))/LOG(2))))</f>
        <v>-0.40105070315108626</v>
      </c>
      <c r="AD18" s="36">
        <f>N18</f>
        <v>2122</v>
      </c>
      <c r="AE18" s="36">
        <f>COUNTIF(L48:L67,AD18)</f>
        <v>2</v>
      </c>
      <c r="AF18" s="36">
        <f>AE18/(AG4-AE20)</f>
        <v>0.13333333333333333</v>
      </c>
      <c r="AG18" s="36">
        <f>IF(AF18=0,0,(AF18*((LOG(AF18))/LOG(2))))</f>
        <v>-0.3875854127478025</v>
      </c>
      <c r="AI18" s="36">
        <f>N18</f>
        <v>2122</v>
      </c>
      <c r="AJ18" s="36">
        <f>COUNTIF(L68:L87,AI18)</f>
        <v>3</v>
      </c>
      <c r="AK18" s="36">
        <f>AJ18/(AL4-AJ20)</f>
        <v>0.25</v>
      </c>
      <c r="AL18" s="36">
        <f>IF(AK18=0,0,(AK18*((LOG(AK18))/LOG(2))))</f>
        <v>-0.5</v>
      </c>
      <c r="AN18" s="36">
        <f>N18</f>
        <v>2122</v>
      </c>
      <c r="AO18" s="36">
        <f>COUNTIF(L88:L108,AN18)</f>
        <v>3</v>
      </c>
      <c r="AP18" s="36">
        <f>AO18/(AQ4-AO20)</f>
        <v>0.17647058823529413</v>
      </c>
      <c r="AQ18" s="36">
        <f>IF(AP18=0,0,(AP18*((LOG(AP18))/LOG(2))))</f>
        <v>-0.44161770715220888</v>
      </c>
      <c r="AS18" s="36">
        <f>N18</f>
        <v>2122</v>
      </c>
      <c r="AT18" s="36">
        <f>COUNTIF(L109:L128,AS18)</f>
        <v>3</v>
      </c>
      <c r="AU18" s="36">
        <f>AT18/(AV4-AT20)</f>
        <v>0.25</v>
      </c>
      <c r="AV18" s="36">
        <f>IF(AU18=0,0,(AU18*((LOG(AU18))/LOG(2))))</f>
        <v>-0.5</v>
      </c>
    </row>
    <row r="19" spans="1:48" x14ac:dyDescent="0.3">
      <c r="A19" s="58">
        <v>21</v>
      </c>
      <c r="B19" s="58">
        <v>1541</v>
      </c>
      <c r="C19" s="61">
        <v>12</v>
      </c>
      <c r="D19" s="58">
        <v>1549</v>
      </c>
      <c r="E19" s="61">
        <v>13</v>
      </c>
      <c r="F19" s="58">
        <v>1557</v>
      </c>
      <c r="G19" s="64">
        <v>23</v>
      </c>
      <c r="H19" s="64">
        <v>1565</v>
      </c>
      <c r="I19" s="42"/>
      <c r="J19" s="42"/>
      <c r="K19" s="43">
        <v>0</v>
      </c>
      <c r="L19">
        <v>2112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COUNTIF(L7:L26,T19)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COUNTIF(L27:L47,Y19)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COUNTIF(L48:L67,AD19)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COUNTIF(L68:L87,AI19)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COUNTIF(L88:L108,AN19)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COUNTIF(L109:L128,AS19)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1663</v>
      </c>
      <c r="C20" s="61">
        <v>12</v>
      </c>
      <c r="D20" s="58">
        <v>1668</v>
      </c>
      <c r="E20" s="61">
        <v>24</v>
      </c>
      <c r="F20" s="58">
        <v>1677</v>
      </c>
      <c r="G20" s="64">
        <v>14</v>
      </c>
      <c r="H20" s="64">
        <v>1690</v>
      </c>
      <c r="I20" s="42"/>
      <c r="J20" s="42"/>
      <c r="K20" s="43">
        <v>0</v>
      </c>
      <c r="L20">
        <v>2121</v>
      </c>
      <c r="N20" s="36">
        <v>2212</v>
      </c>
      <c r="O20" s="36">
        <f>COUNTIF($L$7:$L$500,N20)</f>
        <v>40</v>
      </c>
      <c r="P20" s="36">
        <f>O20/$Q$4</f>
        <v>0.32786885245901637</v>
      </c>
      <c r="Q20" s="36">
        <f>IF(P20=0,0,(P20*((LOG(P20))/LOG(2))))</f>
        <v>-0.52747844022148327</v>
      </c>
      <c r="T20" s="36">
        <f>N20</f>
        <v>2212</v>
      </c>
      <c r="U20" s="36">
        <f>COUNTIF(L7:L26,T20)</f>
        <v>8</v>
      </c>
      <c r="V20" s="55"/>
      <c r="W20" s="56"/>
      <c r="Y20" s="36">
        <f>N20</f>
        <v>2212</v>
      </c>
      <c r="Z20" s="36">
        <f>COUNTIF(L27:L47,Y20)</f>
        <v>7</v>
      </c>
      <c r="AA20" s="55"/>
      <c r="AB20" s="56"/>
      <c r="AD20" s="36">
        <f>N20</f>
        <v>2212</v>
      </c>
      <c r="AE20" s="36">
        <f>COUNTIF(L48:L67,AD20)</f>
        <v>5</v>
      </c>
      <c r="AF20" s="55"/>
      <c r="AG20" s="56"/>
      <c r="AI20" s="36">
        <f>N20</f>
        <v>2212</v>
      </c>
      <c r="AJ20" s="36">
        <f>COUNTIF(L68:L87,AI20)</f>
        <v>8</v>
      </c>
      <c r="AK20" s="55"/>
      <c r="AL20" s="56"/>
      <c r="AN20" s="36">
        <f>N20</f>
        <v>2212</v>
      </c>
      <c r="AO20" s="36">
        <f>COUNTIF(L88:L108,AN20)</f>
        <v>4</v>
      </c>
      <c r="AP20" s="55"/>
      <c r="AQ20" s="56"/>
      <c r="AS20" s="36">
        <f>N20</f>
        <v>2212</v>
      </c>
      <c r="AT20" s="36">
        <f>COUNTIF(L109:L128,AS20)</f>
        <v>8</v>
      </c>
      <c r="AU20" s="55"/>
      <c r="AV20" s="56"/>
    </row>
    <row r="21" spans="1:48" x14ac:dyDescent="0.3">
      <c r="A21" s="58">
        <v>21</v>
      </c>
      <c r="B21" s="58">
        <v>1796</v>
      </c>
      <c r="C21" s="61">
        <v>12</v>
      </c>
      <c r="D21" s="58">
        <v>1804</v>
      </c>
      <c r="E21" s="61">
        <v>24</v>
      </c>
      <c r="F21" s="58">
        <v>1812</v>
      </c>
      <c r="G21" s="64">
        <v>23</v>
      </c>
      <c r="H21" s="64">
        <v>1883</v>
      </c>
      <c r="I21" s="42"/>
      <c r="J21" s="42"/>
      <c r="K21" s="43">
        <v>0</v>
      </c>
      <c r="L21">
        <v>2122</v>
      </c>
      <c r="N21" s="36">
        <v>2221</v>
      </c>
      <c r="O21" s="36">
        <f>COUNTIF($L$7:$L$500,N21)</f>
        <v>13</v>
      </c>
      <c r="P21" s="36">
        <f>O21/$Q$4</f>
        <v>0.10655737704918032</v>
      </c>
      <c r="Q21" s="36">
        <f>IF(P21=0,0,(P21*((LOG(P21))/LOG(2))))</f>
        <v>-0.34421204141379769</v>
      </c>
      <c r="T21" s="36">
        <f>N21</f>
        <v>2221</v>
      </c>
      <c r="U21" s="36">
        <f>COUNTIF(L7:L26,T21)</f>
        <v>1</v>
      </c>
      <c r="V21" s="36">
        <f>U21/(W4-U20)</f>
        <v>8.3333333333333329E-2</v>
      </c>
      <c r="W21" s="36">
        <f>IF(V21=0,0,(V21*((LOG(V21))/LOG(2))))</f>
        <v>-0.29874687506009634</v>
      </c>
      <c r="Y21" s="36">
        <f>N21</f>
        <v>2221</v>
      </c>
      <c r="Z21" s="36">
        <f>COUNTIF(L27:L47,Y21)</f>
        <v>0</v>
      </c>
      <c r="AA21" s="36">
        <f>Z21/(AB4-Z20)</f>
        <v>0</v>
      </c>
      <c r="AB21" s="36">
        <f>IF(AA21=0,0,(AA21*((LOG(AA21))/LOG(2))))</f>
        <v>0</v>
      </c>
      <c r="AD21" s="36">
        <f>N21</f>
        <v>2221</v>
      </c>
      <c r="AE21" s="36">
        <f>COUNTIF(L48:L67,AD21)</f>
        <v>3</v>
      </c>
      <c r="AF21" s="36">
        <f>AE21/(AG4-AE20)</f>
        <v>0.2</v>
      </c>
      <c r="AG21" s="36">
        <f>IF(AF21=0,0,(AF21*((LOG(AF21))/LOG(2))))</f>
        <v>-0.46438561897747244</v>
      </c>
      <c r="AI21" s="36">
        <f>N21</f>
        <v>2221</v>
      </c>
      <c r="AJ21" s="36">
        <f>COUNTIF(L68:L87,AI21)</f>
        <v>3</v>
      </c>
      <c r="AK21" s="36">
        <f>AJ21/(AL4-AJ20)</f>
        <v>0.25</v>
      </c>
      <c r="AL21" s="36">
        <f>IF(AK21=0,0,(AK21*((LOG(AK21))/LOG(2))))</f>
        <v>-0.5</v>
      </c>
      <c r="AN21" s="36">
        <f>N21</f>
        <v>2221</v>
      </c>
      <c r="AO21" s="36">
        <f>COUNTIF(L88:L108,AN21)</f>
        <v>3</v>
      </c>
      <c r="AP21" s="36">
        <f>AO21/(AQ4-AO20)</f>
        <v>0.17647058823529413</v>
      </c>
      <c r="AQ21" s="36">
        <f>IF(AP21=0,0,(AP21*((LOG(AP21))/LOG(2))))</f>
        <v>-0.44161770715220888</v>
      </c>
      <c r="AS21" s="36">
        <f>N21</f>
        <v>2221</v>
      </c>
      <c r="AT21" s="36">
        <f>COUNTIF(L109:L128,AS21)</f>
        <v>3</v>
      </c>
      <c r="AU21" s="36">
        <f>AT21/(AV4-AT20)</f>
        <v>0.25</v>
      </c>
      <c r="AV21" s="36">
        <f>IF(AU21=0,0,(AU21*((LOG(AU21))/LOG(2))))</f>
        <v>-0.5</v>
      </c>
    </row>
    <row r="22" spans="1:48" x14ac:dyDescent="0.3">
      <c r="A22" s="58">
        <v>21</v>
      </c>
      <c r="B22" s="58">
        <v>1977</v>
      </c>
      <c r="C22" s="61">
        <v>21</v>
      </c>
      <c r="D22" s="58">
        <v>1981</v>
      </c>
      <c r="E22" s="61">
        <v>22</v>
      </c>
      <c r="F22" s="58">
        <v>1996</v>
      </c>
      <c r="G22" s="64">
        <v>14</v>
      </c>
      <c r="H22" s="64">
        <v>2003</v>
      </c>
      <c r="I22" s="42"/>
      <c r="J22" s="42"/>
      <c r="K22" s="43">
        <v>0</v>
      </c>
      <c r="L22">
        <v>2221</v>
      </c>
      <c r="N22" s="36">
        <v>2222</v>
      </c>
      <c r="O22" s="36">
        <f>COUNTIF($L$7:$L$500,N22)</f>
        <v>6</v>
      </c>
      <c r="P22" s="36">
        <f>O22/$Q$4</f>
        <v>4.9180327868852458E-2</v>
      </c>
      <c r="Q22" s="36">
        <f>IF(P22=0,0,(P22*((LOG(P22))/LOG(2))))</f>
        <v>-0.21372663132008507</v>
      </c>
      <c r="T22" s="36">
        <f>N22</f>
        <v>2222</v>
      </c>
      <c r="U22" s="36">
        <f>COUNTIF(L7:L26,T22)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COUNTIF(L27:L47,Y22)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COUNTIF(L48:L67,AD22)</f>
        <v>1</v>
      </c>
      <c r="AF22" s="36">
        <f>AE22/(AG4-AE20)</f>
        <v>6.6666666666666666E-2</v>
      </c>
      <c r="AG22" s="36">
        <f>IF(AF22=0,0,(AF22*((LOG(AF22))/LOG(2))))</f>
        <v>-0.26045937304056793</v>
      </c>
      <c r="AI22" s="36">
        <f>N22</f>
        <v>2222</v>
      </c>
      <c r="AJ22" s="36">
        <f>COUNTIF(L68:L87,AI22)</f>
        <v>2</v>
      </c>
      <c r="AK22" s="36">
        <f>AJ22/(AL4-AJ20)</f>
        <v>0.16666666666666666</v>
      </c>
      <c r="AL22" s="36">
        <f>IF(AK22=0,0,(AK22*((LOG(AK22))/LOG(2))))</f>
        <v>-0.43082708345352599</v>
      </c>
      <c r="AN22" s="36">
        <f>N22</f>
        <v>2222</v>
      </c>
      <c r="AO22" s="36">
        <f>COUNTIF(L88:L108,AN22)</f>
        <v>2</v>
      </c>
      <c r="AP22" s="36">
        <f>AO22/(AQ4-AO20)</f>
        <v>0.11764705882352941</v>
      </c>
      <c r="AQ22" s="36">
        <f>IF(AP22=0,0,(AP22*((LOG(AP22))/LOG(2))))</f>
        <v>-0.36323092250003997</v>
      </c>
      <c r="AS22" s="36">
        <f>N22</f>
        <v>2222</v>
      </c>
      <c r="AT22" s="36">
        <f>COUNTIF(L109:L128,AS22)</f>
        <v>1</v>
      </c>
      <c r="AU22" s="36">
        <f>AT22/(AV4-AT20)</f>
        <v>8.3333333333333329E-2</v>
      </c>
      <c r="AV22" s="36">
        <f>IF(AU22=0,0,(AU22*((LOG(AU22))/LOG(2))))</f>
        <v>-0.29874687506009634</v>
      </c>
    </row>
    <row r="23" spans="1:48" x14ac:dyDescent="0.3">
      <c r="A23" s="58">
        <v>21</v>
      </c>
      <c r="B23" s="58">
        <v>2098</v>
      </c>
      <c r="C23" s="61">
        <v>12</v>
      </c>
      <c r="D23" s="58">
        <v>2105</v>
      </c>
      <c r="E23" s="61">
        <v>24</v>
      </c>
      <c r="F23" s="58">
        <v>2113</v>
      </c>
      <c r="G23" s="64">
        <v>23</v>
      </c>
      <c r="H23" s="64">
        <v>2156</v>
      </c>
      <c r="I23" s="42"/>
      <c r="J23" s="42"/>
      <c r="K23" s="43">
        <v>0</v>
      </c>
      <c r="L23">
        <v>2122</v>
      </c>
      <c r="P23" s="28">
        <f>SUM(P7:P22)</f>
        <v>1</v>
      </c>
      <c r="Q23" s="28">
        <f>-SUM(Q7:Q22)</f>
        <v>2.8155869061806666</v>
      </c>
      <c r="V23" s="28">
        <f>SUM(V7:V22)</f>
        <v>0.99999999999999989</v>
      </c>
      <c r="W23" s="28">
        <f>-SUM(W7:W22)</f>
        <v>2.2516291673878226</v>
      </c>
      <c r="AA23" s="28">
        <f>SUM(AA7:AA22)</f>
        <v>1</v>
      </c>
      <c r="AB23" s="28">
        <f>-SUM(AB7:AB22)</f>
        <v>1.727396673574479</v>
      </c>
      <c r="AF23" s="28">
        <f>SUM(AF7:AF22)</f>
        <v>1</v>
      </c>
      <c r="AG23" s="28">
        <f>-SUM(AG7:AG22)</f>
        <v>2.7898980954642876</v>
      </c>
      <c r="AK23" s="28">
        <f>SUM(AK7:AK22)</f>
        <v>0.99999999999999989</v>
      </c>
      <c r="AL23" s="28">
        <f>-SUM(AL7:AL22)</f>
        <v>2.2295739585136225</v>
      </c>
      <c r="AP23" s="28">
        <f>SUM(AP7:AP22)</f>
        <v>1</v>
      </c>
      <c r="AQ23" s="28">
        <f>-SUM(AQ7:AQ22)</f>
        <v>2.9398290174664017</v>
      </c>
      <c r="AU23" s="28">
        <f>SUM(AU7:AU22)</f>
        <v>1</v>
      </c>
      <c r="AV23" s="28">
        <f>-SUM(AV7:AV22)</f>
        <v>2.2295739585136225</v>
      </c>
    </row>
    <row r="24" spans="1:48" x14ac:dyDescent="0.3">
      <c r="A24" s="58">
        <v>21</v>
      </c>
      <c r="B24" s="58">
        <v>2261</v>
      </c>
      <c r="C24" s="61">
        <v>12</v>
      </c>
      <c r="D24" s="58">
        <v>2269</v>
      </c>
      <c r="E24" s="61">
        <v>24</v>
      </c>
      <c r="F24" s="58">
        <v>2276</v>
      </c>
      <c r="G24" s="64">
        <v>23</v>
      </c>
      <c r="H24" s="64">
        <v>2311</v>
      </c>
      <c r="I24" s="42"/>
      <c r="J24" s="42"/>
      <c r="K24" s="43">
        <v>0</v>
      </c>
      <c r="L24">
        <v>2122</v>
      </c>
      <c r="P24" s="29" t="s">
        <v>90</v>
      </c>
      <c r="Q24" s="29">
        <f>Q23/(LOG(Q4)/LOG(2))</f>
        <v>0.40624637308369488</v>
      </c>
      <c r="V24" s="29" t="s">
        <v>117</v>
      </c>
      <c r="W24" s="29">
        <f>W23/(LOG(W4)/LOG(2))</f>
        <v>0.52097793344859067</v>
      </c>
      <c r="AA24" s="29" t="s">
        <v>120</v>
      </c>
      <c r="AB24" s="29">
        <f>AB23/(LOG(AB4)/LOG(2))</f>
        <v>0.39327683027099092</v>
      </c>
      <c r="AF24" s="29" t="s">
        <v>121</v>
      </c>
      <c r="AG24" s="29">
        <f>AG23/(LOG(AG4)/LOG(2))</f>
        <v>0.64552163622634207</v>
      </c>
      <c r="AK24" s="29" t="s">
        <v>122</v>
      </c>
      <c r="AL24" s="29">
        <f>AL23/(LOG(AL4)/LOG(2))</f>
        <v>0.51587483862841299</v>
      </c>
      <c r="AP24" s="29" t="s">
        <v>123</v>
      </c>
      <c r="AQ24" s="29">
        <f>AQ23/(LOG(AQ4)/LOG(2))</f>
        <v>0.6693116035330946</v>
      </c>
      <c r="AU24" s="29" t="s">
        <v>124</v>
      </c>
      <c r="AV24" s="29">
        <f>AV23/(LOG(AV4)/LOG(2))</f>
        <v>0.51587483862841299</v>
      </c>
    </row>
    <row r="25" spans="1:48" x14ac:dyDescent="0.3">
      <c r="A25" s="58">
        <v>21</v>
      </c>
      <c r="B25" s="58">
        <v>2405</v>
      </c>
      <c r="C25" s="61">
        <v>21</v>
      </c>
      <c r="D25" s="58">
        <v>2412</v>
      </c>
      <c r="E25" s="61">
        <v>11</v>
      </c>
      <c r="F25" s="58">
        <v>2421</v>
      </c>
      <c r="G25" s="64">
        <v>21</v>
      </c>
      <c r="H25" s="64">
        <v>2428</v>
      </c>
      <c r="I25" s="42"/>
      <c r="J25" s="42"/>
      <c r="K25" s="43">
        <v>0</v>
      </c>
      <c r="L25">
        <v>2212</v>
      </c>
    </row>
    <row r="26" spans="1:48" x14ac:dyDescent="0.3">
      <c r="A26" s="58">
        <v>21</v>
      </c>
      <c r="B26" s="58">
        <v>2516</v>
      </c>
      <c r="C26" s="61">
        <v>21</v>
      </c>
      <c r="D26" s="58">
        <v>2520</v>
      </c>
      <c r="E26" s="61">
        <v>11</v>
      </c>
      <c r="F26" s="58">
        <v>2528</v>
      </c>
      <c r="G26" s="64">
        <v>21</v>
      </c>
      <c r="H26" s="64">
        <v>2535</v>
      </c>
      <c r="I26" s="42"/>
      <c r="J26" s="42"/>
      <c r="K26" s="43">
        <v>0</v>
      </c>
      <c r="L26">
        <v>2212</v>
      </c>
    </row>
    <row r="27" spans="1:48" x14ac:dyDescent="0.3">
      <c r="A27" s="59">
        <v>21</v>
      </c>
      <c r="B27" s="59">
        <v>2622</v>
      </c>
      <c r="C27" s="62">
        <v>12</v>
      </c>
      <c r="D27" s="59">
        <v>2630</v>
      </c>
      <c r="E27" s="62">
        <v>24</v>
      </c>
      <c r="F27" s="59">
        <v>2637</v>
      </c>
      <c r="G27" s="65">
        <v>14</v>
      </c>
      <c r="H27" s="65">
        <v>2645</v>
      </c>
      <c r="I27" s="41"/>
      <c r="J27" s="41"/>
      <c r="K27" s="51">
        <v>0</v>
      </c>
      <c r="L27">
        <v>2121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21</v>
      </c>
      <c r="B28" s="59">
        <v>2744</v>
      </c>
      <c r="C28" s="62">
        <v>21</v>
      </c>
      <c r="D28" s="59">
        <v>2751</v>
      </c>
      <c r="E28" s="62">
        <v>11</v>
      </c>
      <c r="F28" s="59">
        <v>2758</v>
      </c>
      <c r="G28" s="65">
        <v>21</v>
      </c>
      <c r="H28" s="65">
        <v>2766</v>
      </c>
      <c r="I28" s="41"/>
      <c r="J28" s="41"/>
      <c r="K28" s="51">
        <v>0</v>
      </c>
      <c r="L28">
        <v>2212</v>
      </c>
      <c r="N28" s="40">
        <f>COUNTIF(L7:L128,G3)</f>
        <v>40</v>
      </c>
      <c r="O28" s="40"/>
      <c r="P28" s="47">
        <v>20</v>
      </c>
      <c r="Q28" s="47">
        <v>21</v>
      </c>
      <c r="R28" s="47">
        <v>20</v>
      </c>
      <c r="S28" s="47">
        <v>20</v>
      </c>
      <c r="T28" s="47">
        <v>21</v>
      </c>
      <c r="U28" s="47">
        <v>20</v>
      </c>
      <c r="V28" s="46"/>
    </row>
    <row r="29" spans="1:48" x14ac:dyDescent="0.3">
      <c r="A29" s="59">
        <v>21</v>
      </c>
      <c r="B29" s="59">
        <v>2864</v>
      </c>
      <c r="C29" s="62">
        <v>12</v>
      </c>
      <c r="D29" s="59">
        <v>2871</v>
      </c>
      <c r="E29" s="62">
        <v>24</v>
      </c>
      <c r="F29" s="59">
        <v>2879</v>
      </c>
      <c r="G29" s="65">
        <v>14</v>
      </c>
      <c r="H29" s="65">
        <v>2891</v>
      </c>
      <c r="I29" s="41"/>
      <c r="J29" s="41"/>
      <c r="K29" s="51">
        <v>0</v>
      </c>
      <c r="L29">
        <v>2121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2992</v>
      </c>
      <c r="C30" s="62">
        <v>12</v>
      </c>
      <c r="D30" s="59">
        <v>3000</v>
      </c>
      <c r="E30" s="62">
        <v>24</v>
      </c>
      <c r="F30" s="59">
        <v>3008</v>
      </c>
      <c r="G30" s="65">
        <v>23</v>
      </c>
      <c r="H30" s="65">
        <v>3034</v>
      </c>
      <c r="I30" s="41"/>
      <c r="J30" s="41"/>
      <c r="K30" s="51">
        <v>0</v>
      </c>
      <c r="L30">
        <v>2122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3136</v>
      </c>
      <c r="C31" s="62">
        <v>12</v>
      </c>
      <c r="D31" s="59">
        <v>3143</v>
      </c>
      <c r="E31" s="62">
        <v>24</v>
      </c>
      <c r="F31" s="59">
        <v>3151</v>
      </c>
      <c r="G31" s="65">
        <v>14</v>
      </c>
      <c r="H31" s="65">
        <v>3160</v>
      </c>
      <c r="I31" s="41"/>
      <c r="J31" s="41"/>
      <c r="K31" s="51">
        <v>0</v>
      </c>
      <c r="L31">
        <v>2121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3272</v>
      </c>
      <c r="C32" s="62">
        <v>12</v>
      </c>
      <c r="D32" s="59">
        <v>3285</v>
      </c>
      <c r="E32" s="62">
        <v>24</v>
      </c>
      <c r="F32" s="59">
        <v>3293</v>
      </c>
      <c r="G32" s="65">
        <v>14</v>
      </c>
      <c r="H32" s="65">
        <v>3310</v>
      </c>
      <c r="I32" s="41"/>
      <c r="J32" s="41"/>
      <c r="K32" s="51">
        <v>0</v>
      </c>
      <c r="L32">
        <v>2121</v>
      </c>
      <c r="O32" s="45" t="s">
        <v>106</v>
      </c>
      <c r="P32" s="47">
        <f>U20</f>
        <v>8</v>
      </c>
      <c r="Q32" s="47">
        <f>Z20</f>
        <v>7</v>
      </c>
      <c r="R32" s="47">
        <f>AE20</f>
        <v>5</v>
      </c>
      <c r="S32" s="47">
        <f>AJ20</f>
        <v>8</v>
      </c>
      <c r="T32" s="47">
        <f>AO20</f>
        <v>4</v>
      </c>
      <c r="U32" s="47">
        <f>AT20</f>
        <v>8</v>
      </c>
      <c r="V32" s="45"/>
    </row>
    <row r="33" spans="1:22" x14ac:dyDescent="0.3">
      <c r="A33" s="59">
        <v>21</v>
      </c>
      <c r="B33" s="59">
        <v>3406</v>
      </c>
      <c r="C33" s="62">
        <v>12</v>
      </c>
      <c r="D33" s="59">
        <v>3413</v>
      </c>
      <c r="E33" s="62">
        <v>24</v>
      </c>
      <c r="F33" s="59">
        <v>3421</v>
      </c>
      <c r="G33" s="65">
        <v>23</v>
      </c>
      <c r="H33" s="65">
        <v>3446</v>
      </c>
      <c r="I33" s="41"/>
      <c r="J33" s="41"/>
      <c r="K33" s="51">
        <v>0</v>
      </c>
      <c r="L33">
        <v>2122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3544</v>
      </c>
      <c r="C34" s="62">
        <v>12</v>
      </c>
      <c r="D34" s="59">
        <v>3557</v>
      </c>
      <c r="E34" s="62">
        <v>13</v>
      </c>
      <c r="F34" s="59">
        <v>3569</v>
      </c>
      <c r="G34" s="65">
        <v>23</v>
      </c>
      <c r="H34" s="65">
        <v>3576</v>
      </c>
      <c r="I34" s="41"/>
      <c r="J34" s="41"/>
      <c r="K34" s="51">
        <v>0</v>
      </c>
      <c r="L34">
        <v>2112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3674</v>
      </c>
      <c r="C35" s="62">
        <v>12</v>
      </c>
      <c r="D35" s="59">
        <v>3682</v>
      </c>
      <c r="E35" s="62">
        <v>13</v>
      </c>
      <c r="F35" s="59">
        <v>3694</v>
      </c>
      <c r="G35" s="65">
        <v>23</v>
      </c>
      <c r="H35" s="65">
        <v>3702</v>
      </c>
      <c r="I35" s="41"/>
      <c r="J35" s="41"/>
      <c r="K35" s="51">
        <v>0</v>
      </c>
      <c r="L35">
        <v>2112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3798</v>
      </c>
      <c r="C36" s="62">
        <v>21</v>
      </c>
      <c r="D36" s="59">
        <v>3817</v>
      </c>
      <c r="E36" s="62">
        <v>11</v>
      </c>
      <c r="F36" s="59">
        <v>3827</v>
      </c>
      <c r="G36" s="65">
        <v>21</v>
      </c>
      <c r="H36" s="65">
        <v>3835</v>
      </c>
      <c r="I36" s="41"/>
      <c r="J36" s="41"/>
      <c r="K36" s="51">
        <v>0</v>
      </c>
      <c r="L36">
        <v>2212</v>
      </c>
      <c r="N36" s="41"/>
      <c r="O36" s="50" t="s">
        <v>110</v>
      </c>
      <c r="P36">
        <f>H26/P28</f>
        <v>126.75</v>
      </c>
      <c r="Q36">
        <f>(H47-H26)/Q28</f>
        <v>127.14285714285714</v>
      </c>
      <c r="R36">
        <f>(H67-H47)/R28</f>
        <v>133.85</v>
      </c>
      <c r="S36">
        <f>(H87-H67)/S28</f>
        <v>123.55</v>
      </c>
      <c r="T36">
        <f>(H108-H87)/T28</f>
        <v>135.66666666666666</v>
      </c>
      <c r="U36">
        <f>(H128-H108)/U28</f>
        <v>126.15</v>
      </c>
    </row>
    <row r="37" spans="1:22" x14ac:dyDescent="0.3">
      <c r="A37" s="59">
        <v>21</v>
      </c>
      <c r="B37" s="59">
        <v>3928</v>
      </c>
      <c r="C37" s="62">
        <v>21</v>
      </c>
      <c r="D37" s="59">
        <v>3936</v>
      </c>
      <c r="E37" s="62">
        <v>11</v>
      </c>
      <c r="F37" s="59">
        <v>3944</v>
      </c>
      <c r="G37" s="65">
        <v>21</v>
      </c>
      <c r="H37" s="65">
        <v>3951</v>
      </c>
      <c r="I37" s="41"/>
      <c r="J37" s="41"/>
      <c r="K37" s="51">
        <v>0</v>
      </c>
      <c r="L37">
        <v>2212</v>
      </c>
    </row>
    <row r="38" spans="1:22" x14ac:dyDescent="0.3">
      <c r="A38" s="59">
        <v>21</v>
      </c>
      <c r="B38" s="59">
        <v>4053</v>
      </c>
      <c r="C38" s="62">
        <v>12</v>
      </c>
      <c r="D38" s="59">
        <v>4065</v>
      </c>
      <c r="E38" s="62">
        <v>24</v>
      </c>
      <c r="F38" s="59">
        <v>4073</v>
      </c>
      <c r="G38" s="65">
        <v>14</v>
      </c>
      <c r="H38" s="65">
        <v>4084</v>
      </c>
      <c r="I38" s="41"/>
      <c r="J38" s="41"/>
      <c r="K38" s="51">
        <v>0</v>
      </c>
      <c r="L38">
        <v>2121</v>
      </c>
    </row>
    <row r="39" spans="1:22" x14ac:dyDescent="0.3">
      <c r="A39" s="59">
        <v>21</v>
      </c>
      <c r="B39" s="59">
        <v>4179</v>
      </c>
      <c r="C39" s="62">
        <v>21</v>
      </c>
      <c r="D39" s="59">
        <v>4183</v>
      </c>
      <c r="E39" s="62">
        <v>11</v>
      </c>
      <c r="F39" s="59">
        <v>4190</v>
      </c>
      <c r="G39" s="65">
        <v>21</v>
      </c>
      <c r="H39" s="65">
        <v>4198</v>
      </c>
      <c r="I39" s="41"/>
      <c r="J39" s="41"/>
      <c r="K39" s="51">
        <v>0</v>
      </c>
      <c r="L39">
        <v>2212</v>
      </c>
    </row>
    <row r="40" spans="1:22" x14ac:dyDescent="0.3">
      <c r="A40" s="59">
        <v>21</v>
      </c>
      <c r="B40" s="59">
        <v>4295</v>
      </c>
      <c r="C40" s="62">
        <v>12</v>
      </c>
      <c r="D40" s="59">
        <v>4302</v>
      </c>
      <c r="E40" s="62">
        <v>24</v>
      </c>
      <c r="F40" s="59">
        <v>4310</v>
      </c>
      <c r="G40" s="65">
        <v>14</v>
      </c>
      <c r="H40" s="65">
        <v>4326</v>
      </c>
      <c r="I40" s="41"/>
      <c r="J40" s="41"/>
      <c r="K40" s="51">
        <v>0</v>
      </c>
      <c r="L40">
        <v>2121</v>
      </c>
    </row>
    <row r="41" spans="1:22" x14ac:dyDescent="0.3">
      <c r="A41" s="59">
        <v>21</v>
      </c>
      <c r="B41" s="59">
        <v>4422</v>
      </c>
      <c r="C41" s="62">
        <v>21</v>
      </c>
      <c r="D41" s="59">
        <v>4429</v>
      </c>
      <c r="E41" s="62">
        <v>11</v>
      </c>
      <c r="F41" s="59">
        <v>4437</v>
      </c>
      <c r="G41" s="65">
        <v>21</v>
      </c>
      <c r="H41" s="65">
        <v>4445</v>
      </c>
      <c r="I41" s="41"/>
      <c r="J41" s="41"/>
      <c r="K41" s="51">
        <v>0</v>
      </c>
      <c r="L41">
        <v>2212</v>
      </c>
    </row>
    <row r="42" spans="1:22" x14ac:dyDescent="0.3">
      <c r="A42" s="59">
        <v>21</v>
      </c>
      <c r="B42" s="59">
        <v>4537</v>
      </c>
      <c r="C42" s="62">
        <v>12</v>
      </c>
      <c r="D42" s="59">
        <v>4544</v>
      </c>
      <c r="E42" s="62">
        <v>13</v>
      </c>
      <c r="F42" s="59">
        <v>4553</v>
      </c>
      <c r="G42" s="65">
        <v>23</v>
      </c>
      <c r="H42" s="65">
        <v>4561</v>
      </c>
      <c r="I42" s="41"/>
      <c r="J42" s="41"/>
      <c r="K42" s="51">
        <v>0</v>
      </c>
      <c r="L42">
        <v>2112</v>
      </c>
    </row>
    <row r="43" spans="1:22" x14ac:dyDescent="0.3">
      <c r="A43" s="59">
        <v>21</v>
      </c>
      <c r="B43" s="59">
        <v>4656</v>
      </c>
      <c r="C43" s="62">
        <v>21</v>
      </c>
      <c r="D43" s="59">
        <v>4661</v>
      </c>
      <c r="E43" s="62">
        <v>11</v>
      </c>
      <c r="F43" s="59">
        <v>4669</v>
      </c>
      <c r="G43" s="65">
        <v>21</v>
      </c>
      <c r="H43" s="65">
        <v>4677</v>
      </c>
      <c r="I43" s="41"/>
      <c r="J43" s="41"/>
      <c r="K43" s="51">
        <v>0</v>
      </c>
      <c r="L43">
        <v>2212</v>
      </c>
    </row>
    <row r="44" spans="1:22" x14ac:dyDescent="0.3">
      <c r="A44" s="59">
        <v>21</v>
      </c>
      <c r="B44" s="59">
        <v>4779</v>
      </c>
      <c r="C44" s="62">
        <v>12</v>
      </c>
      <c r="D44" s="59">
        <v>4786</v>
      </c>
      <c r="E44" s="62">
        <v>13</v>
      </c>
      <c r="F44" s="59">
        <v>4795</v>
      </c>
      <c r="G44" s="65">
        <v>23</v>
      </c>
      <c r="H44" s="65">
        <v>4803</v>
      </c>
      <c r="I44" s="41"/>
      <c r="J44" s="41"/>
      <c r="K44" s="51">
        <v>0</v>
      </c>
      <c r="L44">
        <v>2112</v>
      </c>
    </row>
    <row r="45" spans="1:22" x14ac:dyDescent="0.3">
      <c r="A45" s="59">
        <v>21</v>
      </c>
      <c r="B45" s="59">
        <v>4898</v>
      </c>
      <c r="C45" s="62">
        <v>21</v>
      </c>
      <c r="D45" s="59">
        <v>4902</v>
      </c>
      <c r="E45" s="62">
        <v>11</v>
      </c>
      <c r="F45" s="59">
        <v>4909</v>
      </c>
      <c r="G45" s="65">
        <v>21</v>
      </c>
      <c r="H45" s="65">
        <v>4917</v>
      </c>
      <c r="I45" s="41"/>
      <c r="J45" s="41"/>
      <c r="K45" s="51">
        <v>0</v>
      </c>
      <c r="L45">
        <v>2212</v>
      </c>
    </row>
    <row r="46" spans="1:22" x14ac:dyDescent="0.3">
      <c r="A46" s="59">
        <v>21</v>
      </c>
      <c r="B46" s="59">
        <v>5017</v>
      </c>
      <c r="C46" s="62">
        <v>12</v>
      </c>
      <c r="D46" s="59">
        <v>5025</v>
      </c>
      <c r="E46" s="62">
        <v>13</v>
      </c>
      <c r="F46" s="59">
        <v>5033</v>
      </c>
      <c r="G46" s="65">
        <v>23</v>
      </c>
      <c r="H46" s="65">
        <v>5042</v>
      </c>
      <c r="I46" s="41"/>
      <c r="J46" s="41"/>
      <c r="K46" s="51">
        <v>0</v>
      </c>
      <c r="L46">
        <v>2112</v>
      </c>
    </row>
    <row r="47" spans="1:22" x14ac:dyDescent="0.3">
      <c r="A47" s="59">
        <v>12</v>
      </c>
      <c r="B47" s="59">
        <v>5140</v>
      </c>
      <c r="C47" s="62">
        <v>14</v>
      </c>
      <c r="D47" s="59">
        <v>5148</v>
      </c>
      <c r="E47" s="62">
        <v>24</v>
      </c>
      <c r="F47" s="59">
        <v>5156</v>
      </c>
      <c r="G47" s="65">
        <v>23</v>
      </c>
      <c r="H47" s="65">
        <v>5205</v>
      </c>
      <c r="I47" s="41"/>
      <c r="J47" s="41"/>
      <c r="K47" s="51">
        <v>0</v>
      </c>
      <c r="L47">
        <v>1122</v>
      </c>
    </row>
    <row r="48" spans="1:22" x14ac:dyDescent="0.3">
      <c r="A48" s="58">
        <v>21</v>
      </c>
      <c r="B48" s="58">
        <v>5303</v>
      </c>
      <c r="C48" s="61">
        <v>12</v>
      </c>
      <c r="D48" s="58">
        <v>5309</v>
      </c>
      <c r="E48" s="61">
        <v>24</v>
      </c>
      <c r="F48" s="58">
        <v>5317</v>
      </c>
      <c r="G48" s="64">
        <v>14</v>
      </c>
      <c r="H48" s="64">
        <v>5404</v>
      </c>
      <c r="I48" s="42"/>
      <c r="J48" s="42"/>
      <c r="K48" s="43">
        <v>0</v>
      </c>
      <c r="L48">
        <v>2121</v>
      </c>
    </row>
    <row r="49" spans="1:12" x14ac:dyDescent="0.3">
      <c r="A49" s="58">
        <v>21</v>
      </c>
      <c r="B49" s="58">
        <v>5502</v>
      </c>
      <c r="C49" s="61">
        <v>21</v>
      </c>
      <c r="D49" s="58">
        <v>5509</v>
      </c>
      <c r="E49" s="61">
        <v>11</v>
      </c>
      <c r="F49" s="58">
        <v>5516</v>
      </c>
      <c r="G49" s="64">
        <v>21</v>
      </c>
      <c r="H49" s="64">
        <v>5523</v>
      </c>
      <c r="I49" s="42"/>
      <c r="J49" s="42"/>
      <c r="K49" s="43">
        <v>0</v>
      </c>
      <c r="L49">
        <v>2212</v>
      </c>
    </row>
    <row r="50" spans="1:12" x14ac:dyDescent="0.3">
      <c r="A50" s="58">
        <v>21</v>
      </c>
      <c r="B50" s="58">
        <v>5617</v>
      </c>
      <c r="C50" s="61">
        <v>12</v>
      </c>
      <c r="D50" s="58">
        <v>5625</v>
      </c>
      <c r="E50" s="61">
        <v>13</v>
      </c>
      <c r="F50" s="58">
        <v>5635</v>
      </c>
      <c r="G50" s="64">
        <v>23</v>
      </c>
      <c r="H50" s="64">
        <v>5642</v>
      </c>
      <c r="I50" s="42"/>
      <c r="J50" s="42"/>
      <c r="K50" s="43">
        <v>0</v>
      </c>
      <c r="L50">
        <v>2112</v>
      </c>
    </row>
    <row r="51" spans="1:12" x14ac:dyDescent="0.3">
      <c r="A51" s="58">
        <v>21</v>
      </c>
      <c r="B51" s="58">
        <v>5735</v>
      </c>
      <c r="C51" s="61">
        <v>21</v>
      </c>
      <c r="D51" s="58">
        <v>5739</v>
      </c>
      <c r="E51" s="61">
        <v>22</v>
      </c>
      <c r="F51" s="58">
        <v>5746</v>
      </c>
      <c r="G51" s="64">
        <v>14</v>
      </c>
      <c r="H51" s="64">
        <v>5753</v>
      </c>
      <c r="I51" s="42"/>
      <c r="J51" s="42"/>
      <c r="K51" s="43">
        <v>0</v>
      </c>
      <c r="L51">
        <v>2221</v>
      </c>
    </row>
    <row r="52" spans="1:12" x14ac:dyDescent="0.3">
      <c r="A52" s="58">
        <v>21</v>
      </c>
      <c r="B52" s="58">
        <v>5848</v>
      </c>
      <c r="C52" s="61">
        <v>21</v>
      </c>
      <c r="D52" s="58">
        <v>5860</v>
      </c>
      <c r="E52" s="61">
        <v>22</v>
      </c>
      <c r="F52" s="58">
        <v>5869</v>
      </c>
      <c r="G52" s="64">
        <v>23</v>
      </c>
      <c r="H52" s="64">
        <v>5884</v>
      </c>
      <c r="I52" s="42"/>
      <c r="J52" s="42"/>
      <c r="K52" s="43">
        <v>0</v>
      </c>
      <c r="L52">
        <v>2222</v>
      </c>
    </row>
    <row r="53" spans="1:12" x14ac:dyDescent="0.3">
      <c r="A53" s="58">
        <v>12</v>
      </c>
      <c r="B53" s="58">
        <v>5982</v>
      </c>
      <c r="C53" s="61">
        <v>14</v>
      </c>
      <c r="D53" s="58">
        <v>6014</v>
      </c>
      <c r="E53" s="61">
        <v>24</v>
      </c>
      <c r="F53" s="58">
        <v>6022</v>
      </c>
      <c r="G53" s="64">
        <v>14</v>
      </c>
      <c r="H53" s="64">
        <v>6036</v>
      </c>
      <c r="I53" s="42"/>
      <c r="J53" s="42"/>
      <c r="K53" s="43">
        <v>0</v>
      </c>
      <c r="L53">
        <v>1121</v>
      </c>
    </row>
    <row r="54" spans="1:12" x14ac:dyDescent="0.3">
      <c r="A54" s="58">
        <v>21</v>
      </c>
      <c r="B54" s="58">
        <v>6128</v>
      </c>
      <c r="C54" s="61">
        <v>21</v>
      </c>
      <c r="D54" s="58">
        <v>6132</v>
      </c>
      <c r="E54" s="61">
        <v>22</v>
      </c>
      <c r="F54" s="58">
        <v>6137</v>
      </c>
      <c r="G54" s="64">
        <v>14</v>
      </c>
      <c r="H54" s="64">
        <v>6144</v>
      </c>
      <c r="I54" s="42"/>
      <c r="J54" s="42"/>
      <c r="K54" s="43">
        <v>0</v>
      </c>
      <c r="L54">
        <v>2221</v>
      </c>
    </row>
    <row r="55" spans="1:12" x14ac:dyDescent="0.3">
      <c r="A55" s="58">
        <v>21</v>
      </c>
      <c r="B55" s="58">
        <v>6240</v>
      </c>
      <c r="C55" s="61">
        <v>21</v>
      </c>
      <c r="D55" s="58">
        <v>6244</v>
      </c>
      <c r="E55" s="61">
        <v>11</v>
      </c>
      <c r="F55" s="58">
        <v>6252</v>
      </c>
      <c r="G55" s="64">
        <v>21</v>
      </c>
      <c r="H55" s="64">
        <v>6260</v>
      </c>
      <c r="I55" s="42"/>
      <c r="J55" s="42"/>
      <c r="K55" s="43">
        <v>0</v>
      </c>
      <c r="L55">
        <v>2212</v>
      </c>
    </row>
    <row r="56" spans="1:12" x14ac:dyDescent="0.3">
      <c r="A56" s="58">
        <v>21</v>
      </c>
      <c r="B56" s="58">
        <v>6355</v>
      </c>
      <c r="C56" s="61">
        <v>21</v>
      </c>
      <c r="D56" s="58">
        <v>6363</v>
      </c>
      <c r="E56" s="61">
        <v>11</v>
      </c>
      <c r="F56" s="58">
        <v>6371</v>
      </c>
      <c r="G56" s="64">
        <v>21</v>
      </c>
      <c r="H56" s="64">
        <v>6379</v>
      </c>
      <c r="I56" s="42"/>
      <c r="J56" s="42"/>
      <c r="K56" s="43">
        <v>0</v>
      </c>
      <c r="L56">
        <v>2212</v>
      </c>
    </row>
    <row r="57" spans="1:12" x14ac:dyDescent="0.3">
      <c r="A57" s="58">
        <v>21</v>
      </c>
      <c r="B57" s="58">
        <v>6481</v>
      </c>
      <c r="C57" s="61">
        <v>12</v>
      </c>
      <c r="D57" s="58">
        <v>6488</v>
      </c>
      <c r="E57" s="61">
        <v>13</v>
      </c>
      <c r="F57" s="58">
        <v>6501</v>
      </c>
      <c r="G57" s="64">
        <v>23</v>
      </c>
      <c r="H57" s="64">
        <v>6509</v>
      </c>
      <c r="I57" s="42"/>
      <c r="J57" s="42"/>
      <c r="K57" s="43">
        <v>0</v>
      </c>
      <c r="L57">
        <v>2112</v>
      </c>
    </row>
    <row r="58" spans="1:12" x14ac:dyDescent="0.3">
      <c r="A58" s="58">
        <v>21</v>
      </c>
      <c r="B58" s="58">
        <v>6607</v>
      </c>
      <c r="C58" s="61">
        <v>21</v>
      </c>
      <c r="D58" s="58">
        <v>6611</v>
      </c>
      <c r="E58" s="61">
        <v>11</v>
      </c>
      <c r="F58" s="58">
        <v>6620</v>
      </c>
      <c r="G58" s="64">
        <v>21</v>
      </c>
      <c r="H58" s="64">
        <v>6628</v>
      </c>
      <c r="I58" s="42"/>
      <c r="J58" s="42"/>
      <c r="K58" s="43">
        <v>0</v>
      </c>
      <c r="L58">
        <v>2212</v>
      </c>
    </row>
    <row r="59" spans="1:12" x14ac:dyDescent="0.3">
      <c r="A59" s="58">
        <v>21</v>
      </c>
      <c r="B59" s="58">
        <v>6722</v>
      </c>
      <c r="C59" s="61">
        <v>12</v>
      </c>
      <c r="D59" s="58">
        <v>6729</v>
      </c>
      <c r="E59" s="61">
        <v>13</v>
      </c>
      <c r="F59" s="58">
        <v>6739</v>
      </c>
      <c r="G59" s="64">
        <v>23</v>
      </c>
      <c r="H59" s="64">
        <v>6746</v>
      </c>
      <c r="I59" s="42"/>
      <c r="J59" s="42"/>
      <c r="K59" s="43">
        <v>0</v>
      </c>
      <c r="L59">
        <v>2112</v>
      </c>
    </row>
    <row r="60" spans="1:12" x14ac:dyDescent="0.3">
      <c r="A60" s="58">
        <v>12</v>
      </c>
      <c r="B60" s="58">
        <v>6857</v>
      </c>
      <c r="C60" s="61">
        <v>23</v>
      </c>
      <c r="D60" s="58">
        <v>6864</v>
      </c>
      <c r="E60" s="61">
        <v>24</v>
      </c>
      <c r="F60" s="58">
        <v>6907</v>
      </c>
      <c r="G60" s="64">
        <v>23</v>
      </c>
      <c r="H60" s="64">
        <v>6918</v>
      </c>
      <c r="I60" s="42"/>
      <c r="J60" s="42"/>
      <c r="K60" s="43">
        <v>0</v>
      </c>
      <c r="L60">
        <v>1222</v>
      </c>
    </row>
    <row r="61" spans="1:12" x14ac:dyDescent="0.3">
      <c r="A61" s="58">
        <v>21</v>
      </c>
      <c r="B61" s="58">
        <v>7017</v>
      </c>
      <c r="C61" s="61">
        <v>12</v>
      </c>
      <c r="D61" s="58">
        <v>7022</v>
      </c>
      <c r="E61" s="61">
        <v>24</v>
      </c>
      <c r="F61" s="58">
        <v>7030</v>
      </c>
      <c r="G61" s="64">
        <v>23</v>
      </c>
      <c r="H61" s="64">
        <v>7094</v>
      </c>
      <c r="I61" s="42"/>
      <c r="J61" s="42"/>
      <c r="K61" s="43">
        <v>0</v>
      </c>
      <c r="L61">
        <v>2122</v>
      </c>
    </row>
    <row r="62" spans="1:12" x14ac:dyDescent="0.3">
      <c r="A62" s="58">
        <v>21</v>
      </c>
      <c r="B62" s="58">
        <v>7192</v>
      </c>
      <c r="C62" s="61">
        <v>12</v>
      </c>
      <c r="D62" s="58">
        <v>7200</v>
      </c>
      <c r="E62" s="61">
        <v>13</v>
      </c>
      <c r="F62" s="58">
        <v>7215</v>
      </c>
      <c r="G62" s="64">
        <v>23</v>
      </c>
      <c r="H62" s="64">
        <v>7223</v>
      </c>
      <c r="I62" s="42"/>
      <c r="J62" s="42"/>
      <c r="K62" s="43">
        <v>0</v>
      </c>
      <c r="L62">
        <v>2112</v>
      </c>
    </row>
    <row r="63" spans="1:12" x14ac:dyDescent="0.3">
      <c r="A63" s="58">
        <v>21</v>
      </c>
      <c r="B63" s="58">
        <v>7320</v>
      </c>
      <c r="C63" s="61">
        <v>21</v>
      </c>
      <c r="D63" s="58">
        <v>7327</v>
      </c>
      <c r="E63" s="61">
        <v>11</v>
      </c>
      <c r="F63" s="58">
        <v>7332</v>
      </c>
      <c r="G63" s="64">
        <v>21</v>
      </c>
      <c r="H63" s="64">
        <v>7341</v>
      </c>
      <c r="I63" s="42"/>
      <c r="J63" s="42"/>
      <c r="K63" s="43">
        <v>0</v>
      </c>
      <c r="L63">
        <v>2212</v>
      </c>
    </row>
    <row r="64" spans="1:12" x14ac:dyDescent="0.3">
      <c r="A64" s="58">
        <v>12</v>
      </c>
      <c r="B64" s="58">
        <v>7446</v>
      </c>
      <c r="C64" s="61">
        <v>14</v>
      </c>
      <c r="D64" s="58">
        <v>7460</v>
      </c>
      <c r="E64" s="61">
        <v>24</v>
      </c>
      <c r="F64" s="58">
        <v>7469</v>
      </c>
      <c r="G64" s="64">
        <v>14</v>
      </c>
      <c r="H64" s="64">
        <v>7488</v>
      </c>
      <c r="I64" s="42"/>
      <c r="J64" s="42"/>
      <c r="K64" s="43">
        <v>0</v>
      </c>
      <c r="L64">
        <v>1121</v>
      </c>
    </row>
    <row r="65" spans="1:12" x14ac:dyDescent="0.3">
      <c r="A65" s="58">
        <v>21</v>
      </c>
      <c r="B65" s="58">
        <v>7585</v>
      </c>
      <c r="C65" s="61">
        <v>12</v>
      </c>
      <c r="D65" s="58">
        <v>7602</v>
      </c>
      <c r="E65" s="61">
        <v>24</v>
      </c>
      <c r="F65" s="58">
        <v>7610</v>
      </c>
      <c r="G65" s="64">
        <v>23</v>
      </c>
      <c r="H65" s="64">
        <v>7643</v>
      </c>
      <c r="I65" s="42"/>
      <c r="J65" s="42"/>
      <c r="K65" s="43">
        <v>0</v>
      </c>
      <c r="L65">
        <v>2122</v>
      </c>
    </row>
    <row r="66" spans="1:12" x14ac:dyDescent="0.3">
      <c r="A66" s="58">
        <v>21</v>
      </c>
      <c r="B66" s="58">
        <v>7738</v>
      </c>
      <c r="C66" s="61">
        <v>21</v>
      </c>
      <c r="D66" s="58">
        <v>7743</v>
      </c>
      <c r="E66" s="61">
        <v>22</v>
      </c>
      <c r="F66" s="58">
        <v>7748</v>
      </c>
      <c r="G66" s="64">
        <v>14</v>
      </c>
      <c r="H66" s="64">
        <v>7758</v>
      </c>
      <c r="I66" s="42"/>
      <c r="J66" s="42"/>
      <c r="K66" s="43">
        <v>0</v>
      </c>
      <c r="L66">
        <v>2221</v>
      </c>
    </row>
    <row r="67" spans="1:12" x14ac:dyDescent="0.3">
      <c r="A67" s="58">
        <v>12</v>
      </c>
      <c r="B67" s="58">
        <v>7857</v>
      </c>
      <c r="C67" s="61">
        <v>23</v>
      </c>
      <c r="D67" s="58">
        <v>7865</v>
      </c>
      <c r="E67" s="61">
        <v>13</v>
      </c>
      <c r="F67" s="58">
        <v>7875</v>
      </c>
      <c r="G67" s="64">
        <v>23</v>
      </c>
      <c r="H67" s="64">
        <v>7882</v>
      </c>
      <c r="I67" s="42"/>
      <c r="J67" s="42"/>
      <c r="K67" s="43">
        <v>0</v>
      </c>
      <c r="L67">
        <v>1212</v>
      </c>
    </row>
    <row r="68" spans="1:12" x14ac:dyDescent="0.3">
      <c r="A68" s="59">
        <v>21</v>
      </c>
      <c r="B68" s="59">
        <v>7985</v>
      </c>
      <c r="C68" s="62">
        <v>21</v>
      </c>
      <c r="D68" s="59">
        <v>7991</v>
      </c>
      <c r="E68" s="62">
        <v>11</v>
      </c>
      <c r="F68" s="59">
        <v>7999</v>
      </c>
      <c r="G68" s="65">
        <v>21</v>
      </c>
      <c r="H68" s="65">
        <v>8007</v>
      </c>
      <c r="I68" s="41"/>
      <c r="J68" s="41"/>
      <c r="K68" s="51">
        <v>0</v>
      </c>
      <c r="L68">
        <v>2212</v>
      </c>
    </row>
    <row r="69" spans="1:12" x14ac:dyDescent="0.3">
      <c r="A69" s="59">
        <v>21</v>
      </c>
      <c r="B69" s="59">
        <v>8112</v>
      </c>
      <c r="C69" s="62">
        <v>12</v>
      </c>
      <c r="D69" s="59">
        <v>8120</v>
      </c>
      <c r="E69" s="62">
        <v>24</v>
      </c>
      <c r="F69" s="59">
        <v>8128</v>
      </c>
      <c r="G69" s="65">
        <v>14</v>
      </c>
      <c r="H69" s="65">
        <v>8135</v>
      </c>
      <c r="I69" s="41"/>
      <c r="J69" s="41"/>
      <c r="K69" s="51">
        <v>0</v>
      </c>
      <c r="L69">
        <v>2121</v>
      </c>
    </row>
    <row r="70" spans="1:12" x14ac:dyDescent="0.3">
      <c r="A70" s="59">
        <v>21</v>
      </c>
      <c r="B70" s="59">
        <v>8227</v>
      </c>
      <c r="C70" s="62">
        <v>21</v>
      </c>
      <c r="D70" s="59">
        <v>8232</v>
      </c>
      <c r="E70" s="62">
        <v>22</v>
      </c>
      <c r="F70" s="59">
        <v>8239</v>
      </c>
      <c r="G70" s="65">
        <v>23</v>
      </c>
      <c r="H70" s="65">
        <v>8248</v>
      </c>
      <c r="I70" s="41"/>
      <c r="J70" s="41"/>
      <c r="K70" s="51">
        <v>0</v>
      </c>
      <c r="L70">
        <v>2222</v>
      </c>
    </row>
    <row r="71" spans="1:12" x14ac:dyDescent="0.3">
      <c r="A71" s="59">
        <v>21</v>
      </c>
      <c r="B71" s="59">
        <v>8346</v>
      </c>
      <c r="C71" s="62">
        <v>21</v>
      </c>
      <c r="D71" s="59">
        <v>8352</v>
      </c>
      <c r="E71" s="62">
        <v>22</v>
      </c>
      <c r="F71" s="59">
        <v>8360</v>
      </c>
      <c r="G71" s="65">
        <v>14</v>
      </c>
      <c r="H71" s="65">
        <v>8367</v>
      </c>
      <c r="I71" s="41"/>
      <c r="J71" s="41"/>
      <c r="K71" s="51">
        <v>0</v>
      </c>
      <c r="L71">
        <v>2221</v>
      </c>
    </row>
    <row r="72" spans="1:12" x14ac:dyDescent="0.3">
      <c r="A72" s="59">
        <v>21</v>
      </c>
      <c r="B72" s="59">
        <v>8466</v>
      </c>
      <c r="C72" s="62">
        <v>12</v>
      </c>
      <c r="D72" s="59">
        <v>8474</v>
      </c>
      <c r="E72" s="62">
        <v>24</v>
      </c>
      <c r="F72" s="59">
        <v>8481</v>
      </c>
      <c r="G72" s="65">
        <v>23</v>
      </c>
      <c r="H72" s="65">
        <v>8506</v>
      </c>
      <c r="I72" s="41"/>
      <c r="J72" s="41"/>
      <c r="K72" s="51">
        <v>0</v>
      </c>
      <c r="L72">
        <v>2122</v>
      </c>
    </row>
    <row r="73" spans="1:12" x14ac:dyDescent="0.3">
      <c r="A73" s="59">
        <v>21</v>
      </c>
      <c r="B73" s="59">
        <v>8604</v>
      </c>
      <c r="C73" s="62">
        <v>21</v>
      </c>
      <c r="D73" s="59">
        <v>8611</v>
      </c>
      <c r="E73" s="62">
        <v>11</v>
      </c>
      <c r="F73" s="59">
        <v>8619</v>
      </c>
      <c r="G73" s="65">
        <v>21</v>
      </c>
      <c r="H73" s="65">
        <v>8627</v>
      </c>
      <c r="I73" s="41"/>
      <c r="J73" s="41"/>
      <c r="K73" s="51">
        <v>0</v>
      </c>
      <c r="L73">
        <v>2212</v>
      </c>
    </row>
    <row r="74" spans="1:12" x14ac:dyDescent="0.3">
      <c r="A74" s="59">
        <v>21</v>
      </c>
      <c r="B74" s="59">
        <v>8721</v>
      </c>
      <c r="C74" s="62">
        <v>12</v>
      </c>
      <c r="D74" s="59">
        <v>8728</v>
      </c>
      <c r="E74" s="62">
        <v>24</v>
      </c>
      <c r="F74" s="59">
        <v>8736</v>
      </c>
      <c r="G74" s="65">
        <v>23</v>
      </c>
      <c r="H74" s="65">
        <v>8752</v>
      </c>
      <c r="I74" s="41"/>
      <c r="J74" s="41"/>
      <c r="K74" s="51">
        <v>0</v>
      </c>
      <c r="L74">
        <v>2122</v>
      </c>
    </row>
    <row r="75" spans="1:12" x14ac:dyDescent="0.3">
      <c r="A75" s="59">
        <v>21</v>
      </c>
      <c r="B75" s="59">
        <v>8847</v>
      </c>
      <c r="C75" s="62">
        <v>21</v>
      </c>
      <c r="D75" s="59">
        <v>8853</v>
      </c>
      <c r="E75" s="62">
        <v>22</v>
      </c>
      <c r="F75" s="59">
        <v>8869</v>
      </c>
      <c r="G75" s="65">
        <v>14</v>
      </c>
      <c r="H75" s="65">
        <v>8881</v>
      </c>
      <c r="I75" s="41"/>
      <c r="J75" s="41"/>
      <c r="K75" s="51">
        <v>0</v>
      </c>
      <c r="L75">
        <v>2221</v>
      </c>
    </row>
    <row r="76" spans="1:12" x14ac:dyDescent="0.3">
      <c r="A76" s="59">
        <v>21</v>
      </c>
      <c r="B76" s="59">
        <v>8977</v>
      </c>
      <c r="C76" s="62">
        <v>12</v>
      </c>
      <c r="D76" s="59">
        <v>8984</v>
      </c>
      <c r="E76" s="62">
        <v>24</v>
      </c>
      <c r="F76" s="59">
        <v>8991</v>
      </c>
      <c r="G76" s="65">
        <v>23</v>
      </c>
      <c r="H76" s="65">
        <v>9019</v>
      </c>
      <c r="I76" s="41"/>
      <c r="J76" s="41"/>
      <c r="K76" s="51">
        <v>0</v>
      </c>
      <c r="L76">
        <v>2122</v>
      </c>
    </row>
    <row r="77" spans="1:12" x14ac:dyDescent="0.3">
      <c r="A77" s="59">
        <v>21</v>
      </c>
      <c r="B77" s="59">
        <v>9116</v>
      </c>
      <c r="C77" s="62">
        <v>21</v>
      </c>
      <c r="D77" s="59">
        <v>9124</v>
      </c>
      <c r="E77" s="62">
        <v>11</v>
      </c>
      <c r="F77" s="59">
        <v>9129</v>
      </c>
      <c r="G77" s="65">
        <v>21</v>
      </c>
      <c r="H77" s="65">
        <v>9136</v>
      </c>
      <c r="I77" s="41"/>
      <c r="J77" s="41"/>
      <c r="K77" s="51">
        <v>0</v>
      </c>
      <c r="L77">
        <v>2212</v>
      </c>
    </row>
    <row r="78" spans="1:12" x14ac:dyDescent="0.3">
      <c r="A78" s="59">
        <v>21</v>
      </c>
      <c r="B78" s="59">
        <v>9231</v>
      </c>
      <c r="C78" s="62">
        <v>12</v>
      </c>
      <c r="D78" s="59">
        <v>9238</v>
      </c>
      <c r="E78" s="62">
        <v>13</v>
      </c>
      <c r="F78" s="59">
        <v>9253</v>
      </c>
      <c r="G78" s="65">
        <v>23</v>
      </c>
      <c r="H78" s="65">
        <v>9260</v>
      </c>
      <c r="I78" s="41"/>
      <c r="J78" s="41"/>
      <c r="K78" s="51">
        <v>0</v>
      </c>
      <c r="L78">
        <v>2112</v>
      </c>
    </row>
    <row r="79" spans="1:12" x14ac:dyDescent="0.3">
      <c r="A79" s="59">
        <v>21</v>
      </c>
      <c r="B79" s="59">
        <v>9355</v>
      </c>
      <c r="C79" s="62">
        <v>21</v>
      </c>
      <c r="D79" s="59">
        <v>9368</v>
      </c>
      <c r="E79" s="62">
        <v>22</v>
      </c>
      <c r="F79" s="59">
        <v>9376</v>
      </c>
      <c r="G79" s="65">
        <v>23</v>
      </c>
      <c r="H79" s="65">
        <v>9393</v>
      </c>
      <c r="I79" s="41"/>
      <c r="J79" s="41"/>
      <c r="K79" s="51">
        <v>0</v>
      </c>
      <c r="L79">
        <v>2222</v>
      </c>
    </row>
    <row r="80" spans="1:12" x14ac:dyDescent="0.3">
      <c r="A80" s="59">
        <v>21</v>
      </c>
      <c r="B80" s="59">
        <v>9487</v>
      </c>
      <c r="C80" s="62">
        <v>21</v>
      </c>
      <c r="D80" s="59">
        <v>9494</v>
      </c>
      <c r="E80" s="62">
        <v>11</v>
      </c>
      <c r="F80" s="59">
        <v>9500</v>
      </c>
      <c r="G80" s="65">
        <v>21</v>
      </c>
      <c r="H80" s="65">
        <v>9508</v>
      </c>
      <c r="I80" s="41"/>
      <c r="J80" s="41"/>
      <c r="K80" s="51">
        <v>0</v>
      </c>
      <c r="L80">
        <v>2212</v>
      </c>
    </row>
    <row r="81" spans="1:12" x14ac:dyDescent="0.3">
      <c r="A81" s="59">
        <v>21</v>
      </c>
      <c r="B81" s="59">
        <v>9610</v>
      </c>
      <c r="C81" s="62">
        <v>12</v>
      </c>
      <c r="D81" s="59">
        <v>9617</v>
      </c>
      <c r="E81" s="62">
        <v>13</v>
      </c>
      <c r="F81" s="59">
        <v>9626</v>
      </c>
      <c r="G81" s="65">
        <v>23</v>
      </c>
      <c r="H81" s="65">
        <v>9634</v>
      </c>
      <c r="I81" s="41"/>
      <c r="J81" s="41"/>
      <c r="K81" s="51">
        <v>0</v>
      </c>
      <c r="L81">
        <v>2112</v>
      </c>
    </row>
    <row r="82" spans="1:12" x14ac:dyDescent="0.3">
      <c r="A82" s="59">
        <v>21</v>
      </c>
      <c r="B82" s="59">
        <v>9732</v>
      </c>
      <c r="C82" s="62">
        <v>21</v>
      </c>
      <c r="D82" s="59">
        <v>9737</v>
      </c>
      <c r="E82" s="62">
        <v>11</v>
      </c>
      <c r="F82" s="59">
        <v>9745</v>
      </c>
      <c r="G82" s="65">
        <v>21</v>
      </c>
      <c r="H82" s="65">
        <v>9752</v>
      </c>
      <c r="I82" s="41"/>
      <c r="J82" s="41"/>
      <c r="K82" s="51">
        <v>0</v>
      </c>
      <c r="L82">
        <v>2212</v>
      </c>
    </row>
    <row r="83" spans="1:12" x14ac:dyDescent="0.3">
      <c r="A83" s="59">
        <v>21</v>
      </c>
      <c r="B83" s="59">
        <v>9866</v>
      </c>
      <c r="C83" s="62">
        <v>12</v>
      </c>
      <c r="D83" s="59">
        <v>9878</v>
      </c>
      <c r="E83" s="62">
        <v>13</v>
      </c>
      <c r="F83" s="59">
        <v>9886</v>
      </c>
      <c r="G83" s="65">
        <v>23</v>
      </c>
      <c r="H83" s="65">
        <v>9893</v>
      </c>
      <c r="I83" s="41"/>
      <c r="J83" s="41"/>
      <c r="K83" s="51">
        <v>0</v>
      </c>
      <c r="L83">
        <v>2112</v>
      </c>
    </row>
    <row r="84" spans="1:12" x14ac:dyDescent="0.3">
      <c r="A84" s="59">
        <v>21</v>
      </c>
      <c r="B84" s="59">
        <v>9992</v>
      </c>
      <c r="C84" s="62">
        <v>21</v>
      </c>
      <c r="D84" s="59">
        <v>9996</v>
      </c>
      <c r="E84" s="62">
        <v>11</v>
      </c>
      <c r="F84" s="59">
        <v>10003</v>
      </c>
      <c r="G84" s="65">
        <v>21</v>
      </c>
      <c r="H84" s="65">
        <v>10012</v>
      </c>
      <c r="I84" s="41"/>
      <c r="J84" s="41"/>
      <c r="K84" s="51">
        <v>0</v>
      </c>
      <c r="L84">
        <v>2212</v>
      </c>
    </row>
    <row r="85" spans="1:12" x14ac:dyDescent="0.3">
      <c r="A85" s="59">
        <v>21</v>
      </c>
      <c r="B85" s="59">
        <v>10106</v>
      </c>
      <c r="C85" s="62">
        <v>21</v>
      </c>
      <c r="D85" s="59">
        <v>10114</v>
      </c>
      <c r="E85" s="62">
        <v>11</v>
      </c>
      <c r="F85" s="59">
        <v>10122</v>
      </c>
      <c r="G85" s="65">
        <v>21</v>
      </c>
      <c r="H85" s="65">
        <v>10130</v>
      </c>
      <c r="I85" s="41"/>
      <c r="J85" s="41"/>
      <c r="K85" s="51">
        <v>0</v>
      </c>
      <c r="L85">
        <v>2212</v>
      </c>
    </row>
    <row r="86" spans="1:12" x14ac:dyDescent="0.3">
      <c r="A86" s="59">
        <v>21</v>
      </c>
      <c r="B86" s="59">
        <v>10214</v>
      </c>
      <c r="C86" s="62">
        <v>21</v>
      </c>
      <c r="D86" s="59">
        <v>10222</v>
      </c>
      <c r="E86" s="62">
        <v>22</v>
      </c>
      <c r="F86" s="59">
        <v>10227</v>
      </c>
      <c r="G86" s="65">
        <v>14</v>
      </c>
      <c r="H86" s="65">
        <v>10234</v>
      </c>
      <c r="I86" s="41"/>
      <c r="J86" s="41"/>
      <c r="K86" s="51">
        <v>0</v>
      </c>
      <c r="L86">
        <v>2221</v>
      </c>
    </row>
    <row r="87" spans="1:12" x14ac:dyDescent="0.3">
      <c r="A87" s="59">
        <v>21</v>
      </c>
      <c r="B87" s="59">
        <v>10331</v>
      </c>
      <c r="C87" s="62">
        <v>21</v>
      </c>
      <c r="D87" s="59">
        <v>10338</v>
      </c>
      <c r="E87" s="62">
        <v>11</v>
      </c>
      <c r="F87" s="59">
        <v>10345</v>
      </c>
      <c r="G87" s="65">
        <v>21</v>
      </c>
      <c r="H87" s="65">
        <v>10353</v>
      </c>
      <c r="I87" s="41"/>
      <c r="J87" s="41"/>
      <c r="K87" s="51">
        <v>0</v>
      </c>
      <c r="L87">
        <v>2212</v>
      </c>
    </row>
    <row r="88" spans="1:12" x14ac:dyDescent="0.3">
      <c r="A88" s="58">
        <v>12</v>
      </c>
      <c r="B88" s="58">
        <v>10463</v>
      </c>
      <c r="C88" s="61">
        <v>14</v>
      </c>
      <c r="D88" s="58">
        <v>10471</v>
      </c>
      <c r="E88" s="61">
        <v>24</v>
      </c>
      <c r="F88" s="58">
        <v>10480</v>
      </c>
      <c r="G88" s="64">
        <v>23</v>
      </c>
      <c r="H88" s="64">
        <v>10506</v>
      </c>
      <c r="I88" s="42"/>
      <c r="J88" s="42"/>
      <c r="K88" s="43">
        <v>0</v>
      </c>
      <c r="L88">
        <v>1122</v>
      </c>
    </row>
    <row r="89" spans="1:12" x14ac:dyDescent="0.3">
      <c r="A89" s="58">
        <v>21</v>
      </c>
      <c r="B89" s="58">
        <v>10601</v>
      </c>
      <c r="C89" s="61">
        <v>21</v>
      </c>
      <c r="D89" s="58">
        <v>10605</v>
      </c>
      <c r="E89" s="61">
        <v>11</v>
      </c>
      <c r="F89" s="58">
        <v>10613</v>
      </c>
      <c r="G89" s="64">
        <v>21</v>
      </c>
      <c r="H89" s="64">
        <v>10621</v>
      </c>
      <c r="I89" s="42"/>
      <c r="J89" s="42"/>
      <c r="K89" s="43">
        <v>0</v>
      </c>
      <c r="L89">
        <v>2212</v>
      </c>
    </row>
    <row r="90" spans="1:12" x14ac:dyDescent="0.3">
      <c r="A90" s="58">
        <v>21</v>
      </c>
      <c r="B90" s="58">
        <v>10729</v>
      </c>
      <c r="C90" s="61">
        <v>12</v>
      </c>
      <c r="D90" s="58">
        <v>10737</v>
      </c>
      <c r="E90" s="61">
        <v>24</v>
      </c>
      <c r="F90" s="58">
        <v>10745</v>
      </c>
      <c r="G90" s="64">
        <v>14</v>
      </c>
      <c r="H90" s="64">
        <v>10754</v>
      </c>
      <c r="I90" s="42"/>
      <c r="J90" s="42"/>
      <c r="K90" s="43">
        <v>0</v>
      </c>
      <c r="L90">
        <v>2121</v>
      </c>
    </row>
    <row r="91" spans="1:12" x14ac:dyDescent="0.3">
      <c r="A91" s="58">
        <v>21</v>
      </c>
      <c r="B91" s="58">
        <v>10851</v>
      </c>
      <c r="C91" s="61">
        <v>21</v>
      </c>
      <c r="D91" s="58">
        <v>10856</v>
      </c>
      <c r="E91" s="61">
        <v>22</v>
      </c>
      <c r="F91" s="58">
        <v>10864</v>
      </c>
      <c r="G91" s="64">
        <v>14</v>
      </c>
      <c r="H91" s="64">
        <v>10871</v>
      </c>
      <c r="I91" s="42"/>
      <c r="J91" s="42"/>
      <c r="K91" s="43">
        <v>0</v>
      </c>
      <c r="L91">
        <v>2221</v>
      </c>
    </row>
    <row r="92" spans="1:12" x14ac:dyDescent="0.3">
      <c r="A92" s="58">
        <v>21</v>
      </c>
      <c r="B92" s="58">
        <v>10974</v>
      </c>
      <c r="C92" s="61">
        <v>12</v>
      </c>
      <c r="D92" s="58">
        <v>10981</v>
      </c>
      <c r="E92" s="61">
        <v>24</v>
      </c>
      <c r="F92" s="58">
        <v>10989</v>
      </c>
      <c r="G92" s="64">
        <v>23</v>
      </c>
      <c r="H92" s="64">
        <v>11024</v>
      </c>
      <c r="I92" s="42"/>
      <c r="J92" s="42"/>
      <c r="K92" s="43">
        <v>0</v>
      </c>
      <c r="L92">
        <v>2122</v>
      </c>
    </row>
    <row r="93" spans="1:12" x14ac:dyDescent="0.3">
      <c r="A93" s="58">
        <v>21</v>
      </c>
      <c r="B93" s="58">
        <v>11119</v>
      </c>
      <c r="C93" s="61">
        <v>21</v>
      </c>
      <c r="D93" s="58">
        <v>11126</v>
      </c>
      <c r="E93" s="61">
        <v>22</v>
      </c>
      <c r="F93" s="58">
        <v>11130</v>
      </c>
      <c r="G93" s="64">
        <v>23</v>
      </c>
      <c r="H93" s="64">
        <v>11142</v>
      </c>
      <c r="I93" s="42"/>
      <c r="J93" s="42"/>
      <c r="K93" s="43">
        <v>0</v>
      </c>
      <c r="L93">
        <v>2222</v>
      </c>
    </row>
    <row r="94" spans="1:12" x14ac:dyDescent="0.3">
      <c r="A94" s="58">
        <v>21</v>
      </c>
      <c r="B94" s="58">
        <v>11237</v>
      </c>
      <c r="C94" s="61">
        <v>21</v>
      </c>
      <c r="D94" s="58">
        <v>11243</v>
      </c>
      <c r="E94" s="61">
        <v>22</v>
      </c>
      <c r="F94" s="58">
        <v>11250</v>
      </c>
      <c r="G94" s="64">
        <v>23</v>
      </c>
      <c r="H94" s="64">
        <v>11268</v>
      </c>
      <c r="I94" s="42"/>
      <c r="J94" s="42"/>
      <c r="K94" s="43">
        <v>0</v>
      </c>
      <c r="L94">
        <v>2222</v>
      </c>
    </row>
    <row r="95" spans="1:12" x14ac:dyDescent="0.3">
      <c r="A95" s="58">
        <v>21</v>
      </c>
      <c r="B95" s="58">
        <v>11362</v>
      </c>
      <c r="C95" s="61">
        <v>12</v>
      </c>
      <c r="D95" s="58">
        <v>11370</v>
      </c>
      <c r="E95" s="61">
        <v>24</v>
      </c>
      <c r="F95" s="58">
        <v>11378</v>
      </c>
      <c r="G95" s="64">
        <v>23</v>
      </c>
      <c r="H95" s="64">
        <v>11457</v>
      </c>
      <c r="I95" s="42"/>
      <c r="J95" s="42"/>
      <c r="K95" s="43">
        <v>0</v>
      </c>
      <c r="L95">
        <v>2122</v>
      </c>
    </row>
    <row r="96" spans="1:12" x14ac:dyDescent="0.3">
      <c r="A96" s="58">
        <v>21</v>
      </c>
      <c r="B96" s="58">
        <v>11554</v>
      </c>
      <c r="C96" s="61">
        <v>21</v>
      </c>
      <c r="D96" s="58">
        <v>11561</v>
      </c>
      <c r="E96" s="61">
        <v>22</v>
      </c>
      <c r="F96" s="58">
        <v>11565</v>
      </c>
      <c r="G96" s="64">
        <v>14</v>
      </c>
      <c r="H96" s="64">
        <v>11573</v>
      </c>
      <c r="I96" s="42"/>
      <c r="J96" s="42"/>
      <c r="K96" s="43">
        <v>0</v>
      </c>
      <c r="L96">
        <v>2221</v>
      </c>
    </row>
    <row r="97" spans="1:12" x14ac:dyDescent="0.3">
      <c r="A97" s="58">
        <v>21</v>
      </c>
      <c r="B97" s="58">
        <v>11671</v>
      </c>
      <c r="C97" s="61">
        <v>21</v>
      </c>
      <c r="D97" s="58">
        <v>11687</v>
      </c>
      <c r="E97" s="61">
        <v>11</v>
      </c>
      <c r="F97" s="58">
        <v>11692</v>
      </c>
      <c r="G97" s="64">
        <v>21</v>
      </c>
      <c r="H97" s="64">
        <v>11700</v>
      </c>
      <c r="I97" s="42"/>
      <c r="J97" s="42"/>
      <c r="K97" s="43">
        <v>0</v>
      </c>
      <c r="L97">
        <v>2212</v>
      </c>
    </row>
    <row r="98" spans="1:12" x14ac:dyDescent="0.3">
      <c r="A98" s="58">
        <v>12</v>
      </c>
      <c r="B98" s="58">
        <v>11808</v>
      </c>
      <c r="C98" s="61">
        <v>14</v>
      </c>
      <c r="D98" s="58">
        <v>11831</v>
      </c>
      <c r="E98" s="61">
        <v>24</v>
      </c>
      <c r="F98" s="58">
        <v>11839</v>
      </c>
      <c r="G98" s="64">
        <v>14</v>
      </c>
      <c r="H98" s="64">
        <v>11859</v>
      </c>
      <c r="I98" s="42"/>
      <c r="J98" s="42"/>
      <c r="K98" s="43">
        <v>0</v>
      </c>
      <c r="L98">
        <v>1121</v>
      </c>
    </row>
    <row r="99" spans="1:12" x14ac:dyDescent="0.3">
      <c r="A99" s="58">
        <v>21</v>
      </c>
      <c r="B99" s="58">
        <v>11962</v>
      </c>
      <c r="C99" s="61">
        <v>12</v>
      </c>
      <c r="D99" s="58">
        <v>11971</v>
      </c>
      <c r="E99" s="61">
        <v>24</v>
      </c>
      <c r="F99" s="58">
        <v>11979</v>
      </c>
      <c r="G99" s="64">
        <v>14</v>
      </c>
      <c r="H99" s="64">
        <v>11994</v>
      </c>
      <c r="I99" s="42"/>
      <c r="J99" s="42"/>
      <c r="K99" s="43">
        <v>0</v>
      </c>
      <c r="L99">
        <v>2121</v>
      </c>
    </row>
    <row r="100" spans="1:12" x14ac:dyDescent="0.3">
      <c r="A100" s="58">
        <v>21</v>
      </c>
      <c r="B100" s="58">
        <v>12088</v>
      </c>
      <c r="C100" s="61">
        <v>21</v>
      </c>
      <c r="D100" s="58">
        <v>12093</v>
      </c>
      <c r="E100" s="61">
        <v>22</v>
      </c>
      <c r="F100" s="58">
        <v>12097</v>
      </c>
      <c r="G100" s="64">
        <v>14</v>
      </c>
      <c r="H100" s="64">
        <v>12113</v>
      </c>
      <c r="I100" s="42"/>
      <c r="J100" s="42"/>
      <c r="K100" s="43">
        <v>0</v>
      </c>
      <c r="L100">
        <v>2221</v>
      </c>
    </row>
    <row r="101" spans="1:12" x14ac:dyDescent="0.3">
      <c r="A101" s="58">
        <v>21</v>
      </c>
      <c r="B101" s="58">
        <v>12209</v>
      </c>
      <c r="C101" s="61">
        <v>12</v>
      </c>
      <c r="D101" s="58">
        <v>12217</v>
      </c>
      <c r="E101" s="61">
        <v>24</v>
      </c>
      <c r="F101" s="58">
        <v>12224</v>
      </c>
      <c r="G101" s="64">
        <v>23</v>
      </c>
      <c r="H101" s="64">
        <v>12252</v>
      </c>
      <c r="I101" s="42"/>
      <c r="J101" s="42"/>
      <c r="K101" s="43">
        <v>0</v>
      </c>
      <c r="L101">
        <v>2122</v>
      </c>
    </row>
    <row r="102" spans="1:12" x14ac:dyDescent="0.3">
      <c r="A102" s="58">
        <v>21</v>
      </c>
      <c r="B102" s="58">
        <v>12350</v>
      </c>
      <c r="C102" s="61">
        <v>21</v>
      </c>
      <c r="D102" s="58">
        <v>12355</v>
      </c>
      <c r="E102" s="61">
        <v>11</v>
      </c>
      <c r="F102" s="58">
        <v>12362</v>
      </c>
      <c r="G102" s="64">
        <v>21</v>
      </c>
      <c r="H102" s="64">
        <v>12370</v>
      </c>
      <c r="I102" s="42"/>
      <c r="J102" s="42"/>
      <c r="K102" s="43">
        <v>0</v>
      </c>
      <c r="L102">
        <v>2212</v>
      </c>
    </row>
    <row r="103" spans="1:12" x14ac:dyDescent="0.3">
      <c r="A103" s="58">
        <v>21</v>
      </c>
      <c r="B103" s="58">
        <v>12474</v>
      </c>
      <c r="C103" s="61">
        <v>12</v>
      </c>
      <c r="D103" s="58">
        <v>12487</v>
      </c>
      <c r="E103" s="61">
        <v>24</v>
      </c>
      <c r="F103" s="58">
        <v>12494</v>
      </c>
      <c r="G103" s="64">
        <v>14</v>
      </c>
      <c r="H103" s="64">
        <v>12506</v>
      </c>
      <c r="I103" s="42"/>
      <c r="J103" s="42"/>
      <c r="K103" s="43">
        <v>0</v>
      </c>
      <c r="L103">
        <v>2121</v>
      </c>
    </row>
    <row r="104" spans="1:12" x14ac:dyDescent="0.3">
      <c r="A104" s="58">
        <v>12</v>
      </c>
      <c r="B104" s="58">
        <v>12613</v>
      </c>
      <c r="C104" s="61">
        <v>23</v>
      </c>
      <c r="D104" s="58">
        <v>12621</v>
      </c>
      <c r="E104" s="61">
        <v>24</v>
      </c>
      <c r="F104" s="58">
        <v>12662</v>
      </c>
      <c r="G104" s="64">
        <v>23</v>
      </c>
      <c r="H104" s="64">
        <v>12673</v>
      </c>
      <c r="I104" s="42"/>
      <c r="J104" s="42"/>
      <c r="K104" s="43">
        <v>0</v>
      </c>
      <c r="L104">
        <v>1222</v>
      </c>
    </row>
    <row r="105" spans="1:12" x14ac:dyDescent="0.3">
      <c r="A105" s="58">
        <v>12</v>
      </c>
      <c r="B105" s="58">
        <v>12792</v>
      </c>
      <c r="C105" s="61">
        <v>23</v>
      </c>
      <c r="D105" s="58">
        <v>12799</v>
      </c>
      <c r="E105" s="61">
        <v>13</v>
      </c>
      <c r="F105" s="58">
        <v>12811</v>
      </c>
      <c r="G105" s="64">
        <v>23</v>
      </c>
      <c r="H105" s="64">
        <v>12819</v>
      </c>
      <c r="I105" s="42"/>
      <c r="J105" s="42"/>
      <c r="K105" s="43">
        <v>0</v>
      </c>
      <c r="L105">
        <v>1212</v>
      </c>
    </row>
    <row r="106" spans="1:12" x14ac:dyDescent="0.3">
      <c r="A106" s="58">
        <v>12</v>
      </c>
      <c r="B106" s="58">
        <v>12926</v>
      </c>
      <c r="C106" s="61">
        <v>14</v>
      </c>
      <c r="D106" s="58">
        <v>12935</v>
      </c>
      <c r="E106" s="61">
        <v>13</v>
      </c>
      <c r="F106" s="58">
        <v>12947</v>
      </c>
      <c r="G106" s="64">
        <v>23</v>
      </c>
      <c r="H106" s="64">
        <v>12955</v>
      </c>
      <c r="I106" s="42"/>
      <c r="J106" s="42"/>
      <c r="K106" s="43">
        <v>0</v>
      </c>
      <c r="L106">
        <v>1112</v>
      </c>
    </row>
    <row r="107" spans="1:12" x14ac:dyDescent="0.3">
      <c r="A107" s="58">
        <v>21</v>
      </c>
      <c r="B107" s="58">
        <v>13050</v>
      </c>
      <c r="C107" s="61">
        <v>21</v>
      </c>
      <c r="D107" s="58">
        <v>13055</v>
      </c>
      <c r="E107" s="61">
        <v>11</v>
      </c>
      <c r="F107" s="58">
        <v>13063</v>
      </c>
      <c r="G107" s="64">
        <v>21</v>
      </c>
      <c r="H107" s="64">
        <v>13070</v>
      </c>
      <c r="I107" s="42"/>
      <c r="J107" s="42"/>
      <c r="K107" s="43">
        <v>0</v>
      </c>
      <c r="L107">
        <v>2212</v>
      </c>
    </row>
    <row r="108" spans="1:12" x14ac:dyDescent="0.3">
      <c r="A108" s="58">
        <v>21</v>
      </c>
      <c r="B108" s="58">
        <v>13169</v>
      </c>
      <c r="C108" s="61">
        <v>12</v>
      </c>
      <c r="D108" s="58">
        <v>13185</v>
      </c>
      <c r="E108" s="61">
        <v>24</v>
      </c>
      <c r="F108" s="58">
        <v>13194</v>
      </c>
      <c r="G108" s="64">
        <v>14</v>
      </c>
      <c r="H108" s="64">
        <v>13202</v>
      </c>
      <c r="I108" s="42"/>
      <c r="J108" s="42"/>
      <c r="K108" s="43">
        <v>0</v>
      </c>
      <c r="L108">
        <v>2121</v>
      </c>
    </row>
    <row r="109" spans="1:12" x14ac:dyDescent="0.3">
      <c r="A109" s="59">
        <v>21</v>
      </c>
      <c r="B109" s="59">
        <v>13315</v>
      </c>
      <c r="C109" s="62">
        <v>12</v>
      </c>
      <c r="D109" s="59">
        <v>13322</v>
      </c>
      <c r="E109" s="62">
        <v>24</v>
      </c>
      <c r="F109" s="59">
        <v>13330</v>
      </c>
      <c r="G109" s="65">
        <v>23</v>
      </c>
      <c r="H109" s="65">
        <v>13363</v>
      </c>
      <c r="I109" s="41"/>
      <c r="J109" s="41"/>
      <c r="K109" s="51">
        <v>0</v>
      </c>
      <c r="L109">
        <v>2122</v>
      </c>
    </row>
    <row r="110" spans="1:12" x14ac:dyDescent="0.3">
      <c r="A110" s="59">
        <v>21</v>
      </c>
      <c r="B110" s="59">
        <v>13462</v>
      </c>
      <c r="C110" s="62">
        <v>21</v>
      </c>
      <c r="D110" s="59">
        <v>13468</v>
      </c>
      <c r="E110" s="62">
        <v>11</v>
      </c>
      <c r="F110" s="59">
        <v>13476</v>
      </c>
      <c r="G110" s="65">
        <v>21</v>
      </c>
      <c r="H110" s="65">
        <v>13484</v>
      </c>
      <c r="I110" s="41"/>
      <c r="J110" s="41"/>
      <c r="K110" s="51">
        <v>0</v>
      </c>
      <c r="L110">
        <v>2212</v>
      </c>
    </row>
    <row r="111" spans="1:12" x14ac:dyDescent="0.3">
      <c r="A111" s="59">
        <v>21</v>
      </c>
      <c r="B111" s="59">
        <v>13581</v>
      </c>
      <c r="C111" s="62">
        <v>12</v>
      </c>
      <c r="D111" s="59">
        <v>13588</v>
      </c>
      <c r="E111" s="62">
        <v>13</v>
      </c>
      <c r="F111" s="59">
        <v>13598</v>
      </c>
      <c r="G111" s="65">
        <v>23</v>
      </c>
      <c r="H111" s="65">
        <v>13606</v>
      </c>
      <c r="I111" s="41"/>
      <c r="J111" s="41"/>
      <c r="K111" s="51">
        <v>0</v>
      </c>
      <c r="L111">
        <v>2112</v>
      </c>
    </row>
    <row r="112" spans="1:12" x14ac:dyDescent="0.3">
      <c r="A112" s="59">
        <v>21</v>
      </c>
      <c r="B112" s="59">
        <v>13704</v>
      </c>
      <c r="C112" s="62">
        <v>12</v>
      </c>
      <c r="D112" s="59">
        <v>13714</v>
      </c>
      <c r="E112" s="62">
        <v>24</v>
      </c>
      <c r="F112" s="59">
        <v>13722</v>
      </c>
      <c r="G112" s="65">
        <v>14</v>
      </c>
      <c r="H112" s="65">
        <v>13755</v>
      </c>
      <c r="I112" s="41"/>
      <c r="J112" s="41"/>
      <c r="K112" s="51">
        <v>0</v>
      </c>
      <c r="L112">
        <v>2121</v>
      </c>
    </row>
    <row r="113" spans="1:12" x14ac:dyDescent="0.3">
      <c r="A113" s="59">
        <v>21</v>
      </c>
      <c r="B113" s="59">
        <v>13848</v>
      </c>
      <c r="C113" s="62">
        <v>21</v>
      </c>
      <c r="D113" s="59">
        <v>13852</v>
      </c>
      <c r="E113" s="62">
        <v>22</v>
      </c>
      <c r="F113" s="59">
        <v>13859</v>
      </c>
      <c r="G113" s="65">
        <v>14</v>
      </c>
      <c r="H113" s="65">
        <v>13867</v>
      </c>
      <c r="I113" s="41"/>
      <c r="J113" s="41"/>
      <c r="K113" s="51">
        <v>0</v>
      </c>
      <c r="L113">
        <v>2221</v>
      </c>
    </row>
    <row r="114" spans="1:12" x14ac:dyDescent="0.3">
      <c r="A114" s="59">
        <v>21</v>
      </c>
      <c r="B114" s="59">
        <v>13966</v>
      </c>
      <c r="C114" s="62">
        <v>21</v>
      </c>
      <c r="D114" s="59">
        <v>13972</v>
      </c>
      <c r="E114" s="62">
        <v>11</v>
      </c>
      <c r="F114" s="59">
        <v>13977</v>
      </c>
      <c r="G114" s="65">
        <v>21</v>
      </c>
      <c r="H114" s="65">
        <v>13985</v>
      </c>
      <c r="I114" s="41"/>
      <c r="J114" s="41"/>
      <c r="K114" s="51">
        <v>0</v>
      </c>
      <c r="L114">
        <v>2212</v>
      </c>
    </row>
    <row r="115" spans="1:12" x14ac:dyDescent="0.3">
      <c r="A115" s="59">
        <v>21</v>
      </c>
      <c r="B115" s="59">
        <v>14084</v>
      </c>
      <c r="C115" s="62">
        <v>21</v>
      </c>
      <c r="D115" s="59">
        <v>14091</v>
      </c>
      <c r="E115" s="62">
        <v>11</v>
      </c>
      <c r="F115" s="59">
        <v>14098</v>
      </c>
      <c r="G115" s="65">
        <v>21</v>
      </c>
      <c r="H115" s="65">
        <v>14107</v>
      </c>
      <c r="I115" s="41"/>
      <c r="J115" s="41"/>
      <c r="K115" s="51">
        <v>0</v>
      </c>
      <c r="L115">
        <v>2212</v>
      </c>
    </row>
    <row r="116" spans="1:12" x14ac:dyDescent="0.3">
      <c r="A116" s="59">
        <v>21</v>
      </c>
      <c r="B116" s="59">
        <v>14201</v>
      </c>
      <c r="C116" s="62">
        <v>12</v>
      </c>
      <c r="D116" s="59">
        <v>14209</v>
      </c>
      <c r="E116" s="62">
        <v>13</v>
      </c>
      <c r="F116" s="59">
        <v>14218</v>
      </c>
      <c r="G116" s="65">
        <v>23</v>
      </c>
      <c r="H116" s="65">
        <v>14226</v>
      </c>
      <c r="I116" s="41"/>
      <c r="J116" s="41"/>
      <c r="K116" s="51">
        <v>0</v>
      </c>
      <c r="L116">
        <v>2112</v>
      </c>
    </row>
    <row r="117" spans="1:12" x14ac:dyDescent="0.3">
      <c r="A117" s="59">
        <v>21</v>
      </c>
      <c r="B117" s="59">
        <v>14322</v>
      </c>
      <c r="C117" s="62">
        <v>21</v>
      </c>
      <c r="D117" s="59">
        <v>14326</v>
      </c>
      <c r="E117" s="62">
        <v>22</v>
      </c>
      <c r="F117" s="59">
        <v>14333</v>
      </c>
      <c r="G117" s="65">
        <v>14</v>
      </c>
      <c r="H117" s="65">
        <v>14340</v>
      </c>
      <c r="I117" s="41"/>
      <c r="J117" s="41"/>
      <c r="K117" s="51">
        <v>0</v>
      </c>
      <c r="L117">
        <v>2221</v>
      </c>
    </row>
    <row r="118" spans="1:12" x14ac:dyDescent="0.3">
      <c r="A118" s="59">
        <v>21</v>
      </c>
      <c r="B118" s="59">
        <v>14436</v>
      </c>
      <c r="C118" s="62">
        <v>21</v>
      </c>
      <c r="D118" s="59">
        <v>14443</v>
      </c>
      <c r="E118" s="62">
        <v>11</v>
      </c>
      <c r="F118" s="59">
        <v>14451</v>
      </c>
      <c r="G118" s="65">
        <v>21</v>
      </c>
      <c r="H118" s="65">
        <v>14458</v>
      </c>
      <c r="I118" s="41"/>
      <c r="J118" s="41"/>
      <c r="K118" s="51">
        <v>0</v>
      </c>
      <c r="L118">
        <v>2212</v>
      </c>
    </row>
    <row r="119" spans="1:12" x14ac:dyDescent="0.3">
      <c r="A119" s="59">
        <v>21</v>
      </c>
      <c r="B119" s="59">
        <v>14559</v>
      </c>
      <c r="C119" s="62">
        <v>12</v>
      </c>
      <c r="D119" s="59">
        <v>14567</v>
      </c>
      <c r="E119" s="62">
        <v>24</v>
      </c>
      <c r="F119" s="59">
        <v>14575</v>
      </c>
      <c r="G119" s="65">
        <v>14</v>
      </c>
      <c r="H119" s="65">
        <v>14583</v>
      </c>
      <c r="I119" s="41"/>
      <c r="J119" s="41"/>
      <c r="K119" s="51">
        <v>0</v>
      </c>
      <c r="L119">
        <v>2121</v>
      </c>
    </row>
    <row r="120" spans="1:12" x14ac:dyDescent="0.3">
      <c r="A120" s="59">
        <v>21</v>
      </c>
      <c r="B120" s="59">
        <v>14679</v>
      </c>
      <c r="C120" s="62">
        <v>21</v>
      </c>
      <c r="D120" s="59">
        <v>14685</v>
      </c>
      <c r="E120" s="62">
        <v>22</v>
      </c>
      <c r="F120" s="59">
        <v>14692</v>
      </c>
      <c r="G120" s="65">
        <v>14</v>
      </c>
      <c r="H120" s="65">
        <v>14699</v>
      </c>
      <c r="I120" s="41"/>
      <c r="J120" s="41"/>
      <c r="K120" s="51">
        <v>0</v>
      </c>
      <c r="L120">
        <v>2221</v>
      </c>
    </row>
    <row r="121" spans="1:12" x14ac:dyDescent="0.3">
      <c r="A121" s="59">
        <v>21</v>
      </c>
      <c r="B121" s="59">
        <v>14792</v>
      </c>
      <c r="C121" s="62">
        <v>21</v>
      </c>
      <c r="D121" s="59">
        <v>14796</v>
      </c>
      <c r="E121" s="62">
        <v>11</v>
      </c>
      <c r="F121" s="59">
        <v>14803</v>
      </c>
      <c r="G121" s="65">
        <v>21</v>
      </c>
      <c r="H121" s="65">
        <v>14811</v>
      </c>
      <c r="I121" s="41"/>
      <c r="J121" s="41"/>
      <c r="K121" s="51">
        <v>0</v>
      </c>
      <c r="L121">
        <v>2212</v>
      </c>
    </row>
    <row r="122" spans="1:12" x14ac:dyDescent="0.3">
      <c r="A122" s="59">
        <v>21</v>
      </c>
      <c r="B122" s="59">
        <v>14917</v>
      </c>
      <c r="C122" s="62">
        <v>12</v>
      </c>
      <c r="D122" s="59">
        <v>14924</v>
      </c>
      <c r="E122" s="62">
        <v>24</v>
      </c>
      <c r="F122" s="59">
        <v>14932</v>
      </c>
      <c r="G122" s="65">
        <v>14</v>
      </c>
      <c r="H122" s="65">
        <v>14940</v>
      </c>
      <c r="I122" s="41"/>
      <c r="J122" s="41"/>
      <c r="K122" s="51">
        <v>0</v>
      </c>
      <c r="L122">
        <v>2121</v>
      </c>
    </row>
    <row r="123" spans="1:12" x14ac:dyDescent="0.3">
      <c r="A123" s="59">
        <v>21</v>
      </c>
      <c r="B123" s="59">
        <v>15040</v>
      </c>
      <c r="C123" s="62">
        <v>21</v>
      </c>
      <c r="D123" s="59">
        <v>15045</v>
      </c>
      <c r="E123" s="62">
        <v>11</v>
      </c>
      <c r="F123" s="59">
        <v>15053</v>
      </c>
      <c r="G123" s="65">
        <v>21</v>
      </c>
      <c r="H123" s="65">
        <v>15061</v>
      </c>
      <c r="I123" s="41"/>
      <c r="J123" s="41"/>
      <c r="K123" s="51">
        <v>0</v>
      </c>
      <c r="L123">
        <v>2212</v>
      </c>
    </row>
    <row r="124" spans="1:12" x14ac:dyDescent="0.3">
      <c r="A124" s="59">
        <v>21</v>
      </c>
      <c r="B124" s="59">
        <v>15166</v>
      </c>
      <c r="C124" s="62">
        <v>21</v>
      </c>
      <c r="D124" s="59">
        <v>15175</v>
      </c>
      <c r="E124" s="62">
        <v>11</v>
      </c>
      <c r="F124" s="59">
        <v>15183</v>
      </c>
      <c r="G124" s="65">
        <v>21</v>
      </c>
      <c r="H124" s="65">
        <v>15190</v>
      </c>
      <c r="I124" s="41"/>
      <c r="J124" s="41"/>
      <c r="K124" s="51">
        <v>0</v>
      </c>
      <c r="L124">
        <v>2212</v>
      </c>
    </row>
    <row r="125" spans="1:12" x14ac:dyDescent="0.3">
      <c r="A125" s="59">
        <v>21</v>
      </c>
      <c r="B125" s="59">
        <v>15300</v>
      </c>
      <c r="C125" s="62">
        <v>12</v>
      </c>
      <c r="D125" s="59">
        <v>15307</v>
      </c>
      <c r="E125" s="62">
        <v>24</v>
      </c>
      <c r="F125" s="59">
        <v>15315</v>
      </c>
      <c r="G125" s="65">
        <v>23</v>
      </c>
      <c r="H125" s="65">
        <v>15340</v>
      </c>
      <c r="I125" s="41"/>
      <c r="J125" s="41"/>
      <c r="K125" s="51">
        <v>0</v>
      </c>
      <c r="L125">
        <v>2122</v>
      </c>
    </row>
    <row r="126" spans="1:12" x14ac:dyDescent="0.3">
      <c r="A126" s="59">
        <v>21</v>
      </c>
      <c r="B126" s="59">
        <v>15435</v>
      </c>
      <c r="C126" s="62">
        <v>21</v>
      </c>
      <c r="D126" s="59">
        <v>15440</v>
      </c>
      <c r="E126" s="62">
        <v>22</v>
      </c>
      <c r="F126" s="59">
        <v>15449</v>
      </c>
      <c r="G126" s="65">
        <v>23</v>
      </c>
      <c r="H126" s="65">
        <v>15455</v>
      </c>
      <c r="I126" s="41"/>
      <c r="J126" s="41"/>
      <c r="K126" s="51">
        <v>0</v>
      </c>
      <c r="L126">
        <v>2222</v>
      </c>
    </row>
    <row r="127" spans="1:12" x14ac:dyDescent="0.3">
      <c r="A127" s="59">
        <v>21</v>
      </c>
      <c r="B127" s="59">
        <v>15560</v>
      </c>
      <c r="C127" s="62">
        <v>12</v>
      </c>
      <c r="D127" s="59">
        <v>15565</v>
      </c>
      <c r="E127" s="62">
        <v>24</v>
      </c>
      <c r="F127" s="59">
        <v>15573</v>
      </c>
      <c r="G127" s="65">
        <v>23</v>
      </c>
      <c r="H127" s="65">
        <v>15598</v>
      </c>
      <c r="I127" s="41"/>
      <c r="J127" s="41"/>
      <c r="K127" s="51">
        <v>0</v>
      </c>
      <c r="L127">
        <v>2122</v>
      </c>
    </row>
    <row r="128" spans="1:12" x14ac:dyDescent="0.3">
      <c r="A128" s="59">
        <v>21</v>
      </c>
      <c r="B128" s="59">
        <v>15692</v>
      </c>
      <c r="C128" s="62">
        <v>21</v>
      </c>
      <c r="D128" s="59">
        <v>15699</v>
      </c>
      <c r="E128" s="62">
        <v>11</v>
      </c>
      <c r="F128" s="59">
        <v>15717</v>
      </c>
      <c r="G128" s="65">
        <v>21</v>
      </c>
      <c r="H128" s="65">
        <v>15725</v>
      </c>
      <c r="I128" s="41"/>
      <c r="J128" s="41"/>
      <c r="K128" s="51">
        <v>1</v>
      </c>
      <c r="L128">
        <v>2212</v>
      </c>
    </row>
    <row r="129" spans="1:8" x14ac:dyDescent="0.3">
      <c r="A129" s="17"/>
      <c r="B129" s="17"/>
      <c r="C129" s="17"/>
      <c r="D129" s="17"/>
      <c r="E129" s="17"/>
      <c r="F129" s="17"/>
      <c r="G129" s="17"/>
      <c r="H12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79</v>
      </c>
    </row>
    <row r="2" spans="1:48" x14ac:dyDescent="0.3">
      <c r="A2" t="s">
        <v>80</v>
      </c>
      <c r="B2" s="35" t="s">
        <v>81</v>
      </c>
      <c r="C2" s="35"/>
      <c r="F2" s="26"/>
      <c r="G2" s="27"/>
    </row>
    <row r="3" spans="1:48" x14ac:dyDescent="0.3">
      <c r="A3" t="s">
        <v>82</v>
      </c>
      <c r="B3" t="s">
        <v>83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121</v>
      </c>
      <c r="V3" s="26" t="s">
        <v>118</v>
      </c>
      <c r="W3">
        <f>COUNTA(L7:L26)</f>
        <v>20</v>
      </c>
      <c r="AA3" s="26" t="s">
        <v>118</v>
      </c>
      <c r="AB3">
        <f>COUNTA(L27:L46)</f>
        <v>20</v>
      </c>
      <c r="AF3" s="26" t="s">
        <v>118</v>
      </c>
      <c r="AG3">
        <f>COUNTA(L47:L67)</f>
        <v>21</v>
      </c>
      <c r="AK3" s="26" t="s">
        <v>118</v>
      </c>
      <c r="AL3">
        <f>COUNTA(L68:L87)</f>
        <v>20</v>
      </c>
      <c r="AP3" s="26" t="s">
        <v>118</v>
      </c>
      <c r="AQ3">
        <f>COUNTA(L88:L107)</f>
        <v>20</v>
      </c>
      <c r="AU3" s="26" t="s">
        <v>118</v>
      </c>
      <c r="AV3">
        <f>COUNTA(L108:L127)</f>
        <v>20</v>
      </c>
    </row>
    <row r="4" spans="1:48" x14ac:dyDescent="0.3">
      <c r="P4" s="26" t="s">
        <v>86</v>
      </c>
      <c r="Q4" s="27">
        <f>SUM(O7:O22)</f>
        <v>121</v>
      </c>
      <c r="V4" s="26" t="s">
        <v>119</v>
      </c>
      <c r="W4">
        <f>SUM(U7:U22)</f>
        <v>20</v>
      </c>
      <c r="AA4" s="26" t="s">
        <v>119</v>
      </c>
      <c r="AB4">
        <f>SUM(Z7:Z22)</f>
        <v>20</v>
      </c>
      <c r="AF4" s="26" t="s">
        <v>119</v>
      </c>
      <c r="AG4">
        <f>SUM(AE7:AE22)</f>
        <v>21</v>
      </c>
      <c r="AK4" s="26" t="s">
        <v>119</v>
      </c>
      <c r="AL4">
        <f>SUM(AJ7:AJ22)</f>
        <v>20</v>
      </c>
      <c r="AP4" s="26" t="s">
        <v>119</v>
      </c>
      <c r="AQ4">
        <f>SUM(AO7:AO22)</f>
        <v>20</v>
      </c>
      <c r="AU4" s="26" t="s">
        <v>119</v>
      </c>
      <c r="AV4">
        <f>SUM(AT7:AT22)</f>
        <v>20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6</v>
      </c>
      <c r="C7" s="60">
        <v>21</v>
      </c>
      <c r="D7" s="57">
        <v>11</v>
      </c>
      <c r="E7" s="60">
        <v>11</v>
      </c>
      <c r="F7" s="57">
        <v>22</v>
      </c>
      <c r="G7" s="63">
        <v>21</v>
      </c>
      <c r="H7" s="63">
        <v>32</v>
      </c>
      <c r="I7" s="42"/>
      <c r="J7" s="42"/>
      <c r="K7" s="43">
        <v>0</v>
      </c>
      <c r="L7">
        <v>2212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COUNTIF(L7:L26,T7)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COUNTIF(L27:L46,Y7)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COUNTIF(L47:L67,AD7)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COUNTIF(L68:L87,AI7)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COUNTIF(L88:L107,AN7)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COUNTIF(L108:L127,AS7)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125</v>
      </c>
      <c r="C8" s="61">
        <v>21</v>
      </c>
      <c r="D8" s="58">
        <v>133</v>
      </c>
      <c r="E8" s="61">
        <v>11</v>
      </c>
      <c r="F8" s="58">
        <v>141</v>
      </c>
      <c r="G8" s="64">
        <v>21</v>
      </c>
      <c r="H8" s="64">
        <v>148</v>
      </c>
      <c r="I8" s="42"/>
      <c r="J8" s="42"/>
      <c r="K8" s="43">
        <v>0</v>
      </c>
      <c r="L8">
        <v>2212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COUNTIF(L7:L26,T8)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COUNTIF(L27:L46,Y8)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COUNTIF(L47:L67,AD8)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COUNTIF(L68:L87,AI8)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COUNTIF(L88:L107,AN8)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COUNTIF(L108:L127,AS8)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239</v>
      </c>
      <c r="C9" s="61">
        <v>21</v>
      </c>
      <c r="D9" s="58">
        <v>247</v>
      </c>
      <c r="E9" s="61">
        <v>11</v>
      </c>
      <c r="F9" s="58">
        <v>255</v>
      </c>
      <c r="G9" s="64">
        <v>21</v>
      </c>
      <c r="H9" s="64">
        <v>262</v>
      </c>
      <c r="I9" s="42"/>
      <c r="J9" s="42"/>
      <c r="K9" s="43">
        <v>0</v>
      </c>
      <c r="L9">
        <v>2212</v>
      </c>
      <c r="N9" s="36">
        <v>1121</v>
      </c>
      <c r="O9" s="36">
        <f>COUNTIF($L$7:$L$500,N9)</f>
        <v>3</v>
      </c>
      <c r="P9" s="36">
        <f>O9/$Q$4</f>
        <v>2.4793388429752067E-2</v>
      </c>
      <c r="Q9" s="36">
        <f>IF(P9=0,0,(P9*((LOG(P9))/LOG(2))))</f>
        <v>-0.13224547280711005</v>
      </c>
      <c r="T9" s="36">
        <f>N9</f>
        <v>1121</v>
      </c>
      <c r="U9" s="36">
        <f>COUNTIF(L7:L26,T9)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COUNTIF(L27:L46,Y9)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COUNTIF(L47:L67,AD9)</f>
        <v>1</v>
      </c>
      <c r="AF9" s="36">
        <f>AE9/(AG4-AE20)</f>
        <v>8.3333333333333329E-2</v>
      </c>
      <c r="AG9" s="36">
        <f>IF(AF9=0,0,(AF9*((LOG(AF9))/LOG(2))))</f>
        <v>-0.29874687506009634</v>
      </c>
      <c r="AI9" s="36">
        <f>N9</f>
        <v>1121</v>
      </c>
      <c r="AJ9" s="36">
        <f>COUNTIF(L68:L87,AI9)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COUNTIF(L88:L107,AN9)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COUNTIF(L108:L127,AS9)</f>
        <v>2</v>
      </c>
      <c r="AU9" s="36">
        <f>AT9/(AV4-AT20)</f>
        <v>0.11764705882352941</v>
      </c>
      <c r="AV9" s="36">
        <f>IF(AU9=0,0,(AU9*((LOG(AU9))/LOG(2))))</f>
        <v>-0.36323092250003997</v>
      </c>
    </row>
    <row r="10" spans="1:48" x14ac:dyDescent="0.3">
      <c r="A10" s="58">
        <v>21</v>
      </c>
      <c r="B10" s="58">
        <v>351</v>
      </c>
      <c r="C10" s="61">
        <v>21</v>
      </c>
      <c r="D10" s="58">
        <v>359</v>
      </c>
      <c r="E10" s="61">
        <v>11</v>
      </c>
      <c r="F10" s="58">
        <v>366</v>
      </c>
      <c r="G10" s="64">
        <v>21</v>
      </c>
      <c r="H10" s="64">
        <v>374</v>
      </c>
      <c r="I10" s="42"/>
      <c r="J10" s="42"/>
      <c r="K10" s="43">
        <v>0</v>
      </c>
      <c r="L10">
        <v>2212</v>
      </c>
      <c r="N10" s="36">
        <v>1122</v>
      </c>
      <c r="O10" s="36">
        <f>COUNTIF($L$7:$L$500,N10)</f>
        <v>5</v>
      </c>
      <c r="P10" s="36">
        <f>O10/$Q$4</f>
        <v>4.1322314049586778E-2</v>
      </c>
      <c r="Q10" s="36">
        <f>IF(P10=0,0,(P10*((LOG(P10))/LOG(2))))</f>
        <v>-0.18995599761930712</v>
      </c>
      <c r="T10" s="36">
        <f>N10</f>
        <v>1122</v>
      </c>
      <c r="U10" s="36">
        <f>COUNTIF(L7:L26,T10)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COUNTIF(L27:L46,Y10)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COUNTIF(L47:L67,AD10)</f>
        <v>0</v>
      </c>
      <c r="AF10" s="36">
        <f>AE10/(AG4-AE20)</f>
        <v>0</v>
      </c>
      <c r="AG10" s="36">
        <f>IF(AF10=0,0,(AF10*((LOG(AF10))/LOG(2))))</f>
        <v>0</v>
      </c>
      <c r="AI10" s="36">
        <f>N10</f>
        <v>1122</v>
      </c>
      <c r="AJ10" s="36">
        <f>COUNTIF(L68:L87,AI10)</f>
        <v>2</v>
      </c>
      <c r="AK10" s="36">
        <f>AJ10/(AL4-AJ20)</f>
        <v>0.18181818181818182</v>
      </c>
      <c r="AL10" s="36">
        <f>IF(AK10=0,0,(AK10*((LOG(AK10))/LOG(2))))</f>
        <v>-0.44716938520678134</v>
      </c>
      <c r="AN10" s="36">
        <f>N10</f>
        <v>1122</v>
      </c>
      <c r="AO10" s="36">
        <f>COUNTIF(L88:L107,AN10)</f>
        <v>1</v>
      </c>
      <c r="AP10" s="36">
        <f>AO10/(AQ4-AO20)</f>
        <v>5.8823529411764705E-2</v>
      </c>
      <c r="AQ10" s="36">
        <f>IF(AP10=0,0,(AP10*((LOG(AP10))/LOG(2))))</f>
        <v>-0.24043899066178465</v>
      </c>
      <c r="AS10" s="36">
        <f>N10</f>
        <v>1122</v>
      </c>
      <c r="AT10" s="36">
        <f>COUNTIF(L108:L127,AS10)</f>
        <v>2</v>
      </c>
      <c r="AU10" s="36">
        <f>AT10/(AV4-AT20)</f>
        <v>0.11764705882352941</v>
      </c>
      <c r="AV10" s="36">
        <f>IF(AU10=0,0,(AU10*((LOG(AU10))/LOG(2))))</f>
        <v>-0.36323092250003997</v>
      </c>
    </row>
    <row r="11" spans="1:48" x14ac:dyDescent="0.3">
      <c r="A11" s="58">
        <v>21</v>
      </c>
      <c r="B11" s="58">
        <v>461</v>
      </c>
      <c r="C11" s="61">
        <v>12</v>
      </c>
      <c r="D11" s="58">
        <v>469</v>
      </c>
      <c r="E11" s="61">
        <v>24</v>
      </c>
      <c r="F11" s="58">
        <v>476</v>
      </c>
      <c r="G11" s="64">
        <v>23</v>
      </c>
      <c r="H11" s="64">
        <v>548</v>
      </c>
      <c r="I11" s="42"/>
      <c r="J11" s="42"/>
      <c r="K11" s="43">
        <v>0</v>
      </c>
      <c r="L11">
        <v>2122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COUNTIF(L7:L26,T11)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COUNTIF(L27:L46,Y11)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COUNTIF(L47:L67,AD11)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COUNTIF(L68:L87,AI11)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COUNTIF(L88:L107,AN11)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COUNTIF(L108:L127,AS11)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646</v>
      </c>
      <c r="C12" s="61">
        <v>12</v>
      </c>
      <c r="D12" s="58">
        <v>658</v>
      </c>
      <c r="E12" s="61">
        <v>24</v>
      </c>
      <c r="F12" s="58">
        <v>666</v>
      </c>
      <c r="G12" s="64">
        <v>23</v>
      </c>
      <c r="H12" s="64">
        <v>684</v>
      </c>
      <c r="I12" s="42"/>
      <c r="J12" s="42"/>
      <c r="K12" s="43">
        <v>0</v>
      </c>
      <c r="L12">
        <v>2122</v>
      </c>
      <c r="N12" s="36">
        <v>1212</v>
      </c>
      <c r="O12" s="36">
        <f>COUNTIF($L$7:$L$500,N12)</f>
        <v>4</v>
      </c>
      <c r="P12" s="36">
        <f>O12/$Q$4</f>
        <v>3.3057851239669422E-2</v>
      </c>
      <c r="Q12" s="36">
        <f>IF(P12=0,0,(P12*((LOG(P12))/LOG(2))))</f>
        <v>-0.1626070491661023</v>
      </c>
      <c r="T12" s="36">
        <f>N12</f>
        <v>1212</v>
      </c>
      <c r="U12" s="36">
        <f>COUNTIF(L7:L26,T12)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COUNTIF(L27:L46,Y12)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COUNTIF(L47:L67,AD12)</f>
        <v>2</v>
      </c>
      <c r="AF12" s="36">
        <f>AE12/(AG4-AE20)</f>
        <v>0.16666666666666666</v>
      </c>
      <c r="AG12" s="36">
        <f>IF(AF12=0,0,(AF12*((LOG(AF12))/LOG(2))))</f>
        <v>-0.43082708345352599</v>
      </c>
      <c r="AI12" s="36">
        <f>N12</f>
        <v>1212</v>
      </c>
      <c r="AJ12" s="36">
        <f>COUNTIF(L68:L87,AI12)</f>
        <v>1</v>
      </c>
      <c r="AK12" s="36">
        <f>AJ12/(AL4-AJ20)</f>
        <v>9.0909090909090912E-2</v>
      </c>
      <c r="AL12" s="36">
        <f>IF(AK12=0,0,(AK12*((LOG(AK12))/LOG(2))))</f>
        <v>-0.31449378351248153</v>
      </c>
      <c r="AN12" s="36">
        <f>N12</f>
        <v>1212</v>
      </c>
      <c r="AO12" s="36">
        <f>COUNTIF(L88:L107,AN12)</f>
        <v>1</v>
      </c>
      <c r="AP12" s="36">
        <f>AO12/(AQ4-AO20)</f>
        <v>5.8823529411764705E-2</v>
      </c>
      <c r="AQ12" s="36">
        <f>IF(AP12=0,0,(AP12*((LOG(AP12))/LOG(2))))</f>
        <v>-0.24043899066178465</v>
      </c>
      <c r="AS12" s="36">
        <f>N12</f>
        <v>1212</v>
      </c>
      <c r="AT12" s="36">
        <f>COUNTIF(L108:L127,AS12)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21</v>
      </c>
      <c r="B13" s="58">
        <v>791</v>
      </c>
      <c r="C13" s="61">
        <v>12</v>
      </c>
      <c r="D13" s="58">
        <v>801</v>
      </c>
      <c r="E13" s="61">
        <v>24</v>
      </c>
      <c r="F13" s="58">
        <v>809</v>
      </c>
      <c r="G13" s="64">
        <v>14</v>
      </c>
      <c r="H13" s="64">
        <v>821</v>
      </c>
      <c r="I13" s="42"/>
      <c r="J13" s="42"/>
      <c r="K13" s="43">
        <v>0</v>
      </c>
      <c r="L13">
        <v>2121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COUNTIF(L7:L26,T13)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COUNTIF(L27:L46,Y13)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COUNTIF(L47:L67,AD13)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COUNTIF(L68:L87,AI13)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COUNTIF(L88:L107,AN13)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COUNTIF(L108:L127,AS13)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919</v>
      </c>
      <c r="C14" s="61">
        <v>12</v>
      </c>
      <c r="D14" s="58">
        <v>927</v>
      </c>
      <c r="E14" s="61">
        <v>24</v>
      </c>
      <c r="F14" s="58">
        <v>934</v>
      </c>
      <c r="G14" s="64">
        <v>14</v>
      </c>
      <c r="H14" s="64">
        <v>945</v>
      </c>
      <c r="I14" s="42"/>
      <c r="J14" s="42"/>
      <c r="K14" s="43">
        <v>0</v>
      </c>
      <c r="L14">
        <v>2121</v>
      </c>
      <c r="N14" s="36">
        <v>1222</v>
      </c>
      <c r="O14" s="36">
        <f>COUNTIF($L$7:$L$500,N14)</f>
        <v>1</v>
      </c>
      <c r="P14" s="36">
        <f>O14/$Q$4</f>
        <v>8.2644628099173556E-3</v>
      </c>
      <c r="Q14" s="36">
        <f>IF(P14=0,0,(P14*((LOG(P14))/LOG(2))))</f>
        <v>-5.7180687911360294E-2</v>
      </c>
      <c r="T14" s="36">
        <f>N14</f>
        <v>1222</v>
      </c>
      <c r="U14" s="36">
        <f>COUNTIF(L7:L26,T14)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COUNTIF(L27:L46,Y14)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COUNTIF(L47:L67,AD14)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COUNTIF(L68:L87,AI14)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COUNTIF(L88:L107,AN14)</f>
        <v>1</v>
      </c>
      <c r="AP14" s="36">
        <f>AO14/(AQ4-AO20)</f>
        <v>5.8823529411764705E-2</v>
      </c>
      <c r="AQ14" s="36">
        <f>IF(AP14=0,0,(AP14*((LOG(AP14))/LOG(2))))</f>
        <v>-0.24043899066178465</v>
      </c>
      <c r="AS14" s="36">
        <f>N14</f>
        <v>1222</v>
      </c>
      <c r="AT14" s="36">
        <f>COUNTIF(L108:L127,AS14)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21</v>
      </c>
      <c r="B15" s="58">
        <v>1054</v>
      </c>
      <c r="C15" s="61">
        <v>21</v>
      </c>
      <c r="D15" s="58">
        <v>1059</v>
      </c>
      <c r="E15" s="61">
        <v>11</v>
      </c>
      <c r="F15" s="58">
        <v>1066</v>
      </c>
      <c r="G15" s="64">
        <v>21</v>
      </c>
      <c r="H15" s="64">
        <v>1074</v>
      </c>
      <c r="I15" s="42"/>
      <c r="J15" s="42"/>
      <c r="K15" s="43">
        <v>0</v>
      </c>
      <c r="L15">
        <v>2212</v>
      </c>
      <c r="N15" s="36">
        <v>2111</v>
      </c>
      <c r="O15" s="36">
        <f>COUNTIF($L$7:$L$500,N15)</f>
        <v>2</v>
      </c>
      <c r="P15" s="36">
        <f>O15/$Q$4</f>
        <v>1.6528925619834711E-2</v>
      </c>
      <c r="Q15" s="36">
        <f>IF(P15=0,0,(P15*((LOG(P15))/LOG(2))))</f>
        <v>-9.7832450202885862E-2</v>
      </c>
      <c r="T15" s="36">
        <f>N15</f>
        <v>2111</v>
      </c>
      <c r="U15" s="36">
        <f>COUNTIF(L7:L26,T15)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COUNTIF(L27:L46,Y15)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COUNTIF(L47:L67,AD15)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COUNTIF(L68:L87,AI15)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COUNTIF(L88:L107,AN15)</f>
        <v>1</v>
      </c>
      <c r="AP15" s="36">
        <f>AO15/(AQ4-AO20)</f>
        <v>5.8823529411764705E-2</v>
      </c>
      <c r="AQ15" s="36">
        <f>IF(AP15=0,0,(AP15*((LOG(AP15))/LOG(2))))</f>
        <v>-0.24043899066178465</v>
      </c>
      <c r="AS15" s="36">
        <f>N15</f>
        <v>2111</v>
      </c>
      <c r="AT15" s="36">
        <f>COUNTIF(L108:L127,AS15)</f>
        <v>1</v>
      </c>
      <c r="AU15" s="36">
        <f>AT15/(AV4-AT20)</f>
        <v>5.8823529411764705E-2</v>
      </c>
      <c r="AV15" s="36">
        <f>IF(AU15=0,0,(AU15*((LOG(AU15))/LOG(2))))</f>
        <v>-0.24043899066178465</v>
      </c>
    </row>
    <row r="16" spans="1:48" x14ac:dyDescent="0.3">
      <c r="A16" s="58">
        <v>21</v>
      </c>
      <c r="B16" s="58">
        <v>1165</v>
      </c>
      <c r="C16" s="61">
        <v>21</v>
      </c>
      <c r="D16" s="58">
        <v>1179</v>
      </c>
      <c r="E16" s="61">
        <v>11</v>
      </c>
      <c r="F16" s="58">
        <v>1186</v>
      </c>
      <c r="G16" s="64">
        <v>21</v>
      </c>
      <c r="H16" s="64">
        <v>1195</v>
      </c>
      <c r="I16" s="42"/>
      <c r="J16" s="42"/>
      <c r="K16" s="43">
        <v>0</v>
      </c>
      <c r="L16">
        <v>2212</v>
      </c>
      <c r="N16" s="36">
        <v>2112</v>
      </c>
      <c r="O16" s="36">
        <f>COUNTIF($L$7:$L$500,N16)</f>
        <v>15</v>
      </c>
      <c r="P16" s="36">
        <f>O16/$Q$4</f>
        <v>0.12396694214876033</v>
      </c>
      <c r="Q16" s="36">
        <f>IF(P16=0,0,(P16*((LOG(P16))/LOG(2))))</f>
        <v>-0.37338503822306729</v>
      </c>
      <c r="T16" s="36">
        <f>N16</f>
        <v>2112</v>
      </c>
      <c r="U16" s="36">
        <f>COUNTIF(L7:L26,T16)</f>
        <v>3</v>
      </c>
      <c r="V16" s="36">
        <f>U16/(W4-U20)</f>
        <v>0.3</v>
      </c>
      <c r="W16" s="36">
        <f>IF(V16=0,0,(V16*((LOG(V16))/LOG(2))))</f>
        <v>-0.52108967824986185</v>
      </c>
      <c r="Y16" s="36">
        <f>N16</f>
        <v>2112</v>
      </c>
      <c r="Z16" s="36">
        <f>COUNTIF(L27:L46,Y16)</f>
        <v>5</v>
      </c>
      <c r="AA16" s="36">
        <f>Z16/(AB4-Z20)</f>
        <v>0.35714285714285715</v>
      </c>
      <c r="AB16" s="36">
        <f>IF(AA16=0,0,(AA16*((LOG(AA16))/LOG(2))))</f>
        <v>-0.53050958113222924</v>
      </c>
      <c r="AD16" s="36">
        <f>N16</f>
        <v>2112</v>
      </c>
      <c r="AE16" s="36">
        <f>COUNTIF(L47:L67,AD16)</f>
        <v>1</v>
      </c>
      <c r="AF16" s="36">
        <f>AE16/(AG4-AE20)</f>
        <v>8.3333333333333329E-2</v>
      </c>
      <c r="AG16" s="36">
        <f>IF(AF16=0,0,(AF16*((LOG(AF16))/LOG(2))))</f>
        <v>-0.29874687506009634</v>
      </c>
      <c r="AI16" s="36">
        <f>N16</f>
        <v>2112</v>
      </c>
      <c r="AJ16" s="36">
        <f>COUNTIF(L68:L87,AI16)</f>
        <v>2</v>
      </c>
      <c r="AK16" s="36">
        <f>AJ16/(AL4-AJ20)</f>
        <v>0.18181818181818182</v>
      </c>
      <c r="AL16" s="36">
        <f>IF(AK16=0,0,(AK16*((LOG(AK16))/LOG(2))))</f>
        <v>-0.44716938520678134</v>
      </c>
      <c r="AN16" s="36">
        <f>N16</f>
        <v>2112</v>
      </c>
      <c r="AO16" s="36">
        <f>COUNTIF(L88:L107,AN16)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COUNTIF(L108:L127,AS16)</f>
        <v>4</v>
      </c>
      <c r="AU16" s="36">
        <f>AT16/(AV4-AT20)</f>
        <v>0.23529411764705882</v>
      </c>
      <c r="AV16" s="36">
        <f>IF(AU16=0,0,(AU16*((LOG(AU16))/LOG(2))))</f>
        <v>-0.49116772735302094</v>
      </c>
    </row>
    <row r="17" spans="1:48" x14ac:dyDescent="0.3">
      <c r="A17" s="58">
        <v>21</v>
      </c>
      <c r="B17" s="58">
        <v>1284</v>
      </c>
      <c r="C17" s="61">
        <v>21</v>
      </c>
      <c r="D17" s="58">
        <v>1292</v>
      </c>
      <c r="E17" s="61">
        <v>11</v>
      </c>
      <c r="F17" s="58">
        <v>1302</v>
      </c>
      <c r="G17" s="64">
        <v>21</v>
      </c>
      <c r="H17" s="64">
        <v>1310</v>
      </c>
      <c r="I17" s="42"/>
      <c r="J17" s="42"/>
      <c r="K17" s="43">
        <v>0</v>
      </c>
      <c r="L17">
        <v>2212</v>
      </c>
      <c r="N17" s="36">
        <v>2121</v>
      </c>
      <c r="O17" s="36">
        <f>COUNTIF($L$7:$L$500,N17)</f>
        <v>14</v>
      </c>
      <c r="P17" s="36">
        <f>O17/$Q$4</f>
        <v>0.11570247933884298</v>
      </c>
      <c r="Q17" s="36">
        <f>IF(P17=0,0,(P17*((LOG(P17))/LOG(2))))</f>
        <v>-0.36000922655403189</v>
      </c>
      <c r="T17" s="36">
        <f>N17</f>
        <v>2121</v>
      </c>
      <c r="U17" s="36">
        <f>COUNTIF(L7:L26,T17)</f>
        <v>4</v>
      </c>
      <c r="V17" s="36">
        <f>U17/(W4-U20)</f>
        <v>0.4</v>
      </c>
      <c r="W17" s="36">
        <f>IF(V17=0,0,(V17*((LOG(V17))/LOG(2))))</f>
        <v>-0.52877123795494496</v>
      </c>
      <c r="Y17" s="36">
        <f>N17</f>
        <v>2121</v>
      </c>
      <c r="Z17" s="36">
        <f>COUNTIF(L27:L46,Y17)</f>
        <v>0</v>
      </c>
      <c r="AA17" s="36">
        <f>Z17/(AB4-Z20)</f>
        <v>0</v>
      </c>
      <c r="AB17" s="36">
        <f>IF(AA17=0,0,(AA17*((LOG(AA17))/LOG(2))))</f>
        <v>0</v>
      </c>
      <c r="AD17" s="36">
        <f>N17</f>
        <v>2121</v>
      </c>
      <c r="AE17" s="36">
        <f>COUNTIF(L47:L67,AD17)</f>
        <v>3</v>
      </c>
      <c r="AF17" s="36">
        <f>AE17/(AG4-AE20)</f>
        <v>0.25</v>
      </c>
      <c r="AG17" s="36">
        <f>IF(AF17=0,0,(AF17*((LOG(AF17))/LOG(2))))</f>
        <v>-0.5</v>
      </c>
      <c r="AI17" s="36">
        <f>N17</f>
        <v>2121</v>
      </c>
      <c r="AJ17" s="36">
        <f>COUNTIF(L68:L87,AI17)</f>
        <v>2</v>
      </c>
      <c r="AK17" s="36">
        <f>AJ17/(AL4-AJ20)</f>
        <v>0.18181818181818182</v>
      </c>
      <c r="AL17" s="36">
        <f>IF(AK17=0,0,(AK17*((LOG(AK17))/LOG(2))))</f>
        <v>-0.44716938520678134</v>
      </c>
      <c r="AN17" s="36">
        <f>N17</f>
        <v>2121</v>
      </c>
      <c r="AO17" s="36">
        <f>COUNTIF(L88:L107,AN17)</f>
        <v>4</v>
      </c>
      <c r="AP17" s="36">
        <f>AO17/(AQ4-AO20)</f>
        <v>0.23529411764705882</v>
      </c>
      <c r="AQ17" s="36">
        <f>IF(AP17=0,0,(AP17*((LOG(AP17))/LOG(2))))</f>
        <v>-0.49116772735302094</v>
      </c>
      <c r="AS17" s="36">
        <f>N17</f>
        <v>2121</v>
      </c>
      <c r="AT17" s="36">
        <f>COUNTIF(L108:L127,AS17)</f>
        <v>1</v>
      </c>
      <c r="AU17" s="36">
        <f>AT17/(AV4-AT20)</f>
        <v>5.8823529411764705E-2</v>
      </c>
      <c r="AV17" s="36">
        <f>IF(AU17=0,0,(AU17*((LOG(AU17))/LOG(2))))</f>
        <v>-0.24043899066178465</v>
      </c>
    </row>
    <row r="18" spans="1:48" x14ac:dyDescent="0.3">
      <c r="A18" s="58">
        <v>21</v>
      </c>
      <c r="B18" s="58">
        <v>1403</v>
      </c>
      <c r="C18" s="61">
        <v>21</v>
      </c>
      <c r="D18" s="58">
        <v>1410</v>
      </c>
      <c r="E18" s="61">
        <v>11</v>
      </c>
      <c r="F18" s="58">
        <v>1417</v>
      </c>
      <c r="G18" s="64">
        <v>21</v>
      </c>
      <c r="H18" s="64">
        <v>1425</v>
      </c>
      <c r="I18" s="42"/>
      <c r="J18" s="42"/>
      <c r="K18" s="43">
        <v>0</v>
      </c>
      <c r="L18">
        <v>2212</v>
      </c>
      <c r="N18" s="36">
        <v>2122</v>
      </c>
      <c r="O18" s="36">
        <f>COUNTIF($L$7:$L$500,N18)</f>
        <v>24</v>
      </c>
      <c r="P18" s="36">
        <f>O18/$Q$4</f>
        <v>0.19834710743801653</v>
      </c>
      <c r="Q18" s="36">
        <f>IF(P18=0,0,(P18*((LOG(P18))/LOG(2))))</f>
        <v>-0.46292246014283073</v>
      </c>
      <c r="T18" s="36">
        <f>N18</f>
        <v>2122</v>
      </c>
      <c r="U18" s="36">
        <f>COUNTIF(L7:L26,T18)</f>
        <v>2</v>
      </c>
      <c r="V18" s="36">
        <f>U18/(W4-U20)</f>
        <v>0.2</v>
      </c>
      <c r="W18" s="36">
        <f>IF(V18=0,0,(V18*((LOG(V18))/LOG(2))))</f>
        <v>-0.46438561897747244</v>
      </c>
      <c r="Y18" s="36">
        <f>N18</f>
        <v>2122</v>
      </c>
      <c r="Z18" s="36">
        <f>COUNTIF(L27:L46,Y18)</f>
        <v>6</v>
      </c>
      <c r="AA18" s="36">
        <f>Z18/(AB4-Z20)</f>
        <v>0.42857142857142855</v>
      </c>
      <c r="AB18" s="36">
        <f>IF(AA18=0,0,(AA18*((LOG(AA18))/LOG(2))))</f>
        <v>-0.52388246628704915</v>
      </c>
      <c r="AD18" s="36">
        <f>N18</f>
        <v>2122</v>
      </c>
      <c r="AE18" s="36">
        <f>COUNTIF(L47:L67,AD18)</f>
        <v>2</v>
      </c>
      <c r="AF18" s="36">
        <f>AE18/(AG4-AE20)</f>
        <v>0.16666666666666666</v>
      </c>
      <c r="AG18" s="36">
        <f>IF(AF18=0,0,(AF18*((LOG(AF18))/LOG(2))))</f>
        <v>-0.43082708345352599</v>
      </c>
      <c r="AI18" s="36">
        <f>N18</f>
        <v>2122</v>
      </c>
      <c r="AJ18" s="36">
        <f>COUNTIF(L68:L87,AI18)</f>
        <v>3</v>
      </c>
      <c r="AK18" s="36">
        <f>AJ18/(AL4-AJ20)</f>
        <v>0.27272727272727271</v>
      </c>
      <c r="AL18" s="36">
        <f>IF(AK18=0,0,(AK18*((LOG(AK18))/LOG(2))))</f>
        <v>-0.51121885034076575</v>
      </c>
      <c r="AN18" s="36">
        <f>N18</f>
        <v>2122</v>
      </c>
      <c r="AO18" s="36">
        <f>COUNTIF(L88:L107,AN18)</f>
        <v>6</v>
      </c>
      <c r="AP18" s="36">
        <f>AO18/(AQ4-AO20)</f>
        <v>0.35294117647058826</v>
      </c>
      <c r="AQ18" s="36">
        <f>IF(AP18=0,0,(AP18*((LOG(AP18))/LOG(2))))</f>
        <v>-0.53029423783382934</v>
      </c>
      <c r="AS18" s="36">
        <f>N18</f>
        <v>2122</v>
      </c>
      <c r="AT18" s="36">
        <f>COUNTIF(L108:L127,AS18)</f>
        <v>5</v>
      </c>
      <c r="AU18" s="36">
        <f>AT18/(AV4-AT20)</f>
        <v>0.29411764705882354</v>
      </c>
      <c r="AV18" s="36">
        <f>IF(AU18=0,0,(AU18*((LOG(AU18))/LOG(2))))</f>
        <v>-0.51927492540087561</v>
      </c>
    </row>
    <row r="19" spans="1:48" x14ac:dyDescent="0.3">
      <c r="A19" s="58">
        <v>21</v>
      </c>
      <c r="B19" s="58">
        <v>1511</v>
      </c>
      <c r="C19" s="61">
        <v>12</v>
      </c>
      <c r="D19" s="58">
        <v>1519</v>
      </c>
      <c r="E19" s="61">
        <v>24</v>
      </c>
      <c r="F19" s="58">
        <v>1527</v>
      </c>
      <c r="G19" s="64">
        <v>14</v>
      </c>
      <c r="H19" s="64">
        <v>1534</v>
      </c>
      <c r="I19" s="42"/>
      <c r="J19" s="42"/>
      <c r="K19" s="43">
        <v>0</v>
      </c>
      <c r="L19">
        <v>2121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COUNTIF(L7:L26,T19)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COUNTIF(L27:L46,Y19)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COUNTIF(L47:L67,AD19)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COUNTIF(L68:L87,AI19)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COUNTIF(L88:L107,AN19)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COUNTIF(L108:L127,AS19)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1640</v>
      </c>
      <c r="C20" s="61">
        <v>21</v>
      </c>
      <c r="D20" s="58">
        <v>1649</v>
      </c>
      <c r="E20" s="61">
        <v>11</v>
      </c>
      <c r="F20" s="58">
        <v>1657</v>
      </c>
      <c r="G20" s="64">
        <v>21</v>
      </c>
      <c r="H20" s="64">
        <v>1664</v>
      </c>
      <c r="I20" s="42"/>
      <c r="J20" s="42"/>
      <c r="K20" s="43">
        <v>0</v>
      </c>
      <c r="L20">
        <v>2212</v>
      </c>
      <c r="N20" s="36">
        <v>2212</v>
      </c>
      <c r="O20" s="36">
        <f>COUNTIF($L$7:$L$500,N20)</f>
        <v>40</v>
      </c>
      <c r="P20" s="36">
        <f>O20/$Q$4</f>
        <v>0.33057851239669422</v>
      </c>
      <c r="Q20" s="36">
        <f>IF(P20=0,0,(P20*((LOG(P20))/LOG(2))))</f>
        <v>-0.52791244376437418</v>
      </c>
      <c r="T20" s="36">
        <f>N20</f>
        <v>2212</v>
      </c>
      <c r="U20" s="36">
        <f>COUNTIF(L7:L26,T20)</f>
        <v>10</v>
      </c>
      <c r="V20" s="55"/>
      <c r="W20" s="56"/>
      <c r="Y20" s="36">
        <f>N20</f>
        <v>2212</v>
      </c>
      <c r="Z20" s="36">
        <f>COUNTIF(L27:L46,Y20)</f>
        <v>6</v>
      </c>
      <c r="AA20" s="55"/>
      <c r="AB20" s="56"/>
      <c r="AD20" s="36">
        <f>N20</f>
        <v>2212</v>
      </c>
      <c r="AE20" s="36">
        <f>COUNTIF(L47:L67,AD20)</f>
        <v>9</v>
      </c>
      <c r="AF20" s="55"/>
      <c r="AG20" s="56"/>
      <c r="AI20" s="36">
        <f>N20</f>
        <v>2212</v>
      </c>
      <c r="AJ20" s="36">
        <f>COUNTIF(L68:L87,AI20)</f>
        <v>9</v>
      </c>
      <c r="AK20" s="55"/>
      <c r="AL20" s="56"/>
      <c r="AN20" s="36">
        <f>N20</f>
        <v>2212</v>
      </c>
      <c r="AO20" s="36">
        <f>COUNTIF(L88:L107,AN20)</f>
        <v>3</v>
      </c>
      <c r="AP20" s="55"/>
      <c r="AQ20" s="56"/>
      <c r="AS20" s="36">
        <f>N20</f>
        <v>2212</v>
      </c>
      <c r="AT20" s="36">
        <f>COUNTIF(L108:L127,AS20)</f>
        <v>3</v>
      </c>
      <c r="AU20" s="55"/>
      <c r="AV20" s="56"/>
    </row>
    <row r="21" spans="1:48" x14ac:dyDescent="0.3">
      <c r="A21" s="58">
        <v>21</v>
      </c>
      <c r="B21" s="58">
        <v>1758</v>
      </c>
      <c r="C21" s="61">
        <v>12</v>
      </c>
      <c r="D21" s="58">
        <v>1766</v>
      </c>
      <c r="E21" s="61">
        <v>24</v>
      </c>
      <c r="F21" s="58">
        <v>1774</v>
      </c>
      <c r="G21" s="64">
        <v>14</v>
      </c>
      <c r="H21" s="64">
        <v>1783</v>
      </c>
      <c r="I21" s="42"/>
      <c r="J21" s="42"/>
      <c r="K21" s="43">
        <v>0</v>
      </c>
      <c r="L21">
        <v>2121</v>
      </c>
      <c r="N21" s="36">
        <v>2221</v>
      </c>
      <c r="O21" s="36">
        <f>COUNTIF($L$7:$L$500,N21)</f>
        <v>10</v>
      </c>
      <c r="P21" s="36">
        <f>O21/$Q$4</f>
        <v>8.2644628099173556E-2</v>
      </c>
      <c r="Q21" s="36">
        <f>IF(P21=0,0,(P21*((LOG(P21))/LOG(2))))</f>
        <v>-0.29726736713944069</v>
      </c>
      <c r="T21" s="36">
        <f>N21</f>
        <v>2221</v>
      </c>
      <c r="U21" s="36">
        <f>COUNTIF(L7:L26,T21)</f>
        <v>1</v>
      </c>
      <c r="V21" s="36">
        <f>U21/(W4-U20)</f>
        <v>0.1</v>
      </c>
      <c r="W21" s="36">
        <f>IF(V21=0,0,(V21*((LOG(V21))/LOG(2))))</f>
        <v>-0.33219280948873625</v>
      </c>
      <c r="Y21" s="36">
        <f>N21</f>
        <v>2221</v>
      </c>
      <c r="Z21" s="36">
        <f>COUNTIF(L27:L46,Y21)</f>
        <v>1</v>
      </c>
      <c r="AA21" s="36">
        <f>Z21/(AB4-Z20)</f>
        <v>7.1428571428571425E-2</v>
      </c>
      <c r="AB21" s="36">
        <f>IF(AA21=0,0,(AA21*((LOG(AA21))/LOG(2))))</f>
        <v>-0.27195392300411453</v>
      </c>
      <c r="AD21" s="36">
        <f>N21</f>
        <v>2221</v>
      </c>
      <c r="AE21" s="36">
        <f>COUNTIF(L47:L67,AD21)</f>
        <v>3</v>
      </c>
      <c r="AF21" s="36">
        <f>AE21/(AG4-AE20)</f>
        <v>0.25</v>
      </c>
      <c r="AG21" s="36">
        <f>IF(AF21=0,0,(AF21*((LOG(AF21))/LOG(2))))</f>
        <v>-0.5</v>
      </c>
      <c r="AI21" s="36">
        <f>N21</f>
        <v>2221</v>
      </c>
      <c r="AJ21" s="36">
        <f>COUNTIF(L68:L87,AI21)</f>
        <v>1</v>
      </c>
      <c r="AK21" s="36">
        <f>AJ21/(AL4-AJ20)</f>
        <v>9.0909090909090912E-2</v>
      </c>
      <c r="AL21" s="36">
        <f>IF(AK21=0,0,(AK21*((LOG(AK21))/LOG(2))))</f>
        <v>-0.31449378351248153</v>
      </c>
      <c r="AN21" s="36">
        <f>N21</f>
        <v>2221</v>
      </c>
      <c r="AO21" s="36">
        <f>COUNTIF(L88:L107,AN21)</f>
        <v>2</v>
      </c>
      <c r="AP21" s="36">
        <f>AO21/(AQ4-AO20)</f>
        <v>0.11764705882352941</v>
      </c>
      <c r="AQ21" s="36">
        <f>IF(AP21=0,0,(AP21*((LOG(AP21))/LOG(2))))</f>
        <v>-0.36323092250003997</v>
      </c>
      <c r="AS21" s="36">
        <f>N21</f>
        <v>2221</v>
      </c>
      <c r="AT21" s="36">
        <f>COUNTIF(L108:L127,AS21)</f>
        <v>2</v>
      </c>
      <c r="AU21" s="36">
        <f>AT21/(AV4-AT20)</f>
        <v>0.11764705882352941</v>
      </c>
      <c r="AV21" s="36">
        <f>IF(AU21=0,0,(AU21*((LOG(AU21))/LOG(2))))</f>
        <v>-0.36323092250003997</v>
      </c>
    </row>
    <row r="22" spans="1:48" x14ac:dyDescent="0.3">
      <c r="A22" s="58">
        <v>21</v>
      </c>
      <c r="B22" s="58">
        <v>1882</v>
      </c>
      <c r="C22" s="61">
        <v>21</v>
      </c>
      <c r="D22" s="58">
        <v>1886</v>
      </c>
      <c r="E22" s="61">
        <v>11</v>
      </c>
      <c r="F22" s="58">
        <v>1891</v>
      </c>
      <c r="G22" s="64">
        <v>21</v>
      </c>
      <c r="H22" s="64">
        <v>1899</v>
      </c>
      <c r="I22" s="42"/>
      <c r="J22" s="42"/>
      <c r="K22" s="43">
        <v>0</v>
      </c>
      <c r="L22">
        <v>2212</v>
      </c>
      <c r="N22" s="36">
        <v>2222</v>
      </c>
      <c r="O22" s="36">
        <f>COUNTIF($L$7:$L$500,N22)</f>
        <v>3</v>
      </c>
      <c r="P22" s="36">
        <f>O22/$Q$4</f>
        <v>2.4793388429752067E-2</v>
      </c>
      <c r="Q22" s="36">
        <f>IF(P22=0,0,(P22*((LOG(P22))/LOG(2))))</f>
        <v>-0.13224547280711005</v>
      </c>
      <c r="T22" s="36">
        <f>N22</f>
        <v>2222</v>
      </c>
      <c r="U22" s="36">
        <f>COUNTIF(L7:L26,T22)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COUNTIF(L27:L46,Y22)</f>
        <v>2</v>
      </c>
      <c r="AA22" s="36">
        <f>Z22/(AB4-Z20)</f>
        <v>0.14285714285714285</v>
      </c>
      <c r="AB22" s="36">
        <f>IF(AA22=0,0,(AA22*((LOG(AA22))/LOG(2))))</f>
        <v>-0.40105070315108626</v>
      </c>
      <c r="AD22" s="36">
        <f>N22</f>
        <v>2222</v>
      </c>
      <c r="AE22" s="36">
        <f>COUNTIF(L47:L67,AD22)</f>
        <v>0</v>
      </c>
      <c r="AF22" s="36">
        <f>AE22/(AG4-AE20)</f>
        <v>0</v>
      </c>
      <c r="AG22" s="36">
        <f>IF(AF22=0,0,(AF22*((LOG(AF22))/LOG(2))))</f>
        <v>0</v>
      </c>
      <c r="AI22" s="36">
        <f>N22</f>
        <v>2222</v>
      </c>
      <c r="AJ22" s="36">
        <f>COUNTIF(L68:L87,AI22)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COUNTIF(L88:L107,AN22)</f>
        <v>1</v>
      </c>
      <c r="AP22" s="36">
        <f>AO22/(AQ4-AO20)</f>
        <v>5.8823529411764705E-2</v>
      </c>
      <c r="AQ22" s="36">
        <f>IF(AP22=0,0,(AP22*((LOG(AP22))/LOG(2))))</f>
        <v>-0.24043899066178465</v>
      </c>
      <c r="AS22" s="36">
        <f>N22</f>
        <v>2222</v>
      </c>
      <c r="AT22" s="36">
        <f>COUNTIF(L108:L127,AS22)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21</v>
      </c>
      <c r="B23" s="58">
        <v>1995</v>
      </c>
      <c r="C23" s="61">
        <v>12</v>
      </c>
      <c r="D23" s="58">
        <v>2002</v>
      </c>
      <c r="E23" s="61">
        <v>13</v>
      </c>
      <c r="F23" s="58">
        <v>2015</v>
      </c>
      <c r="G23" s="64">
        <v>23</v>
      </c>
      <c r="H23" s="64">
        <v>2023</v>
      </c>
      <c r="I23" s="42"/>
      <c r="J23" s="42"/>
      <c r="K23" s="43">
        <v>0</v>
      </c>
      <c r="L23">
        <v>2112</v>
      </c>
      <c r="P23" s="28">
        <f>SUM(P7:P22)</f>
        <v>1</v>
      </c>
      <c r="Q23" s="28">
        <f>-SUM(Q7:Q22)</f>
        <v>2.7935636663376209</v>
      </c>
      <c r="V23" s="28">
        <f>SUM(V7:V22)</f>
        <v>0.99999999999999989</v>
      </c>
      <c r="W23" s="28">
        <f>-SUM(W7:W22)</f>
        <v>1.8464393446710157</v>
      </c>
      <c r="AA23" s="28">
        <f>SUM(AA7:AA22)</f>
        <v>1</v>
      </c>
      <c r="AB23" s="28">
        <f>-SUM(AB7:AB22)</f>
        <v>1.727396673574479</v>
      </c>
      <c r="AF23" s="28">
        <f>SUM(AF7:AF22)</f>
        <v>0.99999999999999989</v>
      </c>
      <c r="AG23" s="28">
        <f>-SUM(AG7:AG22)</f>
        <v>2.4591479170272446</v>
      </c>
      <c r="AK23" s="28">
        <f>SUM(AK7:AK22)</f>
        <v>1</v>
      </c>
      <c r="AL23" s="28">
        <f>-SUM(AL7:AL22)</f>
        <v>2.481714572986073</v>
      </c>
      <c r="AP23" s="28">
        <f>SUM(AP7:AP22)</f>
        <v>1</v>
      </c>
      <c r="AQ23" s="28">
        <f>-SUM(AQ7:AQ22)</f>
        <v>2.5868878409958134</v>
      </c>
      <c r="AU23" s="28">
        <f>SUM(AU7:AU22)</f>
        <v>1</v>
      </c>
      <c r="AV23" s="28">
        <f>-SUM(AV7:AV22)</f>
        <v>2.5810134015775859</v>
      </c>
    </row>
    <row r="24" spans="1:48" x14ac:dyDescent="0.3">
      <c r="A24" s="58">
        <v>21</v>
      </c>
      <c r="B24" s="58">
        <v>2120</v>
      </c>
      <c r="C24" s="61">
        <v>12</v>
      </c>
      <c r="D24" s="58">
        <v>2136</v>
      </c>
      <c r="E24" s="61">
        <v>13</v>
      </c>
      <c r="F24" s="58">
        <v>2150</v>
      </c>
      <c r="G24" s="64">
        <v>23</v>
      </c>
      <c r="H24" s="64">
        <v>2157</v>
      </c>
      <c r="I24" s="42"/>
      <c r="J24" s="42"/>
      <c r="K24" s="43">
        <v>0</v>
      </c>
      <c r="L24">
        <v>2112</v>
      </c>
      <c r="P24" s="29" t="s">
        <v>90</v>
      </c>
      <c r="Q24" s="29">
        <f>Q23/(LOG(Q4)/LOG(2))</f>
        <v>0.40376049800892316</v>
      </c>
      <c r="V24" s="29" t="s">
        <v>117</v>
      </c>
      <c r="W24" s="29">
        <f>W23/(LOG(W4)/LOG(2))</f>
        <v>0.42722583627785626</v>
      </c>
      <c r="AA24" s="29" t="s">
        <v>120</v>
      </c>
      <c r="AB24" s="29">
        <f>AB23/(LOG(AB4)/LOG(2))</f>
        <v>0.39968195574977472</v>
      </c>
      <c r="AF24" s="29" t="s">
        <v>121</v>
      </c>
      <c r="AG24" s="29">
        <f>AG23/(LOG(AG4)/LOG(2))</f>
        <v>0.55987481785218662</v>
      </c>
      <c r="AK24" s="29" t="s">
        <v>122</v>
      </c>
      <c r="AL24" s="29">
        <f>AL23/(LOG(AL4)/LOG(2))</f>
        <v>0.57421468347005233</v>
      </c>
      <c r="AP24" s="29" t="s">
        <v>123</v>
      </c>
      <c r="AQ24" s="29">
        <f>AQ23/(LOG(AQ4)/LOG(2))</f>
        <v>0.59854948629431848</v>
      </c>
      <c r="AU24" s="29" t="s">
        <v>124</v>
      </c>
      <c r="AV24" s="29">
        <f>AV23/(LOG(AV4)/LOG(2))</f>
        <v>0.59719026899841376</v>
      </c>
    </row>
    <row r="25" spans="1:48" x14ac:dyDescent="0.3">
      <c r="A25" s="58">
        <v>21</v>
      </c>
      <c r="B25" s="58">
        <v>2259</v>
      </c>
      <c r="C25" s="61">
        <v>21</v>
      </c>
      <c r="D25" s="58">
        <v>2267</v>
      </c>
      <c r="E25" s="61">
        <v>22</v>
      </c>
      <c r="F25" s="58">
        <v>2282</v>
      </c>
      <c r="G25" s="64">
        <v>14</v>
      </c>
      <c r="H25" s="64">
        <v>2289</v>
      </c>
      <c r="I25" s="42"/>
      <c r="J25" s="42"/>
      <c r="K25" s="43">
        <v>0</v>
      </c>
      <c r="L25">
        <v>2221</v>
      </c>
    </row>
    <row r="26" spans="1:48" x14ac:dyDescent="0.3">
      <c r="A26" s="58">
        <v>21</v>
      </c>
      <c r="B26" s="58">
        <v>2393</v>
      </c>
      <c r="C26" s="61">
        <v>12</v>
      </c>
      <c r="D26" s="58">
        <v>2404</v>
      </c>
      <c r="E26" s="61">
        <v>13</v>
      </c>
      <c r="F26" s="58">
        <v>2413</v>
      </c>
      <c r="G26" s="64">
        <v>23</v>
      </c>
      <c r="H26" s="64">
        <v>2420</v>
      </c>
      <c r="I26" s="42"/>
      <c r="J26" s="42"/>
      <c r="K26" s="43">
        <v>0</v>
      </c>
      <c r="L26">
        <v>2112</v>
      </c>
    </row>
    <row r="27" spans="1:48" x14ac:dyDescent="0.3">
      <c r="A27" s="59">
        <v>21</v>
      </c>
      <c r="B27" s="59">
        <v>2514</v>
      </c>
      <c r="C27" s="62">
        <v>21</v>
      </c>
      <c r="D27" s="59">
        <v>2530</v>
      </c>
      <c r="E27" s="62">
        <v>22</v>
      </c>
      <c r="F27" s="59">
        <v>2563</v>
      </c>
      <c r="G27" s="65">
        <v>23</v>
      </c>
      <c r="H27" s="65">
        <v>2586</v>
      </c>
      <c r="I27" s="41"/>
      <c r="J27" s="41"/>
      <c r="K27" s="51">
        <v>0</v>
      </c>
      <c r="L27">
        <v>2222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21</v>
      </c>
      <c r="B28" s="59">
        <v>2685</v>
      </c>
      <c r="C28" s="62">
        <v>12</v>
      </c>
      <c r="D28" s="59">
        <v>2690</v>
      </c>
      <c r="E28" s="62">
        <v>24</v>
      </c>
      <c r="F28" s="59">
        <v>2697</v>
      </c>
      <c r="G28" s="65">
        <v>23</v>
      </c>
      <c r="H28" s="65">
        <v>2770</v>
      </c>
      <c r="I28" s="41"/>
      <c r="J28" s="41"/>
      <c r="K28" s="51">
        <v>0</v>
      </c>
      <c r="L28">
        <v>2122</v>
      </c>
      <c r="N28" s="40">
        <f>COUNTIF(L7:L127,G3)</f>
        <v>40</v>
      </c>
      <c r="O28" s="40"/>
      <c r="P28" s="47">
        <v>20</v>
      </c>
      <c r="Q28" s="47">
        <v>20</v>
      </c>
      <c r="R28" s="47">
        <v>21</v>
      </c>
      <c r="S28" s="47">
        <v>20</v>
      </c>
      <c r="T28" s="47">
        <v>20</v>
      </c>
      <c r="U28" s="47">
        <v>20</v>
      </c>
      <c r="V28" s="46"/>
    </row>
    <row r="29" spans="1:48" x14ac:dyDescent="0.3">
      <c r="A29" s="59">
        <v>21</v>
      </c>
      <c r="B29" s="59">
        <v>2865</v>
      </c>
      <c r="C29" s="62">
        <v>21</v>
      </c>
      <c r="D29" s="59">
        <v>2871</v>
      </c>
      <c r="E29" s="62">
        <v>11</v>
      </c>
      <c r="F29" s="59">
        <v>2878</v>
      </c>
      <c r="G29" s="65">
        <v>21</v>
      </c>
      <c r="H29" s="65">
        <v>2887</v>
      </c>
      <c r="I29" s="41"/>
      <c r="J29" s="41"/>
      <c r="K29" s="51">
        <v>0</v>
      </c>
      <c r="L29">
        <v>2212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2991</v>
      </c>
      <c r="C30" s="62">
        <v>12</v>
      </c>
      <c r="D30" s="59">
        <v>2998</v>
      </c>
      <c r="E30" s="62">
        <v>13</v>
      </c>
      <c r="F30" s="59">
        <v>3007</v>
      </c>
      <c r="G30" s="65">
        <v>23</v>
      </c>
      <c r="H30" s="65">
        <v>3015</v>
      </c>
      <c r="I30" s="41"/>
      <c r="J30" s="41"/>
      <c r="K30" s="51">
        <v>0</v>
      </c>
      <c r="L30">
        <v>2112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3126</v>
      </c>
      <c r="C31" s="62">
        <v>21</v>
      </c>
      <c r="D31" s="59">
        <v>3134</v>
      </c>
      <c r="E31" s="62">
        <v>11</v>
      </c>
      <c r="F31" s="59">
        <v>3146</v>
      </c>
      <c r="G31" s="65">
        <v>21</v>
      </c>
      <c r="H31" s="65">
        <v>3154</v>
      </c>
      <c r="I31" s="41"/>
      <c r="J31" s="41"/>
      <c r="K31" s="51">
        <v>0</v>
      </c>
      <c r="L31">
        <v>2212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3253</v>
      </c>
      <c r="C32" s="62">
        <v>12</v>
      </c>
      <c r="D32" s="59">
        <v>3260</v>
      </c>
      <c r="E32" s="62">
        <v>13</v>
      </c>
      <c r="F32" s="59">
        <v>3270</v>
      </c>
      <c r="G32" s="65">
        <v>23</v>
      </c>
      <c r="H32" s="65">
        <v>3278</v>
      </c>
      <c r="I32" s="41"/>
      <c r="J32" s="41"/>
      <c r="K32" s="51">
        <v>0</v>
      </c>
      <c r="L32">
        <v>2112</v>
      </c>
      <c r="O32" s="45" t="s">
        <v>106</v>
      </c>
      <c r="P32" s="47">
        <f>U20</f>
        <v>10</v>
      </c>
      <c r="Q32" s="47">
        <f>Z20</f>
        <v>6</v>
      </c>
      <c r="R32" s="47">
        <f>AE20</f>
        <v>9</v>
      </c>
      <c r="S32" s="47">
        <f>AJ20</f>
        <v>9</v>
      </c>
      <c r="T32" s="47">
        <f>AO20</f>
        <v>3</v>
      </c>
      <c r="U32" s="47">
        <f>AT20</f>
        <v>3</v>
      </c>
      <c r="V32" s="45"/>
    </row>
    <row r="33" spans="1:22" x14ac:dyDescent="0.3">
      <c r="A33" s="59">
        <v>21</v>
      </c>
      <c r="B33" s="59">
        <v>3373</v>
      </c>
      <c r="C33" s="62">
        <v>21</v>
      </c>
      <c r="D33" s="59">
        <v>3377</v>
      </c>
      <c r="E33" s="62">
        <v>11</v>
      </c>
      <c r="F33" s="59">
        <v>3382</v>
      </c>
      <c r="G33" s="65">
        <v>21</v>
      </c>
      <c r="H33" s="65">
        <v>3391</v>
      </c>
      <c r="I33" s="41"/>
      <c r="J33" s="41"/>
      <c r="K33" s="51">
        <v>0</v>
      </c>
      <c r="L33">
        <v>2212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3493</v>
      </c>
      <c r="C34" s="62">
        <v>12</v>
      </c>
      <c r="D34" s="59">
        <v>3501</v>
      </c>
      <c r="E34" s="62">
        <v>13</v>
      </c>
      <c r="F34" s="59">
        <v>3510</v>
      </c>
      <c r="G34" s="65">
        <v>23</v>
      </c>
      <c r="H34" s="65">
        <v>3519</v>
      </c>
      <c r="I34" s="41"/>
      <c r="J34" s="41"/>
      <c r="K34" s="51">
        <v>0</v>
      </c>
      <c r="L34">
        <v>2112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3617</v>
      </c>
      <c r="C35" s="62">
        <v>12</v>
      </c>
      <c r="D35" s="59">
        <v>3628</v>
      </c>
      <c r="E35" s="62">
        <v>24</v>
      </c>
      <c r="F35" s="59">
        <v>3636</v>
      </c>
      <c r="G35" s="65">
        <v>23</v>
      </c>
      <c r="H35" s="65">
        <v>3669</v>
      </c>
      <c r="I35" s="41"/>
      <c r="J35" s="41"/>
      <c r="K35" s="51">
        <v>0</v>
      </c>
      <c r="L35">
        <v>2122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3761</v>
      </c>
      <c r="C36" s="62">
        <v>21</v>
      </c>
      <c r="D36" s="59">
        <v>3765</v>
      </c>
      <c r="E36" s="62">
        <v>22</v>
      </c>
      <c r="F36" s="59">
        <v>3770</v>
      </c>
      <c r="G36" s="65">
        <v>14</v>
      </c>
      <c r="H36" s="65">
        <v>3777</v>
      </c>
      <c r="I36" s="41"/>
      <c r="J36" s="41"/>
      <c r="K36" s="51">
        <v>0</v>
      </c>
      <c r="L36">
        <v>2221</v>
      </c>
      <c r="N36" s="41"/>
      <c r="O36" s="50" t="s">
        <v>110</v>
      </c>
      <c r="P36">
        <f>H26/P28</f>
        <v>121</v>
      </c>
      <c r="Q36">
        <f>(H46-H26)/Q28</f>
        <v>137.69999999999999</v>
      </c>
      <c r="R36">
        <f>(H67-H46)/R28</f>
        <v>129.33333333333334</v>
      </c>
      <c r="S36">
        <f>(H87-H67)/S28</f>
        <v>131.94999999999999</v>
      </c>
      <c r="T36">
        <f>(H107-H87)/T28</f>
        <v>141.05000000000001</v>
      </c>
      <c r="U36">
        <f>(H127-H107)/U28</f>
        <v>143.65</v>
      </c>
    </row>
    <row r="37" spans="1:22" x14ac:dyDescent="0.3">
      <c r="A37" s="59">
        <v>21</v>
      </c>
      <c r="B37" s="59">
        <v>3875</v>
      </c>
      <c r="C37" s="62">
        <v>21</v>
      </c>
      <c r="D37" s="59">
        <v>3882</v>
      </c>
      <c r="E37" s="62">
        <v>11</v>
      </c>
      <c r="F37" s="59">
        <v>3899</v>
      </c>
      <c r="G37" s="65">
        <v>21</v>
      </c>
      <c r="H37" s="65">
        <v>3908</v>
      </c>
      <c r="I37" s="41"/>
      <c r="J37" s="41"/>
      <c r="K37" s="51">
        <v>0</v>
      </c>
      <c r="L37">
        <v>2212</v>
      </c>
    </row>
    <row r="38" spans="1:22" x14ac:dyDescent="0.3">
      <c r="A38" s="59">
        <v>21</v>
      </c>
      <c r="B38" s="59">
        <v>4002</v>
      </c>
      <c r="C38" s="62">
        <v>12</v>
      </c>
      <c r="D38" s="59">
        <v>4010</v>
      </c>
      <c r="E38" s="62">
        <v>24</v>
      </c>
      <c r="F38" s="59">
        <v>4018</v>
      </c>
      <c r="G38" s="65">
        <v>23</v>
      </c>
      <c r="H38" s="65">
        <v>4043</v>
      </c>
      <c r="I38" s="41"/>
      <c r="J38" s="41"/>
      <c r="K38" s="51">
        <v>0</v>
      </c>
      <c r="L38">
        <v>2122</v>
      </c>
    </row>
    <row r="39" spans="1:22" x14ac:dyDescent="0.3">
      <c r="A39" s="59">
        <v>21</v>
      </c>
      <c r="B39" s="59">
        <v>4138</v>
      </c>
      <c r="C39" s="62">
        <v>12</v>
      </c>
      <c r="D39" s="59">
        <v>4146</v>
      </c>
      <c r="E39" s="62">
        <v>24</v>
      </c>
      <c r="F39" s="59">
        <v>4153</v>
      </c>
      <c r="G39" s="65">
        <v>23</v>
      </c>
      <c r="H39" s="65">
        <v>4179</v>
      </c>
      <c r="I39" s="41"/>
      <c r="J39" s="41"/>
      <c r="K39" s="51">
        <v>0</v>
      </c>
      <c r="L39">
        <v>2122</v>
      </c>
    </row>
    <row r="40" spans="1:22" x14ac:dyDescent="0.3">
      <c r="A40" s="59">
        <v>21</v>
      </c>
      <c r="B40" s="59">
        <v>4277</v>
      </c>
      <c r="C40" s="62">
        <v>21</v>
      </c>
      <c r="D40" s="59">
        <v>4284</v>
      </c>
      <c r="E40" s="62">
        <v>22</v>
      </c>
      <c r="F40" s="59">
        <v>4300</v>
      </c>
      <c r="G40" s="65">
        <v>23</v>
      </c>
      <c r="H40" s="65">
        <v>4324</v>
      </c>
      <c r="I40" s="41"/>
      <c r="J40" s="41"/>
      <c r="K40" s="51">
        <v>0</v>
      </c>
      <c r="L40">
        <v>2222</v>
      </c>
    </row>
    <row r="41" spans="1:22" x14ac:dyDescent="0.3">
      <c r="A41" s="59">
        <v>21</v>
      </c>
      <c r="B41" s="59">
        <v>4420</v>
      </c>
      <c r="C41" s="62">
        <v>21</v>
      </c>
      <c r="D41" s="59">
        <v>4424</v>
      </c>
      <c r="E41" s="62">
        <v>11</v>
      </c>
      <c r="F41" s="59">
        <v>4433</v>
      </c>
      <c r="G41" s="65">
        <v>21</v>
      </c>
      <c r="H41" s="65">
        <v>4441</v>
      </c>
      <c r="I41" s="41"/>
      <c r="J41" s="41"/>
      <c r="K41" s="51">
        <v>0</v>
      </c>
      <c r="L41">
        <v>2212</v>
      </c>
    </row>
    <row r="42" spans="1:22" x14ac:dyDescent="0.3">
      <c r="A42" s="59">
        <v>21</v>
      </c>
      <c r="B42" s="59">
        <v>4559</v>
      </c>
      <c r="C42" s="62">
        <v>12</v>
      </c>
      <c r="D42" s="59">
        <v>4566</v>
      </c>
      <c r="E42" s="62">
        <v>24</v>
      </c>
      <c r="F42" s="59">
        <v>4575</v>
      </c>
      <c r="G42" s="65">
        <v>23</v>
      </c>
      <c r="H42" s="65">
        <v>4602</v>
      </c>
      <c r="I42" s="41"/>
      <c r="J42" s="41"/>
      <c r="K42" s="51">
        <v>0</v>
      </c>
      <c r="L42">
        <v>2122</v>
      </c>
    </row>
    <row r="43" spans="1:22" x14ac:dyDescent="0.3">
      <c r="A43" s="59">
        <v>21</v>
      </c>
      <c r="B43" s="59">
        <v>4700</v>
      </c>
      <c r="C43" s="62">
        <v>12</v>
      </c>
      <c r="D43" s="59">
        <v>4715</v>
      </c>
      <c r="E43" s="62">
        <v>24</v>
      </c>
      <c r="F43" s="59">
        <v>4723</v>
      </c>
      <c r="G43" s="65">
        <v>23</v>
      </c>
      <c r="H43" s="65">
        <v>4803</v>
      </c>
      <c r="I43" s="41"/>
      <c r="J43" s="41"/>
      <c r="K43" s="51">
        <v>0</v>
      </c>
      <c r="L43">
        <v>2122</v>
      </c>
    </row>
    <row r="44" spans="1:22" x14ac:dyDescent="0.3">
      <c r="A44" s="59">
        <v>21</v>
      </c>
      <c r="B44" s="59">
        <v>4905</v>
      </c>
      <c r="C44" s="62">
        <v>12</v>
      </c>
      <c r="D44" s="59">
        <v>4917</v>
      </c>
      <c r="E44" s="62">
        <v>13</v>
      </c>
      <c r="F44" s="59">
        <v>4927</v>
      </c>
      <c r="G44" s="65">
        <v>23</v>
      </c>
      <c r="H44" s="65">
        <v>4935</v>
      </c>
      <c r="I44" s="41"/>
      <c r="J44" s="41"/>
      <c r="K44" s="51">
        <v>0</v>
      </c>
      <c r="L44">
        <v>2112</v>
      </c>
    </row>
    <row r="45" spans="1:22" x14ac:dyDescent="0.3">
      <c r="A45" s="59">
        <v>21</v>
      </c>
      <c r="B45" s="59">
        <v>5030</v>
      </c>
      <c r="C45" s="62">
        <v>21</v>
      </c>
      <c r="D45" s="59">
        <v>5037</v>
      </c>
      <c r="E45" s="62">
        <v>11</v>
      </c>
      <c r="F45" s="59">
        <v>5044</v>
      </c>
      <c r="G45" s="65">
        <v>21</v>
      </c>
      <c r="H45" s="65">
        <v>5052</v>
      </c>
      <c r="I45" s="41"/>
      <c r="J45" s="41"/>
      <c r="K45" s="51">
        <v>0</v>
      </c>
      <c r="L45">
        <v>2212</v>
      </c>
    </row>
    <row r="46" spans="1:22" x14ac:dyDescent="0.3">
      <c r="A46" s="59">
        <v>21</v>
      </c>
      <c r="B46" s="59">
        <v>5146</v>
      </c>
      <c r="C46" s="62">
        <v>12</v>
      </c>
      <c r="D46" s="59">
        <v>5153</v>
      </c>
      <c r="E46" s="62">
        <v>13</v>
      </c>
      <c r="F46" s="59">
        <v>5166</v>
      </c>
      <c r="G46" s="65">
        <v>23</v>
      </c>
      <c r="H46" s="65">
        <v>5174</v>
      </c>
      <c r="I46" s="41"/>
      <c r="J46" s="41"/>
      <c r="K46" s="51">
        <v>0</v>
      </c>
      <c r="L46">
        <v>2112</v>
      </c>
    </row>
    <row r="47" spans="1:22" x14ac:dyDescent="0.3">
      <c r="A47" s="58">
        <v>21</v>
      </c>
      <c r="B47" s="58">
        <v>5277</v>
      </c>
      <c r="C47" s="61">
        <v>12</v>
      </c>
      <c r="D47" s="58">
        <v>5289</v>
      </c>
      <c r="E47" s="61">
        <v>24</v>
      </c>
      <c r="F47" s="58">
        <v>5297</v>
      </c>
      <c r="G47" s="64">
        <v>14</v>
      </c>
      <c r="H47" s="64">
        <v>5350</v>
      </c>
      <c r="I47" s="42"/>
      <c r="J47" s="42"/>
      <c r="K47" s="43">
        <v>0</v>
      </c>
      <c r="L47">
        <v>2121</v>
      </c>
    </row>
    <row r="48" spans="1:22" x14ac:dyDescent="0.3">
      <c r="A48" s="58">
        <v>21</v>
      </c>
      <c r="B48" s="58">
        <v>5448</v>
      </c>
      <c r="C48" s="61">
        <v>21</v>
      </c>
      <c r="D48" s="58">
        <v>5454</v>
      </c>
      <c r="E48" s="61">
        <v>11</v>
      </c>
      <c r="F48" s="58">
        <v>5461</v>
      </c>
      <c r="G48" s="64">
        <v>21</v>
      </c>
      <c r="H48" s="64">
        <v>5469</v>
      </c>
      <c r="I48" s="42"/>
      <c r="J48" s="42"/>
      <c r="K48" s="43">
        <v>0</v>
      </c>
      <c r="L48">
        <v>2212</v>
      </c>
    </row>
    <row r="49" spans="1:12" x14ac:dyDescent="0.3">
      <c r="A49" s="58">
        <v>12</v>
      </c>
      <c r="B49" s="58">
        <v>5563</v>
      </c>
      <c r="C49" s="61">
        <v>23</v>
      </c>
      <c r="D49" s="58">
        <v>5573</v>
      </c>
      <c r="E49" s="61">
        <v>13</v>
      </c>
      <c r="F49" s="58">
        <v>5581</v>
      </c>
      <c r="G49" s="64">
        <v>23</v>
      </c>
      <c r="H49" s="64">
        <v>5590</v>
      </c>
      <c r="I49" s="42"/>
      <c r="J49" s="42"/>
      <c r="K49" s="43">
        <v>0</v>
      </c>
      <c r="L49">
        <v>1212</v>
      </c>
    </row>
    <row r="50" spans="1:12" x14ac:dyDescent="0.3">
      <c r="A50" s="58">
        <v>21</v>
      </c>
      <c r="B50" s="58">
        <v>5687</v>
      </c>
      <c r="C50" s="61">
        <v>21</v>
      </c>
      <c r="D50" s="58">
        <v>5695</v>
      </c>
      <c r="E50" s="61">
        <v>11</v>
      </c>
      <c r="F50" s="58">
        <v>5702</v>
      </c>
      <c r="G50" s="64">
        <v>21</v>
      </c>
      <c r="H50" s="64">
        <v>5710</v>
      </c>
      <c r="I50" s="42"/>
      <c r="J50" s="42"/>
      <c r="K50" s="43">
        <v>0</v>
      </c>
      <c r="L50">
        <v>2212</v>
      </c>
    </row>
    <row r="51" spans="1:12" x14ac:dyDescent="0.3">
      <c r="A51" s="58">
        <v>21</v>
      </c>
      <c r="B51" s="58">
        <v>5817</v>
      </c>
      <c r="C51" s="61">
        <v>12</v>
      </c>
      <c r="D51" s="58">
        <v>5825</v>
      </c>
      <c r="E51" s="61">
        <v>24</v>
      </c>
      <c r="F51" s="58">
        <v>5833</v>
      </c>
      <c r="G51" s="64">
        <v>14</v>
      </c>
      <c r="H51" s="64">
        <v>5868</v>
      </c>
      <c r="I51" s="42"/>
      <c r="J51" s="42"/>
      <c r="K51" s="43">
        <v>0</v>
      </c>
      <c r="L51">
        <v>2121</v>
      </c>
    </row>
    <row r="52" spans="1:12" x14ac:dyDescent="0.3">
      <c r="A52" s="58">
        <v>21</v>
      </c>
      <c r="B52" s="58">
        <v>5965</v>
      </c>
      <c r="C52" s="61">
        <v>21</v>
      </c>
      <c r="D52" s="58">
        <v>5969</v>
      </c>
      <c r="E52" s="61">
        <v>11</v>
      </c>
      <c r="F52" s="58">
        <v>5975</v>
      </c>
      <c r="G52" s="64">
        <v>21</v>
      </c>
      <c r="H52" s="64">
        <v>5982</v>
      </c>
      <c r="I52" s="42"/>
      <c r="J52" s="42"/>
      <c r="K52" s="43">
        <v>0</v>
      </c>
      <c r="L52">
        <v>2212</v>
      </c>
    </row>
    <row r="53" spans="1:12" x14ac:dyDescent="0.3">
      <c r="A53" s="58">
        <v>21</v>
      </c>
      <c r="B53" s="58">
        <v>6083</v>
      </c>
      <c r="C53" s="61">
        <v>12</v>
      </c>
      <c r="D53" s="58">
        <v>6092</v>
      </c>
      <c r="E53" s="61">
        <v>24</v>
      </c>
      <c r="F53" s="58">
        <v>6100</v>
      </c>
      <c r="G53" s="64">
        <v>23</v>
      </c>
      <c r="H53" s="64">
        <v>6125</v>
      </c>
      <c r="I53" s="42"/>
      <c r="J53" s="42"/>
      <c r="K53" s="43">
        <v>0</v>
      </c>
      <c r="L53">
        <v>2122</v>
      </c>
    </row>
    <row r="54" spans="1:12" x14ac:dyDescent="0.3">
      <c r="A54" s="58">
        <v>21</v>
      </c>
      <c r="B54" s="58">
        <v>6217</v>
      </c>
      <c r="C54" s="61">
        <v>21</v>
      </c>
      <c r="D54" s="58">
        <v>6223</v>
      </c>
      <c r="E54" s="61">
        <v>11</v>
      </c>
      <c r="F54" s="58">
        <v>6230</v>
      </c>
      <c r="G54" s="64">
        <v>21</v>
      </c>
      <c r="H54" s="64">
        <v>6238</v>
      </c>
      <c r="I54" s="42"/>
      <c r="J54" s="42"/>
      <c r="K54" s="43">
        <v>0</v>
      </c>
      <c r="L54">
        <v>2212</v>
      </c>
    </row>
    <row r="55" spans="1:12" x14ac:dyDescent="0.3">
      <c r="A55" s="58">
        <v>21</v>
      </c>
      <c r="B55" s="58">
        <v>6326</v>
      </c>
      <c r="C55" s="61">
        <v>21</v>
      </c>
      <c r="D55" s="58">
        <v>6332</v>
      </c>
      <c r="E55" s="61">
        <v>11</v>
      </c>
      <c r="F55" s="58">
        <v>6337</v>
      </c>
      <c r="G55" s="64">
        <v>21</v>
      </c>
      <c r="H55" s="64">
        <v>6345</v>
      </c>
      <c r="I55" s="42"/>
      <c r="J55" s="42"/>
      <c r="K55" s="43">
        <v>0</v>
      </c>
      <c r="L55">
        <v>2212</v>
      </c>
    </row>
    <row r="56" spans="1:12" x14ac:dyDescent="0.3">
      <c r="A56" s="58">
        <v>21</v>
      </c>
      <c r="B56" s="58">
        <v>6437</v>
      </c>
      <c r="C56" s="61">
        <v>12</v>
      </c>
      <c r="D56" s="58">
        <v>6450</v>
      </c>
      <c r="E56" s="61">
        <v>24</v>
      </c>
      <c r="F56" s="58">
        <v>6457</v>
      </c>
      <c r="G56" s="64">
        <v>23</v>
      </c>
      <c r="H56" s="64">
        <v>6492</v>
      </c>
      <c r="I56" s="42"/>
      <c r="J56" s="42"/>
      <c r="K56" s="43">
        <v>0</v>
      </c>
      <c r="L56">
        <v>2122</v>
      </c>
    </row>
    <row r="57" spans="1:12" x14ac:dyDescent="0.3">
      <c r="A57" s="58">
        <v>21</v>
      </c>
      <c r="B57" s="58">
        <v>6584</v>
      </c>
      <c r="C57" s="61">
        <v>21</v>
      </c>
      <c r="D57" s="58">
        <v>6588</v>
      </c>
      <c r="E57" s="61">
        <v>22</v>
      </c>
      <c r="F57" s="58">
        <v>6592</v>
      </c>
      <c r="G57" s="64">
        <v>14</v>
      </c>
      <c r="H57" s="64">
        <v>6599</v>
      </c>
      <c r="I57" s="42"/>
      <c r="J57" s="42"/>
      <c r="K57" s="43">
        <v>0</v>
      </c>
      <c r="L57">
        <v>2221</v>
      </c>
    </row>
    <row r="58" spans="1:12" x14ac:dyDescent="0.3">
      <c r="A58" s="58">
        <v>21</v>
      </c>
      <c r="B58" s="58">
        <v>6693</v>
      </c>
      <c r="C58" s="61">
        <v>21</v>
      </c>
      <c r="D58" s="58">
        <v>6709</v>
      </c>
      <c r="E58" s="61">
        <v>22</v>
      </c>
      <c r="F58" s="58">
        <v>6771</v>
      </c>
      <c r="G58" s="64">
        <v>14</v>
      </c>
      <c r="H58" s="64">
        <v>6779</v>
      </c>
      <c r="I58" s="42"/>
      <c r="J58" s="42"/>
      <c r="K58" s="43">
        <v>0</v>
      </c>
      <c r="L58">
        <v>2221</v>
      </c>
    </row>
    <row r="59" spans="1:12" x14ac:dyDescent="0.3">
      <c r="A59" s="58">
        <v>21</v>
      </c>
      <c r="B59" s="58">
        <v>6873</v>
      </c>
      <c r="C59" s="61">
        <v>21</v>
      </c>
      <c r="D59" s="58">
        <v>6879</v>
      </c>
      <c r="E59" s="61">
        <v>11</v>
      </c>
      <c r="F59" s="58">
        <v>6886</v>
      </c>
      <c r="G59" s="64">
        <v>21</v>
      </c>
      <c r="H59" s="64">
        <v>6894</v>
      </c>
      <c r="I59" s="42"/>
      <c r="J59" s="42"/>
      <c r="K59" s="43">
        <v>0</v>
      </c>
      <c r="L59">
        <v>2212</v>
      </c>
    </row>
    <row r="60" spans="1:12" x14ac:dyDescent="0.3">
      <c r="A60" s="58">
        <v>12</v>
      </c>
      <c r="B60" s="58">
        <v>6994</v>
      </c>
      <c r="C60" s="61">
        <v>14</v>
      </c>
      <c r="D60" s="58">
        <v>7006</v>
      </c>
      <c r="E60" s="61">
        <v>24</v>
      </c>
      <c r="F60" s="58">
        <v>7013</v>
      </c>
      <c r="G60" s="64">
        <v>14</v>
      </c>
      <c r="H60" s="64">
        <v>7026</v>
      </c>
      <c r="I60" s="42"/>
      <c r="J60" s="42"/>
      <c r="K60" s="43">
        <v>0</v>
      </c>
      <c r="L60">
        <v>1121</v>
      </c>
    </row>
    <row r="61" spans="1:12" x14ac:dyDescent="0.3">
      <c r="A61" s="58">
        <v>21</v>
      </c>
      <c r="B61" s="58">
        <v>7121</v>
      </c>
      <c r="C61" s="61">
        <v>21</v>
      </c>
      <c r="D61" s="58">
        <v>7125</v>
      </c>
      <c r="E61" s="61">
        <v>11</v>
      </c>
      <c r="F61" s="58">
        <v>7132</v>
      </c>
      <c r="G61" s="64">
        <v>21</v>
      </c>
      <c r="H61" s="64">
        <v>7140</v>
      </c>
      <c r="I61" s="42"/>
      <c r="J61" s="42"/>
      <c r="K61" s="43">
        <v>0</v>
      </c>
      <c r="L61">
        <v>2212</v>
      </c>
    </row>
    <row r="62" spans="1:12" x14ac:dyDescent="0.3">
      <c r="A62" s="58">
        <v>21</v>
      </c>
      <c r="B62" s="58">
        <v>7265</v>
      </c>
      <c r="C62" s="61">
        <v>12</v>
      </c>
      <c r="D62" s="58">
        <v>7277</v>
      </c>
      <c r="E62" s="61">
        <v>24</v>
      </c>
      <c r="F62" s="58">
        <v>7284</v>
      </c>
      <c r="G62" s="64">
        <v>14</v>
      </c>
      <c r="H62" s="64">
        <v>7297</v>
      </c>
      <c r="I62" s="42"/>
      <c r="J62" s="42"/>
      <c r="K62" s="43">
        <v>0</v>
      </c>
      <c r="L62">
        <v>2121</v>
      </c>
    </row>
    <row r="63" spans="1:12" x14ac:dyDescent="0.3">
      <c r="A63" s="58">
        <v>12</v>
      </c>
      <c r="B63" s="58">
        <v>7392</v>
      </c>
      <c r="C63" s="61">
        <v>23</v>
      </c>
      <c r="D63" s="58">
        <v>7401</v>
      </c>
      <c r="E63" s="61">
        <v>13</v>
      </c>
      <c r="F63" s="58">
        <v>7405</v>
      </c>
      <c r="G63" s="64">
        <v>23</v>
      </c>
      <c r="H63" s="64">
        <v>7413</v>
      </c>
      <c r="I63" s="42"/>
      <c r="J63" s="42"/>
      <c r="K63" s="43">
        <v>0</v>
      </c>
      <c r="L63">
        <v>1212</v>
      </c>
    </row>
    <row r="64" spans="1:12" x14ac:dyDescent="0.3">
      <c r="A64" s="58">
        <v>21</v>
      </c>
      <c r="B64" s="58">
        <v>7510</v>
      </c>
      <c r="C64" s="61">
        <v>21</v>
      </c>
      <c r="D64" s="58">
        <v>7516</v>
      </c>
      <c r="E64" s="61">
        <v>22</v>
      </c>
      <c r="F64" s="58">
        <v>7523</v>
      </c>
      <c r="G64" s="64">
        <v>14</v>
      </c>
      <c r="H64" s="64">
        <v>7531</v>
      </c>
      <c r="I64" s="42"/>
      <c r="J64" s="42"/>
      <c r="K64" s="43">
        <v>0</v>
      </c>
      <c r="L64">
        <v>2221</v>
      </c>
    </row>
    <row r="65" spans="1:12" x14ac:dyDescent="0.3">
      <c r="A65" s="58">
        <v>21</v>
      </c>
      <c r="B65" s="58">
        <v>7625</v>
      </c>
      <c r="C65" s="61">
        <v>21</v>
      </c>
      <c r="D65" s="58">
        <v>7631</v>
      </c>
      <c r="E65" s="61">
        <v>11</v>
      </c>
      <c r="F65" s="58">
        <v>7639</v>
      </c>
      <c r="G65" s="64">
        <v>21</v>
      </c>
      <c r="H65" s="64">
        <v>7646</v>
      </c>
      <c r="I65" s="42"/>
      <c r="J65" s="42"/>
      <c r="K65" s="43">
        <v>0</v>
      </c>
      <c r="L65">
        <v>2212</v>
      </c>
    </row>
    <row r="66" spans="1:12" x14ac:dyDescent="0.3">
      <c r="A66" s="58">
        <v>21</v>
      </c>
      <c r="B66" s="58">
        <v>7746</v>
      </c>
      <c r="C66" s="61">
        <v>12</v>
      </c>
      <c r="D66" s="58">
        <v>7753</v>
      </c>
      <c r="E66" s="61">
        <v>13</v>
      </c>
      <c r="F66" s="58">
        <v>7763</v>
      </c>
      <c r="G66" s="64">
        <v>23</v>
      </c>
      <c r="H66" s="64">
        <v>7771</v>
      </c>
      <c r="I66" s="42"/>
      <c r="J66" s="42"/>
      <c r="K66" s="43">
        <v>0</v>
      </c>
      <c r="L66">
        <v>2112</v>
      </c>
    </row>
    <row r="67" spans="1:12" x14ac:dyDescent="0.3">
      <c r="A67" s="58">
        <v>21</v>
      </c>
      <c r="B67" s="58">
        <v>7865</v>
      </c>
      <c r="C67" s="61">
        <v>21</v>
      </c>
      <c r="D67" s="58">
        <v>7877</v>
      </c>
      <c r="E67" s="61">
        <v>11</v>
      </c>
      <c r="F67" s="58">
        <v>7882</v>
      </c>
      <c r="G67" s="64">
        <v>21</v>
      </c>
      <c r="H67" s="64">
        <v>7890</v>
      </c>
      <c r="I67" s="42"/>
      <c r="J67" s="42"/>
      <c r="K67" s="43">
        <v>0</v>
      </c>
      <c r="L67">
        <v>2212</v>
      </c>
    </row>
    <row r="68" spans="1:12" x14ac:dyDescent="0.3">
      <c r="A68" s="59">
        <v>21</v>
      </c>
      <c r="B68" s="59">
        <v>7976</v>
      </c>
      <c r="C68" s="62">
        <v>21</v>
      </c>
      <c r="D68" s="59">
        <v>7981</v>
      </c>
      <c r="E68" s="62">
        <v>11</v>
      </c>
      <c r="F68" s="59">
        <v>7988</v>
      </c>
      <c r="G68" s="65">
        <v>21</v>
      </c>
      <c r="H68" s="65">
        <v>7995</v>
      </c>
      <c r="I68" s="41"/>
      <c r="J68" s="41"/>
      <c r="K68" s="51">
        <v>0</v>
      </c>
      <c r="L68">
        <v>2212</v>
      </c>
    </row>
    <row r="69" spans="1:12" x14ac:dyDescent="0.3">
      <c r="A69" s="59">
        <v>21</v>
      </c>
      <c r="B69" s="59">
        <v>8102</v>
      </c>
      <c r="C69" s="62">
        <v>12</v>
      </c>
      <c r="D69" s="59">
        <v>8110</v>
      </c>
      <c r="E69" s="62">
        <v>13</v>
      </c>
      <c r="F69" s="59">
        <v>8123</v>
      </c>
      <c r="G69" s="65">
        <v>23</v>
      </c>
      <c r="H69" s="65">
        <v>8131</v>
      </c>
      <c r="I69" s="41"/>
      <c r="J69" s="41"/>
      <c r="K69" s="51">
        <v>0</v>
      </c>
      <c r="L69">
        <v>2112</v>
      </c>
    </row>
    <row r="70" spans="1:12" x14ac:dyDescent="0.3">
      <c r="A70" s="59">
        <v>21</v>
      </c>
      <c r="B70" s="59">
        <v>8223</v>
      </c>
      <c r="C70" s="62">
        <v>21</v>
      </c>
      <c r="D70" s="59">
        <v>8229</v>
      </c>
      <c r="E70" s="62">
        <v>11</v>
      </c>
      <c r="F70" s="59">
        <v>8237</v>
      </c>
      <c r="G70" s="65">
        <v>21</v>
      </c>
      <c r="H70" s="65">
        <v>8245</v>
      </c>
      <c r="I70" s="41"/>
      <c r="J70" s="41"/>
      <c r="K70" s="51">
        <v>0</v>
      </c>
      <c r="L70">
        <v>2212</v>
      </c>
    </row>
    <row r="71" spans="1:12" x14ac:dyDescent="0.3">
      <c r="A71" s="59">
        <v>21</v>
      </c>
      <c r="B71" s="59">
        <v>8344</v>
      </c>
      <c r="C71" s="62">
        <v>21</v>
      </c>
      <c r="D71" s="59">
        <v>8353</v>
      </c>
      <c r="E71" s="62">
        <v>11</v>
      </c>
      <c r="F71" s="59">
        <v>8360</v>
      </c>
      <c r="G71" s="65">
        <v>21</v>
      </c>
      <c r="H71" s="65">
        <v>8370</v>
      </c>
      <c r="I71" s="41"/>
      <c r="J71" s="41"/>
      <c r="K71" s="51">
        <v>0</v>
      </c>
      <c r="L71">
        <v>2212</v>
      </c>
    </row>
    <row r="72" spans="1:12" x14ac:dyDescent="0.3">
      <c r="A72" s="59">
        <v>21</v>
      </c>
      <c r="B72" s="59">
        <v>8479</v>
      </c>
      <c r="C72" s="62">
        <v>12</v>
      </c>
      <c r="D72" s="59">
        <v>8486</v>
      </c>
      <c r="E72" s="62">
        <v>24</v>
      </c>
      <c r="F72" s="59">
        <v>8494</v>
      </c>
      <c r="G72" s="65">
        <v>14</v>
      </c>
      <c r="H72" s="65">
        <v>8505</v>
      </c>
      <c r="I72" s="41"/>
      <c r="J72" s="41"/>
      <c r="K72" s="51">
        <v>0</v>
      </c>
      <c r="L72">
        <v>2121</v>
      </c>
    </row>
    <row r="73" spans="1:12" x14ac:dyDescent="0.3">
      <c r="A73" s="59">
        <v>21</v>
      </c>
      <c r="B73" s="59">
        <v>8602</v>
      </c>
      <c r="C73" s="62">
        <v>21</v>
      </c>
      <c r="D73" s="59">
        <v>8609</v>
      </c>
      <c r="E73" s="62">
        <v>11</v>
      </c>
      <c r="F73" s="59">
        <v>8616</v>
      </c>
      <c r="G73" s="65">
        <v>21</v>
      </c>
      <c r="H73" s="65">
        <v>8624</v>
      </c>
      <c r="I73" s="41"/>
      <c r="J73" s="41"/>
      <c r="K73" s="51">
        <v>0</v>
      </c>
      <c r="L73">
        <v>2212</v>
      </c>
    </row>
    <row r="74" spans="1:12" x14ac:dyDescent="0.3">
      <c r="A74" s="59">
        <v>12</v>
      </c>
      <c r="B74" s="59">
        <v>8738</v>
      </c>
      <c r="C74" s="62">
        <v>14</v>
      </c>
      <c r="D74" s="59">
        <v>8748</v>
      </c>
      <c r="E74" s="62">
        <v>24</v>
      </c>
      <c r="F74" s="59">
        <v>8756</v>
      </c>
      <c r="G74" s="65">
        <v>23</v>
      </c>
      <c r="H74" s="65">
        <v>8793</v>
      </c>
      <c r="I74" s="41"/>
      <c r="J74" s="41"/>
      <c r="K74" s="51">
        <v>0</v>
      </c>
      <c r="L74">
        <v>1122</v>
      </c>
    </row>
    <row r="75" spans="1:12" x14ac:dyDescent="0.3">
      <c r="A75" s="59">
        <v>21</v>
      </c>
      <c r="B75" s="59">
        <v>8887</v>
      </c>
      <c r="C75" s="62">
        <v>12</v>
      </c>
      <c r="D75" s="59">
        <v>8895</v>
      </c>
      <c r="E75" s="62">
        <v>24</v>
      </c>
      <c r="F75" s="59">
        <v>8903</v>
      </c>
      <c r="G75" s="65">
        <v>23</v>
      </c>
      <c r="H75" s="65">
        <v>8954</v>
      </c>
      <c r="I75" s="41"/>
      <c r="J75" s="41"/>
      <c r="K75" s="51">
        <v>0</v>
      </c>
      <c r="L75">
        <v>2122</v>
      </c>
    </row>
    <row r="76" spans="1:12" x14ac:dyDescent="0.3">
      <c r="A76" s="59">
        <v>21</v>
      </c>
      <c r="B76" s="59">
        <v>9048</v>
      </c>
      <c r="C76" s="62">
        <v>21</v>
      </c>
      <c r="D76" s="59">
        <v>9052</v>
      </c>
      <c r="E76" s="62">
        <v>11</v>
      </c>
      <c r="F76" s="59">
        <v>9060</v>
      </c>
      <c r="G76" s="65">
        <v>21</v>
      </c>
      <c r="H76" s="65">
        <v>9067</v>
      </c>
      <c r="I76" s="41"/>
      <c r="J76" s="41"/>
      <c r="K76" s="51">
        <v>0</v>
      </c>
      <c r="L76">
        <v>2212</v>
      </c>
    </row>
    <row r="77" spans="1:12" x14ac:dyDescent="0.3">
      <c r="A77" s="59">
        <v>12</v>
      </c>
      <c r="B77" s="59">
        <v>9173</v>
      </c>
      <c r="C77" s="62">
        <v>23</v>
      </c>
      <c r="D77" s="59">
        <v>9181</v>
      </c>
      <c r="E77" s="62">
        <v>13</v>
      </c>
      <c r="F77" s="59">
        <v>9192</v>
      </c>
      <c r="G77" s="65">
        <v>23</v>
      </c>
      <c r="H77" s="65">
        <v>9200</v>
      </c>
      <c r="I77" s="41"/>
      <c r="J77" s="41"/>
      <c r="K77" s="51">
        <v>0</v>
      </c>
      <c r="L77">
        <v>1212</v>
      </c>
    </row>
    <row r="78" spans="1:12" x14ac:dyDescent="0.3">
      <c r="A78" s="59">
        <v>21</v>
      </c>
      <c r="B78" s="59">
        <v>9294</v>
      </c>
      <c r="C78" s="62">
        <v>12</v>
      </c>
      <c r="D78" s="59">
        <v>9302</v>
      </c>
      <c r="E78" s="62">
        <v>24</v>
      </c>
      <c r="F78" s="59">
        <v>9310</v>
      </c>
      <c r="G78" s="65">
        <v>14</v>
      </c>
      <c r="H78" s="65">
        <v>9318</v>
      </c>
      <c r="I78" s="41"/>
      <c r="J78" s="41"/>
      <c r="K78" s="51">
        <v>0</v>
      </c>
      <c r="L78">
        <v>2121</v>
      </c>
    </row>
    <row r="79" spans="1:12" x14ac:dyDescent="0.3">
      <c r="A79" s="59">
        <v>21</v>
      </c>
      <c r="B79" s="59">
        <v>9417</v>
      </c>
      <c r="C79" s="62">
        <v>12</v>
      </c>
      <c r="D79" s="59">
        <v>9424</v>
      </c>
      <c r="E79" s="62">
        <v>24</v>
      </c>
      <c r="F79" s="59">
        <v>9432</v>
      </c>
      <c r="G79" s="65">
        <v>23</v>
      </c>
      <c r="H79" s="65">
        <v>9456</v>
      </c>
      <c r="I79" s="41"/>
      <c r="J79" s="41"/>
      <c r="K79" s="51">
        <v>0</v>
      </c>
      <c r="L79">
        <v>2122</v>
      </c>
    </row>
    <row r="80" spans="1:12" x14ac:dyDescent="0.3">
      <c r="A80" s="59">
        <v>21</v>
      </c>
      <c r="B80" s="59">
        <v>9554</v>
      </c>
      <c r="C80" s="62">
        <v>12</v>
      </c>
      <c r="D80" s="59">
        <v>9563</v>
      </c>
      <c r="E80" s="62">
        <v>24</v>
      </c>
      <c r="F80" s="59">
        <v>9570</v>
      </c>
      <c r="G80" s="65">
        <v>23</v>
      </c>
      <c r="H80" s="65">
        <v>9618</v>
      </c>
      <c r="I80" s="41"/>
      <c r="J80" s="41"/>
      <c r="K80" s="51">
        <v>0</v>
      </c>
      <c r="L80">
        <v>2122</v>
      </c>
    </row>
    <row r="81" spans="1:12" x14ac:dyDescent="0.3">
      <c r="A81" s="59">
        <v>21</v>
      </c>
      <c r="B81" s="59">
        <v>9713</v>
      </c>
      <c r="C81" s="62">
        <v>21</v>
      </c>
      <c r="D81" s="59">
        <v>9720</v>
      </c>
      <c r="E81" s="62">
        <v>11</v>
      </c>
      <c r="F81" s="59">
        <v>9725</v>
      </c>
      <c r="G81" s="65">
        <v>21</v>
      </c>
      <c r="H81" s="65">
        <v>9733</v>
      </c>
      <c r="I81" s="41"/>
      <c r="J81" s="41"/>
      <c r="K81" s="51">
        <v>0</v>
      </c>
      <c r="L81">
        <v>2212</v>
      </c>
    </row>
    <row r="82" spans="1:12" x14ac:dyDescent="0.3">
      <c r="A82" s="59">
        <v>21</v>
      </c>
      <c r="B82" s="59">
        <v>9835</v>
      </c>
      <c r="C82" s="62">
        <v>21</v>
      </c>
      <c r="D82" s="59">
        <v>9842</v>
      </c>
      <c r="E82" s="62">
        <v>11</v>
      </c>
      <c r="F82" s="59">
        <v>9850</v>
      </c>
      <c r="G82" s="65">
        <v>21</v>
      </c>
      <c r="H82" s="65">
        <v>9858</v>
      </c>
      <c r="I82" s="41"/>
      <c r="J82" s="41"/>
      <c r="K82" s="51">
        <v>0</v>
      </c>
      <c r="L82">
        <v>2212</v>
      </c>
    </row>
    <row r="83" spans="1:12" x14ac:dyDescent="0.3">
      <c r="A83" s="59">
        <v>21</v>
      </c>
      <c r="B83" s="59">
        <v>9949</v>
      </c>
      <c r="C83" s="62">
        <v>12</v>
      </c>
      <c r="D83" s="59">
        <v>9978</v>
      </c>
      <c r="E83" s="62">
        <v>13</v>
      </c>
      <c r="F83" s="59">
        <v>10000</v>
      </c>
      <c r="G83" s="65">
        <v>23</v>
      </c>
      <c r="H83" s="65">
        <v>10008</v>
      </c>
      <c r="I83" s="41"/>
      <c r="J83" s="41"/>
      <c r="K83" s="51">
        <v>0</v>
      </c>
      <c r="L83">
        <v>2112</v>
      </c>
    </row>
    <row r="84" spans="1:12" x14ac:dyDescent="0.3">
      <c r="A84" s="59">
        <v>21</v>
      </c>
      <c r="B84" s="59">
        <v>10103</v>
      </c>
      <c r="C84" s="62">
        <v>21</v>
      </c>
      <c r="D84" s="59">
        <v>10108</v>
      </c>
      <c r="E84" s="62">
        <v>11</v>
      </c>
      <c r="F84" s="59">
        <v>10116</v>
      </c>
      <c r="G84" s="65">
        <v>21</v>
      </c>
      <c r="H84" s="65">
        <v>10125</v>
      </c>
      <c r="I84" s="41"/>
      <c r="J84" s="41"/>
      <c r="K84" s="51">
        <v>0</v>
      </c>
      <c r="L84">
        <v>2212</v>
      </c>
    </row>
    <row r="85" spans="1:12" x14ac:dyDescent="0.3">
      <c r="A85" s="59">
        <v>21</v>
      </c>
      <c r="B85" s="59">
        <v>10244</v>
      </c>
      <c r="C85" s="62">
        <v>21</v>
      </c>
      <c r="D85" s="59">
        <v>10253</v>
      </c>
      <c r="E85" s="62">
        <v>11</v>
      </c>
      <c r="F85" s="59">
        <v>10260</v>
      </c>
      <c r="G85" s="65">
        <v>21</v>
      </c>
      <c r="H85" s="65">
        <v>10267</v>
      </c>
      <c r="I85" s="41"/>
      <c r="J85" s="41"/>
      <c r="K85" s="51">
        <v>0</v>
      </c>
      <c r="L85">
        <v>2212</v>
      </c>
    </row>
    <row r="86" spans="1:12" x14ac:dyDescent="0.3">
      <c r="A86" s="59">
        <v>21</v>
      </c>
      <c r="B86" s="59">
        <v>10351</v>
      </c>
      <c r="C86" s="62">
        <v>21</v>
      </c>
      <c r="D86" s="59">
        <v>10359</v>
      </c>
      <c r="E86" s="62">
        <v>22</v>
      </c>
      <c r="F86" s="59">
        <v>10366</v>
      </c>
      <c r="G86" s="65">
        <v>14</v>
      </c>
      <c r="H86" s="65">
        <v>10373</v>
      </c>
      <c r="I86" s="41"/>
      <c r="J86" s="41"/>
      <c r="K86" s="51">
        <v>0</v>
      </c>
      <c r="L86">
        <v>2221</v>
      </c>
    </row>
    <row r="87" spans="1:12" x14ac:dyDescent="0.3">
      <c r="A87" s="59">
        <v>12</v>
      </c>
      <c r="B87" s="59">
        <v>10478</v>
      </c>
      <c r="C87" s="62">
        <v>14</v>
      </c>
      <c r="D87" s="59">
        <v>10487</v>
      </c>
      <c r="E87" s="62">
        <v>24</v>
      </c>
      <c r="F87" s="59">
        <v>10494</v>
      </c>
      <c r="G87" s="65">
        <v>23</v>
      </c>
      <c r="H87" s="65">
        <v>10529</v>
      </c>
      <c r="I87" s="41"/>
      <c r="J87" s="41"/>
      <c r="K87" s="51">
        <v>0</v>
      </c>
      <c r="L87">
        <v>1122</v>
      </c>
    </row>
    <row r="88" spans="1:12" x14ac:dyDescent="0.3">
      <c r="A88" s="58">
        <v>21</v>
      </c>
      <c r="B88" s="58">
        <v>10627</v>
      </c>
      <c r="C88" s="61">
        <v>12</v>
      </c>
      <c r="D88" s="58">
        <v>10653</v>
      </c>
      <c r="E88" s="61">
        <v>24</v>
      </c>
      <c r="F88" s="58">
        <v>10661</v>
      </c>
      <c r="G88" s="64">
        <v>23</v>
      </c>
      <c r="H88" s="64">
        <v>10702</v>
      </c>
      <c r="I88" s="42"/>
      <c r="J88" s="42"/>
      <c r="K88" s="43">
        <v>0</v>
      </c>
      <c r="L88">
        <v>2122</v>
      </c>
    </row>
    <row r="89" spans="1:12" x14ac:dyDescent="0.3">
      <c r="A89" s="58">
        <v>21</v>
      </c>
      <c r="B89" s="58">
        <v>10796</v>
      </c>
      <c r="C89" s="61">
        <v>12</v>
      </c>
      <c r="D89" s="58">
        <v>10802</v>
      </c>
      <c r="E89" s="61">
        <v>24</v>
      </c>
      <c r="F89" s="58">
        <v>10809</v>
      </c>
      <c r="G89" s="64">
        <v>23</v>
      </c>
      <c r="H89" s="64">
        <v>10860</v>
      </c>
      <c r="I89" s="42"/>
      <c r="J89" s="42"/>
      <c r="K89" s="43">
        <v>0</v>
      </c>
      <c r="L89">
        <v>2122</v>
      </c>
    </row>
    <row r="90" spans="1:12" x14ac:dyDescent="0.3">
      <c r="A90" s="58">
        <v>21</v>
      </c>
      <c r="B90" s="58">
        <v>10958</v>
      </c>
      <c r="C90" s="61">
        <v>12</v>
      </c>
      <c r="D90" s="58">
        <v>10965</v>
      </c>
      <c r="E90" s="61">
        <v>24</v>
      </c>
      <c r="F90" s="58">
        <v>10973</v>
      </c>
      <c r="G90" s="64">
        <v>14</v>
      </c>
      <c r="H90" s="64">
        <v>10982</v>
      </c>
      <c r="I90" s="42"/>
      <c r="J90" s="42"/>
      <c r="K90" s="43">
        <v>0</v>
      </c>
      <c r="L90">
        <v>2121</v>
      </c>
    </row>
    <row r="91" spans="1:12" x14ac:dyDescent="0.3">
      <c r="A91" s="58">
        <v>21</v>
      </c>
      <c r="B91" s="58">
        <v>11080</v>
      </c>
      <c r="C91" s="61">
        <v>21</v>
      </c>
      <c r="D91" s="58">
        <v>11085</v>
      </c>
      <c r="E91" s="61">
        <v>11</v>
      </c>
      <c r="F91" s="58">
        <v>11092</v>
      </c>
      <c r="G91" s="64">
        <v>21</v>
      </c>
      <c r="H91" s="64">
        <v>11100</v>
      </c>
      <c r="I91" s="42"/>
      <c r="J91" s="42"/>
      <c r="K91" s="43">
        <v>0</v>
      </c>
      <c r="L91">
        <v>2212</v>
      </c>
    </row>
    <row r="92" spans="1:12" x14ac:dyDescent="0.3">
      <c r="A92" s="58">
        <v>21</v>
      </c>
      <c r="B92" s="58">
        <v>11197</v>
      </c>
      <c r="C92" s="61">
        <v>21</v>
      </c>
      <c r="D92" s="58">
        <v>11205</v>
      </c>
      <c r="E92" s="61">
        <v>11</v>
      </c>
      <c r="F92" s="58">
        <v>11213</v>
      </c>
      <c r="G92" s="64">
        <v>21</v>
      </c>
      <c r="H92" s="64">
        <v>11221</v>
      </c>
      <c r="I92" s="42"/>
      <c r="J92" s="42"/>
      <c r="K92" s="43">
        <v>0</v>
      </c>
      <c r="L92">
        <v>2212</v>
      </c>
    </row>
    <row r="93" spans="1:12" x14ac:dyDescent="0.3">
      <c r="A93" s="58">
        <v>12</v>
      </c>
      <c r="B93" s="58">
        <v>11330</v>
      </c>
      <c r="C93" s="61">
        <v>23</v>
      </c>
      <c r="D93" s="58">
        <v>11339</v>
      </c>
      <c r="E93" s="61">
        <v>13</v>
      </c>
      <c r="F93" s="58">
        <v>11346</v>
      </c>
      <c r="G93" s="64">
        <v>23</v>
      </c>
      <c r="H93" s="64">
        <v>11354</v>
      </c>
      <c r="I93" s="42"/>
      <c r="J93" s="42"/>
      <c r="K93" s="43">
        <v>0</v>
      </c>
      <c r="L93">
        <v>1212</v>
      </c>
    </row>
    <row r="94" spans="1:12" x14ac:dyDescent="0.3">
      <c r="A94" s="58">
        <v>21</v>
      </c>
      <c r="B94" s="58">
        <v>11448</v>
      </c>
      <c r="C94" s="61">
        <v>21</v>
      </c>
      <c r="D94" s="58">
        <v>11455</v>
      </c>
      <c r="E94" s="61">
        <v>22</v>
      </c>
      <c r="F94" s="58">
        <v>11463</v>
      </c>
      <c r="G94" s="64">
        <v>14</v>
      </c>
      <c r="H94" s="64">
        <v>11471</v>
      </c>
      <c r="I94" s="42"/>
      <c r="J94" s="42"/>
      <c r="K94" s="43">
        <v>0</v>
      </c>
      <c r="L94">
        <v>2221</v>
      </c>
    </row>
    <row r="95" spans="1:12" x14ac:dyDescent="0.3">
      <c r="A95" s="58">
        <v>12</v>
      </c>
      <c r="B95" s="58">
        <v>11573</v>
      </c>
      <c r="C95" s="61">
        <v>14</v>
      </c>
      <c r="D95" s="58">
        <v>11589</v>
      </c>
      <c r="E95" s="61">
        <v>24</v>
      </c>
      <c r="F95" s="58">
        <v>11596</v>
      </c>
      <c r="G95" s="64">
        <v>23</v>
      </c>
      <c r="H95" s="64">
        <v>11638</v>
      </c>
      <c r="I95" s="42"/>
      <c r="J95" s="42"/>
      <c r="K95" s="43">
        <v>0</v>
      </c>
      <c r="L95">
        <v>1122</v>
      </c>
    </row>
    <row r="96" spans="1:12" x14ac:dyDescent="0.3">
      <c r="A96" s="58">
        <v>21</v>
      </c>
      <c r="B96" s="58">
        <v>11732</v>
      </c>
      <c r="C96" s="61">
        <v>21</v>
      </c>
      <c r="D96" s="58">
        <v>11741</v>
      </c>
      <c r="E96" s="61">
        <v>11</v>
      </c>
      <c r="F96" s="58">
        <v>11752</v>
      </c>
      <c r="G96" s="64">
        <v>21</v>
      </c>
      <c r="H96" s="64">
        <v>11760</v>
      </c>
      <c r="I96" s="42"/>
      <c r="J96" s="42"/>
      <c r="K96" s="43">
        <v>0</v>
      </c>
      <c r="L96">
        <v>2212</v>
      </c>
    </row>
    <row r="97" spans="1:12" x14ac:dyDescent="0.3">
      <c r="A97" s="58">
        <v>21</v>
      </c>
      <c r="B97" s="58">
        <v>11851</v>
      </c>
      <c r="C97" s="61">
        <v>12</v>
      </c>
      <c r="D97" s="58">
        <v>11860</v>
      </c>
      <c r="E97" s="61">
        <v>13</v>
      </c>
      <c r="F97" s="58">
        <v>11868</v>
      </c>
      <c r="G97" s="64">
        <v>14</v>
      </c>
      <c r="H97" s="64">
        <v>11878</v>
      </c>
      <c r="I97" s="42"/>
      <c r="J97" s="42"/>
      <c r="K97" s="43">
        <v>0</v>
      </c>
      <c r="L97">
        <v>2111</v>
      </c>
    </row>
    <row r="98" spans="1:12" x14ac:dyDescent="0.3">
      <c r="A98" s="58">
        <v>21</v>
      </c>
      <c r="B98" s="58">
        <v>11969</v>
      </c>
      <c r="C98" s="61">
        <v>21</v>
      </c>
      <c r="D98" s="58">
        <v>11974</v>
      </c>
      <c r="E98" s="61">
        <v>22</v>
      </c>
      <c r="F98" s="58">
        <v>11983</v>
      </c>
      <c r="G98" s="64">
        <v>23</v>
      </c>
      <c r="H98" s="64">
        <v>11991</v>
      </c>
      <c r="I98" s="42"/>
      <c r="J98" s="42"/>
      <c r="K98" s="43">
        <v>0</v>
      </c>
      <c r="L98">
        <v>2222</v>
      </c>
    </row>
    <row r="99" spans="1:12" x14ac:dyDescent="0.3">
      <c r="A99" s="58">
        <v>21</v>
      </c>
      <c r="B99" s="58">
        <v>12086</v>
      </c>
      <c r="C99" s="61">
        <v>12</v>
      </c>
      <c r="D99" s="58">
        <v>12108</v>
      </c>
      <c r="E99" s="61">
        <v>24</v>
      </c>
      <c r="F99" s="58">
        <v>12117</v>
      </c>
      <c r="G99" s="64">
        <v>23</v>
      </c>
      <c r="H99" s="64">
        <v>12144</v>
      </c>
      <c r="I99" s="42"/>
      <c r="J99" s="42"/>
      <c r="K99" s="43">
        <v>0</v>
      </c>
      <c r="L99">
        <v>2122</v>
      </c>
    </row>
    <row r="100" spans="1:12" x14ac:dyDescent="0.3">
      <c r="A100" s="58">
        <v>21</v>
      </c>
      <c r="B100" s="58">
        <v>12236</v>
      </c>
      <c r="C100" s="61">
        <v>21</v>
      </c>
      <c r="D100" s="58">
        <v>12249</v>
      </c>
      <c r="E100" s="61">
        <v>22</v>
      </c>
      <c r="F100" s="58">
        <v>12256</v>
      </c>
      <c r="G100" s="64">
        <v>14</v>
      </c>
      <c r="H100" s="64">
        <v>12263</v>
      </c>
      <c r="I100" s="42"/>
      <c r="J100" s="42"/>
      <c r="K100" s="43">
        <v>0</v>
      </c>
      <c r="L100">
        <v>2221</v>
      </c>
    </row>
    <row r="101" spans="1:12" x14ac:dyDescent="0.3">
      <c r="A101" s="58">
        <v>21</v>
      </c>
      <c r="B101" s="58">
        <v>12358</v>
      </c>
      <c r="C101" s="61">
        <v>12</v>
      </c>
      <c r="D101" s="58">
        <v>12372</v>
      </c>
      <c r="E101" s="61">
        <v>24</v>
      </c>
      <c r="F101" s="58">
        <v>12379</v>
      </c>
      <c r="G101" s="64">
        <v>23</v>
      </c>
      <c r="H101" s="64">
        <v>12453</v>
      </c>
      <c r="I101" s="42"/>
      <c r="J101" s="42"/>
      <c r="K101" s="43">
        <v>0</v>
      </c>
      <c r="L101">
        <v>2122</v>
      </c>
    </row>
    <row r="102" spans="1:12" x14ac:dyDescent="0.3">
      <c r="A102" s="58">
        <v>21</v>
      </c>
      <c r="B102" s="58">
        <v>12549</v>
      </c>
      <c r="C102" s="61">
        <v>12</v>
      </c>
      <c r="D102" s="58">
        <v>12560</v>
      </c>
      <c r="E102" s="61">
        <v>24</v>
      </c>
      <c r="F102" s="58">
        <v>12568</v>
      </c>
      <c r="G102" s="64">
        <v>23</v>
      </c>
      <c r="H102" s="64">
        <v>12604</v>
      </c>
      <c r="I102" s="42"/>
      <c r="J102" s="42"/>
      <c r="K102" s="43">
        <v>0</v>
      </c>
      <c r="L102">
        <v>2122</v>
      </c>
    </row>
    <row r="103" spans="1:12" x14ac:dyDescent="0.3">
      <c r="A103" s="58">
        <v>21</v>
      </c>
      <c r="B103" s="58">
        <v>12699</v>
      </c>
      <c r="C103" s="61">
        <v>12</v>
      </c>
      <c r="D103" s="58">
        <v>12707</v>
      </c>
      <c r="E103" s="61">
        <v>24</v>
      </c>
      <c r="F103" s="58">
        <v>12715</v>
      </c>
      <c r="G103" s="64">
        <v>14</v>
      </c>
      <c r="H103" s="64">
        <v>12745</v>
      </c>
      <c r="I103" s="42"/>
      <c r="J103" s="42"/>
      <c r="K103" s="43">
        <v>0</v>
      </c>
      <c r="L103">
        <v>2121</v>
      </c>
    </row>
    <row r="104" spans="1:12" x14ac:dyDescent="0.3">
      <c r="A104" s="58">
        <v>12</v>
      </c>
      <c r="B104" s="58">
        <v>12854</v>
      </c>
      <c r="C104" s="61">
        <v>23</v>
      </c>
      <c r="D104" s="58">
        <v>12861</v>
      </c>
      <c r="E104" s="61">
        <v>24</v>
      </c>
      <c r="F104" s="58">
        <v>12892</v>
      </c>
      <c r="G104" s="64">
        <v>23</v>
      </c>
      <c r="H104" s="64">
        <v>12911</v>
      </c>
      <c r="I104" s="42"/>
      <c r="J104" s="42"/>
      <c r="K104" s="43">
        <v>0</v>
      </c>
      <c r="L104">
        <v>1222</v>
      </c>
    </row>
    <row r="105" spans="1:12" x14ac:dyDescent="0.3">
      <c r="A105" s="58">
        <v>21</v>
      </c>
      <c r="B105" s="58">
        <v>13008</v>
      </c>
      <c r="C105" s="61">
        <v>12</v>
      </c>
      <c r="D105" s="58">
        <v>13025</v>
      </c>
      <c r="E105" s="61">
        <v>24</v>
      </c>
      <c r="F105" s="58">
        <v>13032</v>
      </c>
      <c r="G105" s="64">
        <v>23</v>
      </c>
      <c r="H105" s="64">
        <v>13063</v>
      </c>
      <c r="I105" s="42"/>
      <c r="J105" s="42"/>
      <c r="K105" s="43">
        <v>0</v>
      </c>
      <c r="L105">
        <v>2122</v>
      </c>
    </row>
    <row r="106" spans="1:12" x14ac:dyDescent="0.3">
      <c r="A106" s="58">
        <v>21</v>
      </c>
      <c r="B106" s="58">
        <v>13160</v>
      </c>
      <c r="C106" s="61">
        <v>12</v>
      </c>
      <c r="D106" s="58">
        <v>13177</v>
      </c>
      <c r="E106" s="61">
        <v>24</v>
      </c>
      <c r="F106" s="58">
        <v>13184</v>
      </c>
      <c r="G106" s="64">
        <v>14</v>
      </c>
      <c r="H106" s="64">
        <v>13193</v>
      </c>
      <c r="I106" s="42"/>
      <c r="J106" s="42"/>
      <c r="K106" s="43">
        <v>0</v>
      </c>
      <c r="L106">
        <v>2121</v>
      </c>
    </row>
    <row r="107" spans="1:12" x14ac:dyDescent="0.3">
      <c r="A107" s="58">
        <v>21</v>
      </c>
      <c r="B107" s="58">
        <v>13309</v>
      </c>
      <c r="C107" s="61">
        <v>12</v>
      </c>
      <c r="D107" s="58">
        <v>13317</v>
      </c>
      <c r="E107" s="61">
        <v>24</v>
      </c>
      <c r="F107" s="58">
        <v>13324</v>
      </c>
      <c r="G107" s="64">
        <v>14</v>
      </c>
      <c r="H107" s="64">
        <v>13350</v>
      </c>
      <c r="I107" s="42"/>
      <c r="J107" s="42"/>
      <c r="K107" s="43">
        <v>0</v>
      </c>
      <c r="L107">
        <v>2121</v>
      </c>
    </row>
    <row r="108" spans="1:12" x14ac:dyDescent="0.3">
      <c r="A108" s="59">
        <v>21</v>
      </c>
      <c r="B108" s="59">
        <v>13448</v>
      </c>
      <c r="C108" s="62">
        <v>12</v>
      </c>
      <c r="D108" s="59">
        <v>13455</v>
      </c>
      <c r="E108" s="62">
        <v>24</v>
      </c>
      <c r="F108" s="59">
        <v>13462</v>
      </c>
      <c r="G108" s="65">
        <v>23</v>
      </c>
      <c r="H108" s="65">
        <v>13499</v>
      </c>
      <c r="I108" s="41"/>
      <c r="J108" s="41"/>
      <c r="K108" s="51">
        <v>0</v>
      </c>
      <c r="L108">
        <v>2122</v>
      </c>
    </row>
    <row r="109" spans="1:12" x14ac:dyDescent="0.3">
      <c r="A109" s="59">
        <v>12</v>
      </c>
      <c r="B109" s="59">
        <v>13600</v>
      </c>
      <c r="C109" s="62">
        <v>14</v>
      </c>
      <c r="D109" s="59">
        <v>13608</v>
      </c>
      <c r="E109" s="62">
        <v>24</v>
      </c>
      <c r="F109" s="59">
        <v>13615</v>
      </c>
      <c r="G109" s="65">
        <v>23</v>
      </c>
      <c r="H109" s="65">
        <v>13660</v>
      </c>
      <c r="I109" s="41"/>
      <c r="J109" s="41"/>
      <c r="K109" s="51">
        <v>0</v>
      </c>
      <c r="L109">
        <v>1122</v>
      </c>
    </row>
    <row r="110" spans="1:12" x14ac:dyDescent="0.3">
      <c r="A110" s="59">
        <v>21</v>
      </c>
      <c r="B110" s="59">
        <v>13766</v>
      </c>
      <c r="C110" s="62">
        <v>12</v>
      </c>
      <c r="D110" s="59">
        <v>13774</v>
      </c>
      <c r="E110" s="62">
        <v>13</v>
      </c>
      <c r="F110" s="59">
        <v>13784</v>
      </c>
      <c r="G110" s="65">
        <v>23</v>
      </c>
      <c r="H110" s="65">
        <v>13792</v>
      </c>
      <c r="I110" s="41"/>
      <c r="J110" s="41"/>
      <c r="K110" s="51">
        <v>0</v>
      </c>
      <c r="L110">
        <v>2112</v>
      </c>
    </row>
    <row r="111" spans="1:12" x14ac:dyDescent="0.3">
      <c r="A111" s="59">
        <v>21</v>
      </c>
      <c r="B111" s="59">
        <v>13888</v>
      </c>
      <c r="C111" s="62">
        <v>12</v>
      </c>
      <c r="D111" s="59">
        <v>13896</v>
      </c>
      <c r="E111" s="62">
        <v>24</v>
      </c>
      <c r="F111" s="59">
        <v>13904</v>
      </c>
      <c r="G111" s="65">
        <v>23</v>
      </c>
      <c r="H111" s="65">
        <v>13949</v>
      </c>
      <c r="I111" s="41"/>
      <c r="J111" s="41"/>
      <c r="K111" s="51">
        <v>0</v>
      </c>
      <c r="L111">
        <v>2122</v>
      </c>
    </row>
    <row r="112" spans="1:12" x14ac:dyDescent="0.3">
      <c r="A112" s="59">
        <v>21</v>
      </c>
      <c r="B112" s="59">
        <v>14047</v>
      </c>
      <c r="C112" s="62">
        <v>12</v>
      </c>
      <c r="D112" s="59">
        <v>14058</v>
      </c>
      <c r="E112" s="62">
        <v>24</v>
      </c>
      <c r="F112" s="59">
        <v>14067</v>
      </c>
      <c r="G112" s="65">
        <v>23</v>
      </c>
      <c r="H112" s="65">
        <v>14146</v>
      </c>
      <c r="I112" s="41"/>
      <c r="J112" s="41"/>
      <c r="K112" s="51">
        <v>0</v>
      </c>
      <c r="L112">
        <v>2122</v>
      </c>
    </row>
    <row r="113" spans="1:12" x14ac:dyDescent="0.3">
      <c r="A113" s="59">
        <v>21</v>
      </c>
      <c r="B113" s="59">
        <v>14247</v>
      </c>
      <c r="C113" s="62">
        <v>12</v>
      </c>
      <c r="D113" s="59">
        <v>14258</v>
      </c>
      <c r="E113" s="62">
        <v>13</v>
      </c>
      <c r="F113" s="59">
        <v>14267</v>
      </c>
      <c r="G113" s="65">
        <v>23</v>
      </c>
      <c r="H113" s="65">
        <v>14275</v>
      </c>
      <c r="I113" s="41"/>
      <c r="J113" s="41"/>
      <c r="K113" s="51">
        <v>0</v>
      </c>
      <c r="L113">
        <v>2112</v>
      </c>
    </row>
    <row r="114" spans="1:12" x14ac:dyDescent="0.3">
      <c r="A114" s="59">
        <v>21</v>
      </c>
      <c r="B114" s="59">
        <v>14374</v>
      </c>
      <c r="C114" s="62">
        <v>12</v>
      </c>
      <c r="D114" s="59">
        <v>14389</v>
      </c>
      <c r="E114" s="62">
        <v>13</v>
      </c>
      <c r="F114" s="59">
        <v>14398</v>
      </c>
      <c r="G114" s="65">
        <v>23</v>
      </c>
      <c r="H114" s="65">
        <v>14406</v>
      </c>
      <c r="I114" s="41"/>
      <c r="J114" s="41"/>
      <c r="K114" s="51">
        <v>0</v>
      </c>
      <c r="L114">
        <v>2112</v>
      </c>
    </row>
    <row r="115" spans="1:12" x14ac:dyDescent="0.3">
      <c r="A115" s="59">
        <v>12</v>
      </c>
      <c r="B115" s="59">
        <v>14504</v>
      </c>
      <c r="C115" s="62">
        <v>14</v>
      </c>
      <c r="D115" s="59">
        <v>14513</v>
      </c>
      <c r="E115" s="62">
        <v>24</v>
      </c>
      <c r="F115" s="59">
        <v>14521</v>
      </c>
      <c r="G115" s="65">
        <v>14</v>
      </c>
      <c r="H115" s="65">
        <v>14529</v>
      </c>
      <c r="I115" s="41"/>
      <c r="J115" s="41"/>
      <c r="K115" s="51">
        <v>0</v>
      </c>
      <c r="L115">
        <v>1121</v>
      </c>
    </row>
    <row r="116" spans="1:12" x14ac:dyDescent="0.3">
      <c r="A116" s="59">
        <v>12</v>
      </c>
      <c r="B116" s="59">
        <v>14636</v>
      </c>
      <c r="C116" s="62">
        <v>14</v>
      </c>
      <c r="D116" s="59">
        <v>14648</v>
      </c>
      <c r="E116" s="62">
        <v>24</v>
      </c>
      <c r="F116" s="59">
        <v>14655</v>
      </c>
      <c r="G116" s="65">
        <v>23</v>
      </c>
      <c r="H116" s="65">
        <v>14733</v>
      </c>
      <c r="I116" s="41"/>
      <c r="J116" s="41"/>
      <c r="K116" s="51">
        <v>0</v>
      </c>
      <c r="L116">
        <v>1122</v>
      </c>
    </row>
    <row r="117" spans="1:12" x14ac:dyDescent="0.3">
      <c r="A117" s="59">
        <v>21</v>
      </c>
      <c r="B117" s="59">
        <v>14828</v>
      </c>
      <c r="C117" s="62">
        <v>12</v>
      </c>
      <c r="D117" s="59">
        <v>14836</v>
      </c>
      <c r="E117" s="62">
        <v>13</v>
      </c>
      <c r="F117" s="59">
        <v>14847</v>
      </c>
      <c r="G117" s="65">
        <v>14</v>
      </c>
      <c r="H117" s="65">
        <v>14861</v>
      </c>
      <c r="I117" s="41"/>
      <c r="J117" s="41"/>
      <c r="K117" s="51">
        <v>0</v>
      </c>
      <c r="L117">
        <v>2111</v>
      </c>
    </row>
    <row r="118" spans="1:12" x14ac:dyDescent="0.3">
      <c r="A118" s="59">
        <v>21</v>
      </c>
      <c r="B118" s="59">
        <v>14959</v>
      </c>
      <c r="C118" s="62">
        <v>12</v>
      </c>
      <c r="D118" s="59">
        <v>14971</v>
      </c>
      <c r="E118" s="62">
        <v>24</v>
      </c>
      <c r="F118" s="59">
        <v>14979</v>
      </c>
      <c r="G118" s="65">
        <v>14</v>
      </c>
      <c r="H118" s="65">
        <v>14989</v>
      </c>
      <c r="I118" s="41"/>
      <c r="J118" s="41"/>
      <c r="K118" s="51">
        <v>0</v>
      </c>
      <c r="L118">
        <v>2121</v>
      </c>
    </row>
    <row r="119" spans="1:12" x14ac:dyDescent="0.3">
      <c r="A119" s="59">
        <v>21</v>
      </c>
      <c r="B119" s="59">
        <v>15086</v>
      </c>
      <c r="C119" s="62">
        <v>21</v>
      </c>
      <c r="D119" s="59">
        <v>15092</v>
      </c>
      <c r="E119" s="62">
        <v>22</v>
      </c>
      <c r="F119" s="59">
        <v>15097</v>
      </c>
      <c r="G119" s="65">
        <v>14</v>
      </c>
      <c r="H119" s="65">
        <v>15105</v>
      </c>
      <c r="I119" s="41"/>
      <c r="J119" s="41"/>
      <c r="K119" s="51">
        <v>0</v>
      </c>
      <c r="L119">
        <v>2221</v>
      </c>
    </row>
    <row r="120" spans="1:12" x14ac:dyDescent="0.3">
      <c r="A120" s="59">
        <v>21</v>
      </c>
      <c r="B120" s="59">
        <v>15205</v>
      </c>
      <c r="C120" s="62">
        <v>12</v>
      </c>
      <c r="D120" s="59">
        <v>15213</v>
      </c>
      <c r="E120" s="62">
        <v>24</v>
      </c>
      <c r="F120" s="59">
        <v>15221</v>
      </c>
      <c r="G120" s="65">
        <v>23</v>
      </c>
      <c r="H120" s="65">
        <v>15271</v>
      </c>
      <c r="I120" s="41"/>
      <c r="J120" s="41"/>
      <c r="K120" s="51">
        <v>0</v>
      </c>
      <c r="L120">
        <v>2122</v>
      </c>
    </row>
    <row r="121" spans="1:12" x14ac:dyDescent="0.3">
      <c r="A121" s="59">
        <v>21</v>
      </c>
      <c r="B121" s="59">
        <v>15369</v>
      </c>
      <c r="C121" s="62">
        <v>12</v>
      </c>
      <c r="D121" s="59">
        <v>15381</v>
      </c>
      <c r="E121" s="62">
        <v>13</v>
      </c>
      <c r="F121" s="59">
        <v>15395</v>
      </c>
      <c r="G121" s="65">
        <v>23</v>
      </c>
      <c r="H121" s="65">
        <v>15403</v>
      </c>
      <c r="I121" s="41"/>
      <c r="J121" s="41"/>
      <c r="K121" s="51">
        <v>0</v>
      </c>
      <c r="L121">
        <v>2112</v>
      </c>
    </row>
    <row r="122" spans="1:12" x14ac:dyDescent="0.3">
      <c r="A122" s="59">
        <v>21</v>
      </c>
      <c r="B122" s="59">
        <v>15498</v>
      </c>
      <c r="C122" s="62">
        <v>21</v>
      </c>
      <c r="D122" s="59">
        <v>15504</v>
      </c>
      <c r="E122" s="62">
        <v>11</v>
      </c>
      <c r="F122" s="59">
        <v>15512</v>
      </c>
      <c r="G122" s="65">
        <v>21</v>
      </c>
      <c r="H122" s="65">
        <v>15520</v>
      </c>
      <c r="I122" s="41"/>
      <c r="J122" s="41"/>
      <c r="K122" s="51">
        <v>0</v>
      </c>
      <c r="L122">
        <v>2212</v>
      </c>
    </row>
    <row r="123" spans="1:12" x14ac:dyDescent="0.3">
      <c r="A123" s="59">
        <v>21</v>
      </c>
      <c r="B123" s="59">
        <v>15606</v>
      </c>
      <c r="C123" s="62">
        <v>21</v>
      </c>
      <c r="D123" s="59">
        <v>15614</v>
      </c>
      <c r="E123" s="62">
        <v>22</v>
      </c>
      <c r="F123" s="59">
        <v>15622</v>
      </c>
      <c r="G123" s="65">
        <v>14</v>
      </c>
      <c r="H123" s="65">
        <v>15630</v>
      </c>
      <c r="I123" s="41"/>
      <c r="J123" s="41"/>
      <c r="K123" s="51">
        <v>0</v>
      </c>
      <c r="L123">
        <v>2221</v>
      </c>
    </row>
    <row r="124" spans="1:12" x14ac:dyDescent="0.3">
      <c r="A124" s="59">
        <v>21</v>
      </c>
      <c r="B124" s="59">
        <v>15744</v>
      </c>
      <c r="C124" s="62">
        <v>12</v>
      </c>
      <c r="D124" s="59">
        <v>15766</v>
      </c>
      <c r="E124" s="62">
        <v>24</v>
      </c>
      <c r="F124" s="59">
        <v>15774</v>
      </c>
      <c r="G124" s="65">
        <v>23</v>
      </c>
      <c r="H124" s="65">
        <v>15824</v>
      </c>
      <c r="I124" s="41"/>
      <c r="J124" s="41"/>
      <c r="K124" s="51">
        <v>0</v>
      </c>
      <c r="L124">
        <v>2122</v>
      </c>
    </row>
    <row r="125" spans="1:12" x14ac:dyDescent="0.3">
      <c r="A125" s="59">
        <v>21</v>
      </c>
      <c r="B125" s="59">
        <v>15919</v>
      </c>
      <c r="C125" s="62">
        <v>21</v>
      </c>
      <c r="D125" s="59">
        <v>15925</v>
      </c>
      <c r="E125" s="62">
        <v>11</v>
      </c>
      <c r="F125" s="59">
        <v>15933</v>
      </c>
      <c r="G125" s="65">
        <v>21</v>
      </c>
      <c r="H125" s="65">
        <v>15941</v>
      </c>
      <c r="I125" s="41"/>
      <c r="J125" s="41"/>
      <c r="K125" s="51">
        <v>0</v>
      </c>
      <c r="L125">
        <v>2212</v>
      </c>
    </row>
    <row r="126" spans="1:12" x14ac:dyDescent="0.3">
      <c r="A126" s="59">
        <v>12</v>
      </c>
      <c r="B126" s="59">
        <v>16058</v>
      </c>
      <c r="C126" s="62">
        <v>14</v>
      </c>
      <c r="D126" s="59">
        <v>16067</v>
      </c>
      <c r="E126" s="62">
        <v>24</v>
      </c>
      <c r="F126" s="59">
        <v>16075</v>
      </c>
      <c r="G126" s="65">
        <v>14</v>
      </c>
      <c r="H126" s="65">
        <v>16086</v>
      </c>
      <c r="I126" s="41"/>
      <c r="J126" s="41"/>
      <c r="K126" s="51">
        <v>0</v>
      </c>
      <c r="L126">
        <v>1121</v>
      </c>
    </row>
    <row r="127" spans="1:12" x14ac:dyDescent="0.3">
      <c r="A127" s="59">
        <v>21</v>
      </c>
      <c r="B127" s="59">
        <v>16183</v>
      </c>
      <c r="C127" s="62">
        <v>21</v>
      </c>
      <c r="D127" s="59">
        <v>16194</v>
      </c>
      <c r="E127" s="62">
        <v>11</v>
      </c>
      <c r="F127" s="59">
        <v>16215</v>
      </c>
      <c r="G127" s="65">
        <v>21</v>
      </c>
      <c r="H127" s="65">
        <v>16223</v>
      </c>
      <c r="I127" s="41"/>
      <c r="J127" s="41"/>
      <c r="K127" s="51">
        <v>1</v>
      </c>
      <c r="L127">
        <v>2212</v>
      </c>
    </row>
    <row r="128" spans="1:12" x14ac:dyDescent="0.3">
      <c r="A128" s="17"/>
      <c r="B128" s="17"/>
      <c r="C128" s="17"/>
      <c r="D128" s="17"/>
      <c r="E128" s="17"/>
      <c r="F128" s="17"/>
      <c r="G128" s="17"/>
      <c r="H12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80</v>
      </c>
      <c r="B2" s="35" t="s">
        <v>81</v>
      </c>
      <c r="C2" s="35"/>
      <c r="F2" s="26"/>
      <c r="G2" s="27"/>
    </row>
    <row r="3" spans="1:48" x14ac:dyDescent="0.3">
      <c r="A3" t="s">
        <v>82</v>
      </c>
      <c r="B3" t="s">
        <v>83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105</v>
      </c>
      <c r="V3" s="26" t="s">
        <v>118</v>
      </c>
      <c r="W3">
        <f>COUNTA(L7:L24)</f>
        <v>18</v>
      </c>
      <c r="AA3" s="26" t="s">
        <v>118</v>
      </c>
      <c r="AB3">
        <f>COUNTA(L25:L41)</f>
        <v>17</v>
      </c>
      <c r="AF3" s="26" t="s">
        <v>118</v>
      </c>
      <c r="AG3">
        <f>COUNTA(L42:L59)</f>
        <v>18</v>
      </c>
      <c r="AK3" s="26" t="s">
        <v>118</v>
      </c>
      <c r="AL3">
        <f>COUNTA(L60:L76)</f>
        <v>17</v>
      </c>
      <c r="AP3" s="26" t="s">
        <v>118</v>
      </c>
      <c r="AQ3">
        <f>COUNTA(L77:L94)</f>
        <v>18</v>
      </c>
      <c r="AU3" s="26" t="s">
        <v>118</v>
      </c>
      <c r="AV3">
        <f>COUNTA(L95:L111)</f>
        <v>17</v>
      </c>
    </row>
    <row r="4" spans="1:48" x14ac:dyDescent="0.3">
      <c r="P4" s="26" t="s">
        <v>86</v>
      </c>
      <c r="Q4" s="27">
        <f>SUM(O7:O22)</f>
        <v>105</v>
      </c>
      <c r="V4" s="26" t="s">
        <v>119</v>
      </c>
      <c r="W4">
        <f>SUM(U7:U22)</f>
        <v>18</v>
      </c>
      <c r="AA4" s="26" t="s">
        <v>119</v>
      </c>
      <c r="AB4">
        <f>SUM(Z7:Z22)</f>
        <v>17</v>
      </c>
      <c r="AF4" s="26" t="s">
        <v>119</v>
      </c>
      <c r="AG4">
        <f>SUM(AE7:AE22)</f>
        <v>18</v>
      </c>
      <c r="AK4" s="26" t="s">
        <v>119</v>
      </c>
      <c r="AL4">
        <f>SUM(AJ7:AJ22)</f>
        <v>17</v>
      </c>
      <c r="AP4" s="26" t="s">
        <v>119</v>
      </c>
      <c r="AQ4">
        <f>SUM(AO7:AO22)</f>
        <v>18</v>
      </c>
      <c r="AU4" s="26" t="s">
        <v>119</v>
      </c>
      <c r="AV4">
        <f>SUM(AT7:AT22)</f>
        <v>17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8</v>
      </c>
      <c r="C7" s="60">
        <v>21</v>
      </c>
      <c r="D7" s="57">
        <v>15</v>
      </c>
      <c r="E7" s="60">
        <v>11</v>
      </c>
      <c r="F7" s="57">
        <v>24</v>
      </c>
      <c r="G7" s="63">
        <v>21</v>
      </c>
      <c r="H7" s="63">
        <v>32</v>
      </c>
      <c r="I7" s="42"/>
      <c r="J7" s="42"/>
      <c r="K7" s="43">
        <v>0</v>
      </c>
      <c r="L7">
        <v>2212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COUNTIF(L7:L24,T7)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COUNTIF(L25:L41,Y7)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COUNTIF(L42:L59,AD7)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COUNTIF(L60:L76,AI7)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COUNTIF(L77:L94,AN7)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COUNTIF(L95:L111,AS7)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127</v>
      </c>
      <c r="C8" s="61">
        <v>12</v>
      </c>
      <c r="D8" s="58">
        <v>135</v>
      </c>
      <c r="E8" s="61">
        <v>24</v>
      </c>
      <c r="F8" s="58">
        <v>142</v>
      </c>
      <c r="G8" s="64">
        <v>14</v>
      </c>
      <c r="H8" s="64">
        <v>154</v>
      </c>
      <c r="I8" s="42"/>
      <c r="J8" s="42"/>
      <c r="K8" s="43">
        <v>0</v>
      </c>
      <c r="L8">
        <v>2121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COUNTIF(L7:L24,T8)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COUNTIF(L25:L41,Y8)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COUNTIF(L42:L59,AD8)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COUNTIF(L60:L76,AI8)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COUNTIF(L77:L94,AN8)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COUNTIF(L95:L111,AS8)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250</v>
      </c>
      <c r="C9" s="61">
        <v>21</v>
      </c>
      <c r="D9" s="58">
        <v>265</v>
      </c>
      <c r="E9" s="61">
        <v>11</v>
      </c>
      <c r="F9" s="58">
        <v>273</v>
      </c>
      <c r="G9" s="64">
        <v>21</v>
      </c>
      <c r="H9" s="64">
        <v>281</v>
      </c>
      <c r="I9" s="42"/>
      <c r="J9" s="42"/>
      <c r="K9" s="43">
        <v>0</v>
      </c>
      <c r="L9">
        <v>2212</v>
      </c>
      <c r="N9" s="36">
        <v>1121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1121</v>
      </c>
      <c r="U9" s="36">
        <f>COUNTIF(L7:L24,T9)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COUNTIF(L25:L41,Y9)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COUNTIF(L42:L59,AD9)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COUNTIF(L60:L76,AI9)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COUNTIF(L77:L94,AN9)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COUNTIF(L95:L111,AS9)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21</v>
      </c>
      <c r="B10" s="58">
        <v>372</v>
      </c>
      <c r="C10" s="61">
        <v>12</v>
      </c>
      <c r="D10" s="58">
        <v>391</v>
      </c>
      <c r="E10" s="61">
        <v>24</v>
      </c>
      <c r="F10" s="58">
        <v>399</v>
      </c>
      <c r="G10" s="64">
        <v>14</v>
      </c>
      <c r="H10" s="64">
        <v>412</v>
      </c>
      <c r="I10" s="42"/>
      <c r="J10" s="42"/>
      <c r="K10" s="43">
        <v>0</v>
      </c>
      <c r="L10">
        <v>2121</v>
      </c>
      <c r="N10" s="36">
        <v>1122</v>
      </c>
      <c r="O10" s="36">
        <f>COUNTIF($L$7:$L$500,N10)</f>
        <v>3</v>
      </c>
      <c r="P10" s="36">
        <f>O10/$Q$4</f>
        <v>2.8571428571428571E-2</v>
      </c>
      <c r="Q10" s="36">
        <f>IF(P10=0,0,(P10*((LOG(P10))/LOG(2))))</f>
        <v>-0.14655094334128474</v>
      </c>
      <c r="T10" s="36">
        <f>N10</f>
        <v>1122</v>
      </c>
      <c r="U10" s="36">
        <f>COUNTIF(L7:L24,T10)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COUNTIF(L25:L41,Y10)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COUNTIF(L42:L59,AD10)</f>
        <v>1</v>
      </c>
      <c r="AF10" s="36">
        <f>AE10/(AG4-AE20)</f>
        <v>6.6666666666666666E-2</v>
      </c>
      <c r="AG10" s="36">
        <f>IF(AF10=0,0,(AF10*((LOG(AF10))/LOG(2))))</f>
        <v>-0.26045937304056793</v>
      </c>
      <c r="AI10" s="36">
        <f>N10</f>
        <v>1122</v>
      </c>
      <c r="AJ10" s="36">
        <f>COUNTIF(L60:L76,AI10)</f>
        <v>1</v>
      </c>
      <c r="AK10" s="36">
        <f>AJ10/(AL4-AJ20)</f>
        <v>8.3333333333333329E-2</v>
      </c>
      <c r="AL10" s="36">
        <f>IF(AK10=0,0,(AK10*((LOG(AK10))/LOG(2))))</f>
        <v>-0.29874687506009634</v>
      </c>
      <c r="AN10" s="36">
        <f>N10</f>
        <v>1122</v>
      </c>
      <c r="AO10" s="36">
        <f>COUNTIF(L77:L94,AN10)</f>
        <v>1</v>
      </c>
      <c r="AP10" s="36">
        <f>AO10/(AQ4-AO20)</f>
        <v>9.0909090909090912E-2</v>
      </c>
      <c r="AQ10" s="36">
        <f>IF(AP10=0,0,(AP10*((LOG(AP10))/LOG(2))))</f>
        <v>-0.31449378351248153</v>
      </c>
      <c r="AS10" s="36">
        <f>N10</f>
        <v>1122</v>
      </c>
      <c r="AT10" s="36">
        <f>COUNTIF(L95:L111,AS10)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21</v>
      </c>
      <c r="B11" s="58">
        <v>509</v>
      </c>
      <c r="C11" s="61">
        <v>21</v>
      </c>
      <c r="D11" s="58">
        <v>521</v>
      </c>
      <c r="E11" s="61">
        <v>11</v>
      </c>
      <c r="F11" s="58">
        <v>530</v>
      </c>
      <c r="G11" s="64">
        <v>21</v>
      </c>
      <c r="H11" s="64">
        <v>538</v>
      </c>
      <c r="I11" s="42"/>
      <c r="J11" s="42"/>
      <c r="K11" s="43">
        <v>0</v>
      </c>
      <c r="L11">
        <v>2212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COUNTIF(L7:L24,T11)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COUNTIF(L25:L41,Y11)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COUNTIF(L42:L59,AD11)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COUNTIF(L60:L76,AI11)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COUNTIF(L77:L94,AN11)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COUNTIF(L95:L111,AS11)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630</v>
      </c>
      <c r="C12" s="61">
        <v>21</v>
      </c>
      <c r="D12" s="58">
        <v>639</v>
      </c>
      <c r="E12" s="61">
        <v>11</v>
      </c>
      <c r="F12" s="58">
        <v>646</v>
      </c>
      <c r="G12" s="64">
        <v>21</v>
      </c>
      <c r="H12" s="64">
        <v>654</v>
      </c>
      <c r="I12" s="42"/>
      <c r="J12" s="42"/>
      <c r="K12" s="43">
        <v>0</v>
      </c>
      <c r="L12">
        <v>2212</v>
      </c>
      <c r="N12" s="36">
        <v>1212</v>
      </c>
      <c r="O12" s="36">
        <f>COUNTIF($L$7:$L$500,N12)</f>
        <v>3</v>
      </c>
      <c r="P12" s="36">
        <f>O12/$Q$4</f>
        <v>2.8571428571428571E-2</v>
      </c>
      <c r="Q12" s="36">
        <f>IF(P12=0,0,(P12*((LOG(P12))/LOG(2))))</f>
        <v>-0.14655094334128474</v>
      </c>
      <c r="T12" s="36">
        <f>N12</f>
        <v>1212</v>
      </c>
      <c r="U12" s="36">
        <f>COUNTIF(L7:L24,T12)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COUNTIF(L25:L41,Y12)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COUNTIF(L42:L59,AD12)</f>
        <v>0</v>
      </c>
      <c r="AF12" s="36">
        <f>AE12/(AG4-AE20)</f>
        <v>0</v>
      </c>
      <c r="AG12" s="36">
        <f>IF(AF12=0,0,(AF12*((LOG(AF12))/LOG(2))))</f>
        <v>0</v>
      </c>
      <c r="AI12" s="36">
        <f>N12</f>
        <v>1212</v>
      </c>
      <c r="AJ12" s="36">
        <f>COUNTIF(L60:L76,AI12)</f>
        <v>2</v>
      </c>
      <c r="AK12" s="36">
        <f>AJ12/(AL4-AJ20)</f>
        <v>0.16666666666666666</v>
      </c>
      <c r="AL12" s="36">
        <f>IF(AK12=0,0,(AK12*((LOG(AK12))/LOG(2))))</f>
        <v>-0.43082708345352599</v>
      </c>
      <c r="AN12" s="36">
        <f>N12</f>
        <v>1212</v>
      </c>
      <c r="AO12" s="36">
        <f>COUNTIF(L77:L94,AN12)</f>
        <v>0</v>
      </c>
      <c r="AP12" s="36">
        <f>AO12/(AQ4-AO20)</f>
        <v>0</v>
      </c>
      <c r="AQ12" s="36">
        <f>IF(AP12=0,0,(AP12*((LOG(AP12))/LOG(2))))</f>
        <v>0</v>
      </c>
      <c r="AS12" s="36">
        <f>N12</f>
        <v>1212</v>
      </c>
      <c r="AT12" s="36">
        <f>COUNTIF(L95:L111,AS12)</f>
        <v>1</v>
      </c>
      <c r="AU12" s="36">
        <f>AT12/(AV4-AT20)</f>
        <v>0.1111111111111111</v>
      </c>
      <c r="AV12" s="36">
        <f>IF(AU12=0,0,(AU12*((LOG(AU12))/LOG(2))))</f>
        <v>-0.3522138890491458</v>
      </c>
    </row>
    <row r="13" spans="1:48" x14ac:dyDescent="0.3">
      <c r="A13" s="58">
        <v>21</v>
      </c>
      <c r="B13" s="58">
        <v>750</v>
      </c>
      <c r="C13" s="61">
        <v>12</v>
      </c>
      <c r="D13" s="58">
        <v>757</v>
      </c>
      <c r="E13" s="61">
        <v>24</v>
      </c>
      <c r="F13" s="58">
        <v>765</v>
      </c>
      <c r="G13" s="64">
        <v>23</v>
      </c>
      <c r="H13" s="64">
        <v>783</v>
      </c>
      <c r="I13" s="42"/>
      <c r="J13" s="42"/>
      <c r="K13" s="43">
        <v>0</v>
      </c>
      <c r="L13">
        <v>2122</v>
      </c>
      <c r="N13" s="36">
        <v>1221</v>
      </c>
      <c r="O13" s="36">
        <f>COUNTIF($L$7:$L$500,N13)</f>
        <v>1</v>
      </c>
      <c r="P13" s="36">
        <f>O13/$Q$4</f>
        <v>9.5238095238095247E-3</v>
      </c>
      <c r="Q13" s="36">
        <f>IF(P13=0,0,(P13*((LOG(P13))/LOG(2))))</f>
        <v>-6.3945195406344024E-2</v>
      </c>
      <c r="T13" s="36">
        <f>N13</f>
        <v>1221</v>
      </c>
      <c r="U13" s="36">
        <f>COUNTIF(L7:L24,T13)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COUNTIF(L25:L41,Y13)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COUNTIF(L42:L59,AD13)</f>
        <v>1</v>
      </c>
      <c r="AF13" s="36">
        <f>AE13/(AG4-AE20)</f>
        <v>6.6666666666666666E-2</v>
      </c>
      <c r="AG13" s="36">
        <f>IF(AF13=0,0,(AF13*((LOG(AF13))/LOG(2))))</f>
        <v>-0.26045937304056793</v>
      </c>
      <c r="AI13" s="36">
        <f>N13</f>
        <v>1221</v>
      </c>
      <c r="AJ13" s="36">
        <f>COUNTIF(L60:L76,AI13)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COUNTIF(L77:L94,AN13)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COUNTIF(L95:L111,AS13)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885</v>
      </c>
      <c r="C14" s="61">
        <v>12</v>
      </c>
      <c r="D14" s="58">
        <v>893</v>
      </c>
      <c r="E14" s="61">
        <v>24</v>
      </c>
      <c r="F14" s="58">
        <v>901</v>
      </c>
      <c r="G14" s="64">
        <v>14</v>
      </c>
      <c r="H14" s="64">
        <v>911</v>
      </c>
      <c r="I14" s="42"/>
      <c r="J14" s="42"/>
      <c r="K14" s="43">
        <v>0</v>
      </c>
      <c r="L14">
        <v>2121</v>
      </c>
      <c r="N14" s="36">
        <v>1222</v>
      </c>
      <c r="O14" s="36">
        <f>COUNTIF($L$7:$L$500,N14)</f>
        <v>3</v>
      </c>
      <c r="P14" s="36">
        <f>O14/$Q$4</f>
        <v>2.8571428571428571E-2</v>
      </c>
      <c r="Q14" s="36">
        <f>IF(P14=0,0,(P14*((LOG(P14))/LOG(2))))</f>
        <v>-0.14655094334128474</v>
      </c>
      <c r="T14" s="36">
        <f>N14</f>
        <v>1222</v>
      </c>
      <c r="U14" s="36">
        <f>COUNTIF(L7:L24,T14)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COUNTIF(L25:L41,Y14)</f>
        <v>0</v>
      </c>
      <c r="AA14" s="36">
        <f>Z14/(AB4-Z20)</f>
        <v>0</v>
      </c>
      <c r="AB14" s="36">
        <f>IF(AA14=0,0,(AA14*((LOG(AA14))/LOG(2))))</f>
        <v>0</v>
      </c>
      <c r="AD14" s="36">
        <f>N14</f>
        <v>1222</v>
      </c>
      <c r="AE14" s="36">
        <f>COUNTIF(L42:L59,AD14)</f>
        <v>3</v>
      </c>
      <c r="AF14" s="36">
        <f>AE14/(AG4-AE20)</f>
        <v>0.2</v>
      </c>
      <c r="AG14" s="36">
        <f>IF(AF14=0,0,(AF14*((LOG(AF14))/LOG(2))))</f>
        <v>-0.46438561897747244</v>
      </c>
      <c r="AI14" s="36">
        <f>N14</f>
        <v>1222</v>
      </c>
      <c r="AJ14" s="36">
        <f>COUNTIF(L60:L76,AI14)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COUNTIF(L77:L94,AN14)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COUNTIF(L95:L111,AS14)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21</v>
      </c>
      <c r="B15" s="58">
        <v>1005</v>
      </c>
      <c r="C15" s="61">
        <v>21</v>
      </c>
      <c r="D15" s="58">
        <v>1020</v>
      </c>
      <c r="E15" s="61">
        <v>22</v>
      </c>
      <c r="F15" s="58">
        <v>1027</v>
      </c>
      <c r="G15" s="64">
        <v>14</v>
      </c>
      <c r="H15" s="64">
        <v>1039</v>
      </c>
      <c r="I15" s="42"/>
      <c r="J15" s="42"/>
      <c r="K15" s="43">
        <v>0</v>
      </c>
      <c r="L15">
        <v>2221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COUNTIF(L7:L24,T15)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COUNTIF(L25:L41,Y15)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COUNTIF(L42:L59,AD15)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COUNTIF(L60:L76,AI15)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COUNTIF(L77:L94,AN15)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COUNTIF(L95:L111,AS15)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1137</v>
      </c>
      <c r="C16" s="61">
        <v>21</v>
      </c>
      <c r="D16" s="58">
        <v>1141</v>
      </c>
      <c r="E16" s="61">
        <v>22</v>
      </c>
      <c r="F16" s="58">
        <v>1148</v>
      </c>
      <c r="G16" s="64">
        <v>14</v>
      </c>
      <c r="H16" s="64">
        <v>1169</v>
      </c>
      <c r="I16" s="42"/>
      <c r="J16" s="42"/>
      <c r="K16" s="43">
        <v>0</v>
      </c>
      <c r="L16">
        <v>2221</v>
      </c>
      <c r="N16" s="36">
        <v>2112</v>
      </c>
      <c r="O16" s="36">
        <f>COUNTIF($L$7:$L$500,N16)</f>
        <v>4</v>
      </c>
      <c r="P16" s="36">
        <f>O16/$Q$4</f>
        <v>3.8095238095238099E-2</v>
      </c>
      <c r="Q16" s="36">
        <f>IF(P16=0,0,(P16*((LOG(P16))/LOG(2))))</f>
        <v>-0.17959030543489993</v>
      </c>
      <c r="T16" s="36">
        <f>N16</f>
        <v>2112</v>
      </c>
      <c r="U16" s="36">
        <f>COUNTIF(L7:L24,T16)</f>
        <v>1</v>
      </c>
      <c r="V16" s="36">
        <f>U16/(W4-U20)</f>
        <v>0.1</v>
      </c>
      <c r="W16" s="36">
        <f>IF(V16=0,0,(V16*((LOG(V16))/LOG(2))))</f>
        <v>-0.33219280948873625</v>
      </c>
      <c r="Y16" s="36">
        <f>N16</f>
        <v>2112</v>
      </c>
      <c r="Z16" s="36">
        <f>COUNTIF(L25:L41,Y16)</f>
        <v>0</v>
      </c>
      <c r="AA16" s="36">
        <f>Z16/(AB4-Z20)</f>
        <v>0</v>
      </c>
      <c r="AB16" s="36">
        <f>IF(AA16=0,0,(AA16*((LOG(AA16))/LOG(2))))</f>
        <v>0</v>
      </c>
      <c r="AD16" s="36">
        <f>N16</f>
        <v>2112</v>
      </c>
      <c r="AE16" s="36">
        <f>COUNTIF(L42:L59,AD16)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COUNTIF(L60:L76,AI16)</f>
        <v>1</v>
      </c>
      <c r="AK16" s="36">
        <f>AJ16/(AL4-AJ20)</f>
        <v>8.3333333333333329E-2</v>
      </c>
      <c r="AL16" s="36">
        <f>IF(AK16=0,0,(AK16*((LOG(AK16))/LOG(2))))</f>
        <v>-0.29874687506009634</v>
      </c>
      <c r="AN16" s="36">
        <f>N16</f>
        <v>2112</v>
      </c>
      <c r="AO16" s="36">
        <f>COUNTIF(L77:L94,AN16)</f>
        <v>1</v>
      </c>
      <c r="AP16" s="36">
        <f>AO16/(AQ4-AO20)</f>
        <v>9.0909090909090912E-2</v>
      </c>
      <c r="AQ16" s="36">
        <f>IF(AP16=0,0,(AP16*((LOG(AP16))/LOG(2))))</f>
        <v>-0.31449378351248153</v>
      </c>
      <c r="AS16" s="36">
        <f>N16</f>
        <v>2112</v>
      </c>
      <c r="AT16" s="36">
        <f>COUNTIF(L95:L111,AS16)</f>
        <v>1</v>
      </c>
      <c r="AU16" s="36">
        <f>AT16/(AV4-AT20)</f>
        <v>0.1111111111111111</v>
      </c>
      <c r="AV16" s="36">
        <f>IF(AU16=0,0,(AU16*((LOG(AU16))/LOG(2))))</f>
        <v>-0.3522138890491458</v>
      </c>
    </row>
    <row r="17" spans="1:48" x14ac:dyDescent="0.3">
      <c r="A17" s="58">
        <v>21</v>
      </c>
      <c r="B17" s="58">
        <v>1269</v>
      </c>
      <c r="C17" s="61">
        <v>21</v>
      </c>
      <c r="D17" s="58">
        <v>1279</v>
      </c>
      <c r="E17" s="61">
        <v>11</v>
      </c>
      <c r="F17" s="58">
        <v>1286</v>
      </c>
      <c r="G17" s="64">
        <v>21</v>
      </c>
      <c r="H17" s="64">
        <v>1293</v>
      </c>
      <c r="I17" s="42"/>
      <c r="J17" s="42"/>
      <c r="K17" s="43">
        <v>0</v>
      </c>
      <c r="L17">
        <v>2212</v>
      </c>
      <c r="N17" s="36">
        <v>2121</v>
      </c>
      <c r="O17" s="36">
        <f>COUNTIF($L$7:$L$500,N17)</f>
        <v>15</v>
      </c>
      <c r="P17" s="36">
        <f>O17/$Q$4</f>
        <v>0.14285714285714285</v>
      </c>
      <c r="Q17" s="36">
        <f>IF(P17=0,0,(P17*((LOG(P17))/LOG(2))))</f>
        <v>-0.40105070315108626</v>
      </c>
      <c r="T17" s="36">
        <f>N17</f>
        <v>2121</v>
      </c>
      <c r="U17" s="36">
        <f>COUNTIF(L7:L24,T17)</f>
        <v>4</v>
      </c>
      <c r="V17" s="36">
        <f>U17/(W4-U20)</f>
        <v>0.4</v>
      </c>
      <c r="W17" s="36">
        <f>IF(V17=0,0,(V17*((LOG(V17))/LOG(2))))</f>
        <v>-0.52877123795494496</v>
      </c>
      <c r="Y17" s="36">
        <f>N17</f>
        <v>2121</v>
      </c>
      <c r="Z17" s="36">
        <f>COUNTIF(L25:L41,Y17)</f>
        <v>4</v>
      </c>
      <c r="AA17" s="36">
        <f>Z17/(AB4-Z20)</f>
        <v>0.5</v>
      </c>
      <c r="AB17" s="36">
        <f>IF(AA17=0,0,(AA17*((LOG(AA17))/LOG(2))))</f>
        <v>-0.5</v>
      </c>
      <c r="AD17" s="36">
        <f>N17</f>
        <v>2121</v>
      </c>
      <c r="AE17" s="36">
        <f>COUNTIF(L42:L59,AD17)</f>
        <v>0</v>
      </c>
      <c r="AF17" s="36">
        <f>AE17/(AG4-AE20)</f>
        <v>0</v>
      </c>
      <c r="AG17" s="36">
        <f>IF(AF17=0,0,(AF17*((LOG(AF17))/LOG(2))))</f>
        <v>0</v>
      </c>
      <c r="AI17" s="36">
        <f>N17</f>
        <v>2121</v>
      </c>
      <c r="AJ17" s="36">
        <f>COUNTIF(L60:L76,AI17)</f>
        <v>1</v>
      </c>
      <c r="AK17" s="36">
        <f>AJ17/(AL4-AJ20)</f>
        <v>8.3333333333333329E-2</v>
      </c>
      <c r="AL17" s="36">
        <f>IF(AK17=0,0,(AK17*((LOG(AK17))/LOG(2))))</f>
        <v>-0.29874687506009634</v>
      </c>
      <c r="AN17" s="36">
        <f>N17</f>
        <v>2121</v>
      </c>
      <c r="AO17" s="36">
        <f>COUNTIF(L77:L94,AN17)</f>
        <v>3</v>
      </c>
      <c r="AP17" s="36">
        <f>AO17/(AQ4-AO20)</f>
        <v>0.27272727272727271</v>
      </c>
      <c r="AQ17" s="36">
        <f>IF(AP17=0,0,(AP17*((LOG(AP17))/LOG(2))))</f>
        <v>-0.51121885034076575</v>
      </c>
      <c r="AS17" s="36">
        <f>N17</f>
        <v>2121</v>
      </c>
      <c r="AT17" s="36">
        <f>COUNTIF(L95:L111,AS17)</f>
        <v>3</v>
      </c>
      <c r="AU17" s="36">
        <f>AT17/(AV4-AT20)</f>
        <v>0.33333333333333331</v>
      </c>
      <c r="AV17" s="36">
        <f>IF(AU17=0,0,(AU17*((LOG(AU17))/LOG(2))))</f>
        <v>-0.52832083357371862</v>
      </c>
    </row>
    <row r="18" spans="1:48" x14ac:dyDescent="0.3">
      <c r="A18" s="58">
        <v>21</v>
      </c>
      <c r="B18" s="58">
        <v>1387</v>
      </c>
      <c r="C18" s="61">
        <v>21</v>
      </c>
      <c r="D18" s="58">
        <v>1396</v>
      </c>
      <c r="E18" s="61">
        <v>11</v>
      </c>
      <c r="F18" s="58">
        <v>1404</v>
      </c>
      <c r="G18" s="64">
        <v>21</v>
      </c>
      <c r="H18" s="64">
        <v>1413</v>
      </c>
      <c r="I18" s="42"/>
      <c r="J18" s="42"/>
      <c r="K18" s="43">
        <v>0</v>
      </c>
      <c r="L18">
        <v>2212</v>
      </c>
      <c r="N18" s="36">
        <v>2122</v>
      </c>
      <c r="O18" s="36">
        <f>COUNTIF($L$7:$L$500,N18)</f>
        <v>20</v>
      </c>
      <c r="P18" s="36">
        <f>O18/$Q$4</f>
        <v>0.19047619047619047</v>
      </c>
      <c r="Q18" s="36">
        <f>IF(P18=0,0,(P18*((LOG(P18))/LOG(2))))</f>
        <v>-0.4556795091007162</v>
      </c>
      <c r="T18" s="36">
        <f>N18</f>
        <v>2122</v>
      </c>
      <c r="U18" s="36">
        <f>COUNTIF(L7:L24,T18)</f>
        <v>2</v>
      </c>
      <c r="V18" s="36">
        <f>U18/(W4-U20)</f>
        <v>0.2</v>
      </c>
      <c r="W18" s="36">
        <f>IF(V18=0,0,(V18*((LOG(V18))/LOG(2))))</f>
        <v>-0.46438561897747244</v>
      </c>
      <c r="Y18" s="36">
        <f>N18</f>
        <v>2122</v>
      </c>
      <c r="Z18" s="36">
        <f>COUNTIF(L25:L41,Y18)</f>
        <v>2</v>
      </c>
      <c r="AA18" s="36">
        <f>Z18/(AB4-Z20)</f>
        <v>0.25</v>
      </c>
      <c r="AB18" s="36">
        <f>IF(AA18=0,0,(AA18*((LOG(AA18))/LOG(2))))</f>
        <v>-0.5</v>
      </c>
      <c r="AD18" s="36">
        <f>N18</f>
        <v>2122</v>
      </c>
      <c r="AE18" s="36">
        <f>COUNTIF(L42:L59,AD18)</f>
        <v>8</v>
      </c>
      <c r="AF18" s="36">
        <f>AE18/(AG4-AE20)</f>
        <v>0.53333333333333333</v>
      </c>
      <c r="AG18" s="36">
        <f>IF(AF18=0,0,(AF18*((LOG(AF18))/LOG(2))))</f>
        <v>-0.4836749843245432</v>
      </c>
      <c r="AI18" s="36">
        <f>N18</f>
        <v>2122</v>
      </c>
      <c r="AJ18" s="36">
        <f>COUNTIF(L60:L76,AI18)</f>
        <v>4</v>
      </c>
      <c r="AK18" s="36">
        <f>AJ18/(AL4-AJ20)</f>
        <v>0.33333333333333331</v>
      </c>
      <c r="AL18" s="36">
        <f>IF(AK18=0,0,(AK18*((LOG(AK18))/LOG(2))))</f>
        <v>-0.52832083357371862</v>
      </c>
      <c r="AN18" s="36">
        <f>N18</f>
        <v>2122</v>
      </c>
      <c r="AO18" s="36">
        <f>COUNTIF(L77:L94,AN18)</f>
        <v>2</v>
      </c>
      <c r="AP18" s="36">
        <f>AO18/(AQ4-AO20)</f>
        <v>0.18181818181818182</v>
      </c>
      <c r="AQ18" s="36">
        <f>IF(AP18=0,0,(AP18*((LOG(AP18))/LOG(2))))</f>
        <v>-0.44716938520678134</v>
      </c>
      <c r="AS18" s="36">
        <f>N18</f>
        <v>2122</v>
      </c>
      <c r="AT18" s="36">
        <f>COUNTIF(L95:L111,AS18)</f>
        <v>2</v>
      </c>
      <c r="AU18" s="36">
        <f>AT18/(AV4-AT20)</f>
        <v>0.22222222222222221</v>
      </c>
      <c r="AV18" s="36">
        <f>IF(AU18=0,0,(AU18*((LOG(AU18))/LOG(2))))</f>
        <v>-0.48220555587606945</v>
      </c>
    </row>
    <row r="19" spans="1:48" x14ac:dyDescent="0.3">
      <c r="A19" s="58">
        <v>21</v>
      </c>
      <c r="B19" s="58">
        <v>1502</v>
      </c>
      <c r="C19" s="61">
        <v>21</v>
      </c>
      <c r="D19" s="58">
        <v>1510</v>
      </c>
      <c r="E19" s="61">
        <v>11</v>
      </c>
      <c r="F19" s="58">
        <v>1518</v>
      </c>
      <c r="G19" s="64">
        <v>21</v>
      </c>
      <c r="H19" s="64">
        <v>1525</v>
      </c>
      <c r="I19" s="42"/>
      <c r="J19" s="42"/>
      <c r="K19" s="43">
        <v>0</v>
      </c>
      <c r="L19">
        <v>2212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COUNTIF(L7:L24,T19)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COUNTIF(L25:L41,Y19)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COUNTIF(L42:L59,AD19)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COUNTIF(L60:L76,AI19)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COUNTIF(L77:L94,AN19)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COUNTIF(L95:L111,AS19)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1619</v>
      </c>
      <c r="C20" s="61">
        <v>12</v>
      </c>
      <c r="D20" s="58">
        <v>1631</v>
      </c>
      <c r="E20" s="61">
        <v>24</v>
      </c>
      <c r="F20" s="58">
        <v>1639</v>
      </c>
      <c r="G20" s="64">
        <v>23</v>
      </c>
      <c r="H20" s="64">
        <v>1661</v>
      </c>
      <c r="I20" s="42"/>
      <c r="J20" s="42"/>
      <c r="K20" s="43">
        <v>0</v>
      </c>
      <c r="L20">
        <v>2122</v>
      </c>
      <c r="N20" s="36">
        <v>2212</v>
      </c>
      <c r="O20" s="36">
        <f>COUNTIF($L$7:$L$500,N20)</f>
        <v>40</v>
      </c>
      <c r="P20" s="36">
        <f>O20/$Q$4</f>
        <v>0.38095238095238093</v>
      </c>
      <c r="Q20" s="36">
        <f>IF(P20=0,0,(P20*((LOG(P20))/LOG(2))))</f>
        <v>-0.53040663724905157</v>
      </c>
      <c r="T20" s="36">
        <f>N20</f>
        <v>2212</v>
      </c>
      <c r="U20" s="36">
        <f>COUNTIF(L7:L24,T20)</f>
        <v>8</v>
      </c>
      <c r="V20" s="55"/>
      <c r="W20" s="56"/>
      <c r="Y20" s="36">
        <f>N20</f>
        <v>2212</v>
      </c>
      <c r="Z20" s="36">
        <f>COUNTIF(L25:L41,Y20)</f>
        <v>9</v>
      </c>
      <c r="AA20" s="55"/>
      <c r="AB20" s="56"/>
      <c r="AD20" s="36">
        <f>N20</f>
        <v>2212</v>
      </c>
      <c r="AE20" s="36">
        <f>COUNTIF(L42:L59,AD20)</f>
        <v>3</v>
      </c>
      <c r="AF20" s="55"/>
      <c r="AG20" s="56"/>
      <c r="AI20" s="36">
        <f>N20</f>
        <v>2212</v>
      </c>
      <c r="AJ20" s="36">
        <f>COUNTIF(L60:L76,AI20)</f>
        <v>5</v>
      </c>
      <c r="AK20" s="55"/>
      <c r="AL20" s="56"/>
      <c r="AN20" s="36">
        <f>N20</f>
        <v>2212</v>
      </c>
      <c r="AO20" s="36">
        <f>COUNTIF(L77:L94,AN20)</f>
        <v>7</v>
      </c>
      <c r="AP20" s="55"/>
      <c r="AQ20" s="56"/>
      <c r="AS20" s="36">
        <f>N20</f>
        <v>2212</v>
      </c>
      <c r="AT20" s="36">
        <f>COUNTIF(L95:L111,AS20)</f>
        <v>8</v>
      </c>
      <c r="AU20" s="55"/>
      <c r="AV20" s="56"/>
    </row>
    <row r="21" spans="1:48" x14ac:dyDescent="0.3">
      <c r="A21" s="58">
        <v>21</v>
      </c>
      <c r="B21" s="58">
        <v>1764</v>
      </c>
      <c r="C21" s="61">
        <v>21</v>
      </c>
      <c r="D21" s="58">
        <v>1771</v>
      </c>
      <c r="E21" s="61">
        <v>11</v>
      </c>
      <c r="F21" s="58">
        <v>1779</v>
      </c>
      <c r="G21" s="64">
        <v>21</v>
      </c>
      <c r="H21" s="64">
        <v>1786</v>
      </c>
      <c r="I21" s="42"/>
      <c r="J21" s="42"/>
      <c r="K21" s="43">
        <v>0</v>
      </c>
      <c r="L21">
        <v>2212</v>
      </c>
      <c r="N21" s="36">
        <v>2221</v>
      </c>
      <c r="O21" s="36">
        <f>COUNTIF($L$7:$L$500,N21)</f>
        <v>14</v>
      </c>
      <c r="P21" s="36">
        <f>O21/$Q$4</f>
        <v>0.13333333333333333</v>
      </c>
      <c r="Q21" s="36">
        <f>IF(P21=0,0,(P21*((LOG(P21))/LOG(2))))</f>
        <v>-0.3875854127478025</v>
      </c>
      <c r="T21" s="36">
        <f>N21</f>
        <v>2221</v>
      </c>
      <c r="U21" s="36">
        <f>COUNTIF(L7:L24,T21)</f>
        <v>3</v>
      </c>
      <c r="V21" s="36">
        <f>U21/(W4-U20)</f>
        <v>0.3</v>
      </c>
      <c r="W21" s="36">
        <f>IF(V21=0,0,(V21*((LOG(V21))/LOG(2))))</f>
        <v>-0.52108967824986185</v>
      </c>
      <c r="Y21" s="36">
        <f>N21</f>
        <v>2221</v>
      </c>
      <c r="Z21" s="36">
        <f>COUNTIF(L25:L41,Y21)</f>
        <v>2</v>
      </c>
      <c r="AA21" s="36">
        <f>Z21/(AB4-Z20)</f>
        <v>0.25</v>
      </c>
      <c r="AB21" s="36">
        <f>IF(AA21=0,0,(AA21*((LOG(AA21))/LOG(2))))</f>
        <v>-0.5</v>
      </c>
      <c r="AD21" s="36">
        <f>N21</f>
        <v>2221</v>
      </c>
      <c r="AE21" s="36">
        <f>COUNTIF(L42:L59,AD21)</f>
        <v>1</v>
      </c>
      <c r="AF21" s="36">
        <f>AE21/(AG4-AE20)</f>
        <v>6.6666666666666666E-2</v>
      </c>
      <c r="AG21" s="36">
        <f>IF(AF21=0,0,(AF21*((LOG(AF21))/LOG(2))))</f>
        <v>-0.26045937304056793</v>
      </c>
      <c r="AI21" s="36">
        <f>N21</f>
        <v>2221</v>
      </c>
      <c r="AJ21" s="36">
        <f>COUNTIF(L60:L76,AI21)</f>
        <v>2</v>
      </c>
      <c r="AK21" s="36">
        <f>AJ21/(AL4-AJ20)</f>
        <v>0.16666666666666666</v>
      </c>
      <c r="AL21" s="36">
        <f>IF(AK21=0,0,(AK21*((LOG(AK21))/LOG(2))))</f>
        <v>-0.43082708345352599</v>
      </c>
      <c r="AN21" s="36">
        <f>N21</f>
        <v>2221</v>
      </c>
      <c r="AO21" s="36">
        <f>COUNTIF(L77:L94,AN21)</f>
        <v>4</v>
      </c>
      <c r="AP21" s="36">
        <f>AO21/(AQ4-AO20)</f>
        <v>0.36363636363636365</v>
      </c>
      <c r="AQ21" s="36">
        <f>IF(AP21=0,0,(AP21*((LOG(AP21))/LOG(2))))</f>
        <v>-0.53070240677719893</v>
      </c>
      <c r="AS21" s="36">
        <f>N21</f>
        <v>2221</v>
      </c>
      <c r="AT21" s="36">
        <f>COUNTIF(L95:L111,AS21)</f>
        <v>2</v>
      </c>
      <c r="AU21" s="36">
        <f>AT21/(AV4-AT20)</f>
        <v>0.22222222222222221</v>
      </c>
      <c r="AV21" s="36">
        <f>IF(AU21=0,0,(AU21*((LOG(AU21))/LOG(2))))</f>
        <v>-0.48220555587606945</v>
      </c>
    </row>
    <row r="22" spans="1:48" x14ac:dyDescent="0.3">
      <c r="A22" s="58">
        <v>21</v>
      </c>
      <c r="B22" s="58">
        <v>1879</v>
      </c>
      <c r="C22" s="61">
        <v>12</v>
      </c>
      <c r="D22" s="58">
        <v>1886</v>
      </c>
      <c r="E22" s="61">
        <v>13</v>
      </c>
      <c r="F22" s="58">
        <v>1899</v>
      </c>
      <c r="G22" s="64">
        <v>23</v>
      </c>
      <c r="H22" s="64">
        <v>1906</v>
      </c>
      <c r="I22" s="42"/>
      <c r="J22" s="42"/>
      <c r="K22" s="43">
        <v>0</v>
      </c>
      <c r="L22">
        <v>2112</v>
      </c>
      <c r="N22" s="36">
        <v>2222</v>
      </c>
      <c r="O22" s="36">
        <f>COUNTIF($L$7:$L$500,N22)</f>
        <v>2</v>
      </c>
      <c r="P22" s="36">
        <f>O22/$Q$4</f>
        <v>1.9047619047619049E-2</v>
      </c>
      <c r="Q22" s="36">
        <f>IF(P22=0,0,(P22*((LOG(P22))/LOG(2))))</f>
        <v>-0.10884277176506901</v>
      </c>
      <c r="T22" s="36">
        <f>N22</f>
        <v>2222</v>
      </c>
      <c r="U22" s="36">
        <f>COUNTIF(L7:L24,T22)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COUNTIF(L25:L41,Y22)</f>
        <v>0</v>
      </c>
      <c r="AA22" s="36">
        <f>Z22/(AB4-Z20)</f>
        <v>0</v>
      </c>
      <c r="AB22" s="36">
        <f>IF(AA22=0,0,(AA22*((LOG(AA22))/LOG(2))))</f>
        <v>0</v>
      </c>
      <c r="AD22" s="36">
        <f>N22</f>
        <v>2222</v>
      </c>
      <c r="AE22" s="36">
        <f>COUNTIF(L42:L59,AD22)</f>
        <v>1</v>
      </c>
      <c r="AF22" s="36">
        <f>AE22/(AG4-AE20)</f>
        <v>6.6666666666666666E-2</v>
      </c>
      <c r="AG22" s="36">
        <f>IF(AF22=0,0,(AF22*((LOG(AF22))/LOG(2))))</f>
        <v>-0.26045937304056793</v>
      </c>
      <c r="AI22" s="36">
        <f>N22</f>
        <v>2222</v>
      </c>
      <c r="AJ22" s="36">
        <f>COUNTIF(L60:L76,AI22)</f>
        <v>1</v>
      </c>
      <c r="AK22" s="36">
        <f>AJ22/(AL4-AJ20)</f>
        <v>8.3333333333333329E-2</v>
      </c>
      <c r="AL22" s="36">
        <f>IF(AK22=0,0,(AK22*((LOG(AK22))/LOG(2))))</f>
        <v>-0.29874687506009634</v>
      </c>
      <c r="AN22" s="36">
        <f>N22</f>
        <v>2222</v>
      </c>
      <c r="AO22" s="36">
        <f>COUNTIF(L77:L94,AN22)</f>
        <v>0</v>
      </c>
      <c r="AP22" s="36">
        <f>AO22/(AQ4-AO20)</f>
        <v>0</v>
      </c>
      <c r="AQ22" s="36">
        <f>IF(AP22=0,0,(AP22*((LOG(AP22))/LOG(2))))</f>
        <v>0</v>
      </c>
      <c r="AS22" s="36">
        <f>N22</f>
        <v>2222</v>
      </c>
      <c r="AT22" s="36">
        <f>COUNTIF(L95:L111,AS22)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21</v>
      </c>
      <c r="B23" s="58">
        <v>2004</v>
      </c>
      <c r="C23" s="61">
        <v>12</v>
      </c>
      <c r="D23" s="58">
        <v>2012</v>
      </c>
      <c r="E23" s="61">
        <v>24</v>
      </c>
      <c r="F23" s="58">
        <v>2021</v>
      </c>
      <c r="G23" s="64">
        <v>14</v>
      </c>
      <c r="H23" s="64">
        <v>2029</v>
      </c>
      <c r="I23" s="42"/>
      <c r="J23" s="42"/>
      <c r="K23" s="43">
        <v>0</v>
      </c>
      <c r="L23">
        <v>2121</v>
      </c>
      <c r="P23" s="28">
        <f>SUM(P7:P22)</f>
        <v>1</v>
      </c>
      <c r="Q23" s="28">
        <f>-SUM(Q7:Q22)</f>
        <v>2.5667533648788239</v>
      </c>
      <c r="V23" s="28">
        <f>SUM(V7:V22)</f>
        <v>1</v>
      </c>
      <c r="W23" s="28">
        <f>-SUM(W7:W22)</f>
        <v>1.8464393446710154</v>
      </c>
      <c r="AA23" s="28">
        <f>SUM(AA7:AA22)</f>
        <v>1</v>
      </c>
      <c r="AB23" s="28">
        <f>-SUM(AB7:AB22)</f>
        <v>1.5</v>
      </c>
      <c r="AF23" s="28">
        <f>SUM(AF7:AF22)</f>
        <v>1</v>
      </c>
      <c r="AG23" s="28">
        <f>-SUM(AG7:AG22)</f>
        <v>1.9898980954642875</v>
      </c>
      <c r="AK23" s="28">
        <f>SUM(AK7:AK22)</f>
        <v>1</v>
      </c>
      <c r="AL23" s="28">
        <f>-SUM(AL7:AL22)</f>
        <v>2.5849625007211561</v>
      </c>
      <c r="AP23" s="28">
        <f>SUM(AP7:AP22)</f>
        <v>1</v>
      </c>
      <c r="AQ23" s="28">
        <f>-SUM(AQ7:AQ22)</f>
        <v>2.1180782093497088</v>
      </c>
      <c r="AU23" s="28">
        <f>SUM(AU7:AU22)</f>
        <v>1</v>
      </c>
      <c r="AV23" s="28">
        <f>-SUM(AV7:AV22)</f>
        <v>2.1971597234241491</v>
      </c>
    </row>
    <row r="24" spans="1:48" x14ac:dyDescent="0.3">
      <c r="A24" s="58">
        <v>21</v>
      </c>
      <c r="B24" s="58">
        <v>2135</v>
      </c>
      <c r="C24" s="61">
        <v>21</v>
      </c>
      <c r="D24" s="58">
        <v>2142</v>
      </c>
      <c r="E24" s="61">
        <v>22</v>
      </c>
      <c r="F24" s="58">
        <v>2162</v>
      </c>
      <c r="G24" s="64">
        <v>14</v>
      </c>
      <c r="H24" s="64">
        <v>2169</v>
      </c>
      <c r="I24" s="42"/>
      <c r="J24" s="42"/>
      <c r="K24" s="43">
        <v>0</v>
      </c>
      <c r="L24">
        <v>2221</v>
      </c>
      <c r="P24" s="29" t="s">
        <v>90</v>
      </c>
      <c r="Q24" s="29">
        <f>Q23/(LOG(Q4)/LOG(2))</f>
        <v>0.38228470468131304</v>
      </c>
      <c r="V24" s="29" t="s">
        <v>117</v>
      </c>
      <c r="W24" s="29">
        <f>W23/(LOG(W4)/LOG(2))</f>
        <v>0.44279917361400045</v>
      </c>
      <c r="AA24" s="29" t="s">
        <v>120</v>
      </c>
      <c r="AB24" s="29">
        <f>AB23/(LOG(AB4)/LOG(2))</f>
        <v>0.36697581317733907</v>
      </c>
      <c r="AF24" s="29" t="s">
        <v>121</v>
      </c>
      <c r="AG24" s="29">
        <f>AG23/(LOG(AG4)/LOG(2))</f>
        <v>0.4772023704925179</v>
      </c>
      <c r="AK24" s="29" t="s">
        <v>122</v>
      </c>
      <c r="AL24" s="29">
        <f>AL23/(LOG(AL4)/LOG(2))</f>
        <v>0.63241247715671611</v>
      </c>
      <c r="AP24" s="29" t="s">
        <v>123</v>
      </c>
      <c r="AQ24" s="29">
        <f>AQ23/(LOG(AQ4)/LOG(2))</f>
        <v>0.50794155976836475</v>
      </c>
      <c r="AU24" s="29" t="s">
        <v>124</v>
      </c>
      <c r="AV24" s="29">
        <f>AV23/(LOG(AV4)/LOG(2))</f>
        <v>0.53753631745604968</v>
      </c>
    </row>
    <row r="25" spans="1:48" x14ac:dyDescent="0.3">
      <c r="A25" s="59">
        <v>21</v>
      </c>
      <c r="B25" s="59">
        <v>2273</v>
      </c>
      <c r="C25" s="62">
        <v>21</v>
      </c>
      <c r="D25" s="59">
        <v>2282</v>
      </c>
      <c r="E25" s="62">
        <v>22</v>
      </c>
      <c r="F25" s="59">
        <v>2289</v>
      </c>
      <c r="G25" s="65">
        <v>14</v>
      </c>
      <c r="H25" s="65">
        <v>2298</v>
      </c>
      <c r="I25" s="41"/>
      <c r="J25" s="41"/>
      <c r="K25" s="51">
        <v>0</v>
      </c>
      <c r="L25">
        <v>2221</v>
      </c>
    </row>
    <row r="26" spans="1:48" x14ac:dyDescent="0.3">
      <c r="A26" s="59">
        <v>21</v>
      </c>
      <c r="B26" s="59">
        <v>2393</v>
      </c>
      <c r="C26" s="62">
        <v>21</v>
      </c>
      <c r="D26" s="59">
        <v>2400</v>
      </c>
      <c r="E26" s="62">
        <v>11</v>
      </c>
      <c r="F26" s="59">
        <v>2408</v>
      </c>
      <c r="G26" s="65">
        <v>21</v>
      </c>
      <c r="H26" s="65">
        <v>2416</v>
      </c>
      <c r="I26" s="41"/>
      <c r="J26" s="41"/>
      <c r="K26" s="51">
        <v>0</v>
      </c>
      <c r="L26">
        <v>2212</v>
      </c>
    </row>
    <row r="27" spans="1:48" x14ac:dyDescent="0.3">
      <c r="A27" s="59">
        <v>21</v>
      </c>
      <c r="B27" s="59">
        <v>2500</v>
      </c>
      <c r="C27" s="62">
        <v>21</v>
      </c>
      <c r="D27" s="59">
        <v>2508</v>
      </c>
      <c r="E27" s="62">
        <v>11</v>
      </c>
      <c r="F27" s="59">
        <v>2516</v>
      </c>
      <c r="G27" s="65">
        <v>21</v>
      </c>
      <c r="H27" s="65">
        <v>2524</v>
      </c>
      <c r="I27" s="41"/>
      <c r="J27" s="41"/>
      <c r="K27" s="51">
        <v>0</v>
      </c>
      <c r="L27">
        <v>2212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21</v>
      </c>
      <c r="B28" s="59">
        <v>2628</v>
      </c>
      <c r="C28" s="62">
        <v>21</v>
      </c>
      <c r="D28" s="59">
        <v>2636</v>
      </c>
      <c r="E28" s="62">
        <v>11</v>
      </c>
      <c r="F28" s="59">
        <v>2644</v>
      </c>
      <c r="G28" s="65">
        <v>21</v>
      </c>
      <c r="H28" s="65">
        <v>2651</v>
      </c>
      <c r="I28" s="41"/>
      <c r="J28" s="41"/>
      <c r="K28" s="51">
        <v>0</v>
      </c>
      <c r="L28">
        <v>2212</v>
      </c>
      <c r="N28" s="40">
        <f>COUNTIF(L7:L111,G3)</f>
        <v>40</v>
      </c>
      <c r="O28" s="40"/>
      <c r="P28" s="47">
        <v>18</v>
      </c>
      <c r="Q28" s="47">
        <v>17</v>
      </c>
      <c r="R28" s="47">
        <v>18</v>
      </c>
      <c r="S28" s="47">
        <v>17</v>
      </c>
      <c r="T28" s="47">
        <v>18</v>
      </c>
      <c r="U28" s="47">
        <v>17</v>
      </c>
      <c r="V28" s="46"/>
    </row>
    <row r="29" spans="1:48" x14ac:dyDescent="0.3">
      <c r="A29" s="59">
        <v>21</v>
      </c>
      <c r="B29" s="59">
        <v>2743</v>
      </c>
      <c r="C29" s="62">
        <v>21</v>
      </c>
      <c r="D29" s="59">
        <v>2751</v>
      </c>
      <c r="E29" s="62">
        <v>11</v>
      </c>
      <c r="F29" s="59">
        <v>2759</v>
      </c>
      <c r="G29" s="65">
        <v>21</v>
      </c>
      <c r="H29" s="65">
        <v>2767</v>
      </c>
      <c r="I29" s="41"/>
      <c r="J29" s="41"/>
      <c r="K29" s="51">
        <v>0</v>
      </c>
      <c r="L29">
        <v>2212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2871</v>
      </c>
      <c r="C30" s="62">
        <v>21</v>
      </c>
      <c r="D30" s="59">
        <v>2886</v>
      </c>
      <c r="E30" s="62">
        <v>11</v>
      </c>
      <c r="F30" s="59">
        <v>2894</v>
      </c>
      <c r="G30" s="65">
        <v>21</v>
      </c>
      <c r="H30" s="65">
        <v>2901</v>
      </c>
      <c r="I30" s="41"/>
      <c r="J30" s="41"/>
      <c r="K30" s="51">
        <v>0</v>
      </c>
      <c r="L30">
        <v>2212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3003</v>
      </c>
      <c r="C31" s="62">
        <v>21</v>
      </c>
      <c r="D31" s="59">
        <v>3011</v>
      </c>
      <c r="E31" s="62">
        <v>11</v>
      </c>
      <c r="F31" s="59">
        <v>3035</v>
      </c>
      <c r="G31" s="65">
        <v>21</v>
      </c>
      <c r="H31" s="65">
        <v>3043</v>
      </c>
      <c r="I31" s="41"/>
      <c r="J31" s="41"/>
      <c r="K31" s="51">
        <v>0</v>
      </c>
      <c r="L31">
        <v>2212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3139</v>
      </c>
      <c r="C32" s="62">
        <v>21</v>
      </c>
      <c r="D32" s="59">
        <v>3147</v>
      </c>
      <c r="E32" s="62">
        <v>22</v>
      </c>
      <c r="F32" s="59">
        <v>3166</v>
      </c>
      <c r="G32" s="65">
        <v>14</v>
      </c>
      <c r="H32" s="65">
        <v>3189</v>
      </c>
      <c r="I32" s="41"/>
      <c r="J32" s="41"/>
      <c r="K32" s="51">
        <v>0</v>
      </c>
      <c r="L32">
        <v>2221</v>
      </c>
      <c r="O32" s="45" t="s">
        <v>106</v>
      </c>
      <c r="P32" s="47">
        <f>U20</f>
        <v>8</v>
      </c>
      <c r="Q32" s="47">
        <f>Z20</f>
        <v>9</v>
      </c>
      <c r="R32" s="47">
        <f>AE20</f>
        <v>3</v>
      </c>
      <c r="S32" s="47">
        <f>AJ20</f>
        <v>5</v>
      </c>
      <c r="T32" s="47">
        <f>AO20</f>
        <v>7</v>
      </c>
      <c r="U32" s="47">
        <f>AT20</f>
        <v>8</v>
      </c>
      <c r="V32" s="45"/>
    </row>
    <row r="33" spans="1:22" x14ac:dyDescent="0.3">
      <c r="A33" s="59">
        <v>21</v>
      </c>
      <c r="B33" s="59">
        <v>3300</v>
      </c>
      <c r="C33" s="62">
        <v>21</v>
      </c>
      <c r="D33" s="59">
        <v>3318</v>
      </c>
      <c r="E33" s="62">
        <v>11</v>
      </c>
      <c r="F33" s="59">
        <v>3326</v>
      </c>
      <c r="G33" s="65">
        <v>21</v>
      </c>
      <c r="H33" s="65">
        <v>3334</v>
      </c>
      <c r="I33" s="41"/>
      <c r="J33" s="41"/>
      <c r="K33" s="51">
        <v>0</v>
      </c>
      <c r="L33">
        <v>2212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3437</v>
      </c>
      <c r="C34" s="62">
        <v>12</v>
      </c>
      <c r="D34" s="59">
        <v>3445</v>
      </c>
      <c r="E34" s="62">
        <v>24</v>
      </c>
      <c r="F34" s="59">
        <v>3453</v>
      </c>
      <c r="G34" s="65">
        <v>14</v>
      </c>
      <c r="H34" s="65">
        <v>3482</v>
      </c>
      <c r="I34" s="41"/>
      <c r="J34" s="41"/>
      <c r="K34" s="51">
        <v>0</v>
      </c>
      <c r="L34">
        <v>2121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3587</v>
      </c>
      <c r="C35" s="62">
        <v>12</v>
      </c>
      <c r="D35" s="59">
        <v>3595</v>
      </c>
      <c r="E35" s="62">
        <v>24</v>
      </c>
      <c r="F35" s="59">
        <v>3603</v>
      </c>
      <c r="G35" s="65">
        <v>14</v>
      </c>
      <c r="H35" s="65">
        <v>3640</v>
      </c>
      <c r="I35" s="41"/>
      <c r="J35" s="41"/>
      <c r="K35" s="51">
        <v>0</v>
      </c>
      <c r="L35">
        <v>2121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3744</v>
      </c>
      <c r="C36" s="62">
        <v>21</v>
      </c>
      <c r="D36" s="59">
        <v>3751</v>
      </c>
      <c r="E36" s="62">
        <v>11</v>
      </c>
      <c r="F36" s="59">
        <v>3759</v>
      </c>
      <c r="G36" s="65">
        <v>21</v>
      </c>
      <c r="H36" s="65">
        <v>3766</v>
      </c>
      <c r="I36" s="41"/>
      <c r="J36" s="41"/>
      <c r="K36" s="51">
        <v>0</v>
      </c>
      <c r="L36">
        <v>2212</v>
      </c>
      <c r="N36" s="41"/>
      <c r="O36" s="50" t="s">
        <v>110</v>
      </c>
      <c r="P36">
        <f>H24/P28</f>
        <v>120.5</v>
      </c>
      <c r="Q36">
        <f>(H41-H24)/Q28</f>
        <v>138.94117647058823</v>
      </c>
      <c r="R36">
        <f>(H59-H41)/R28</f>
        <v>146.33333333333334</v>
      </c>
      <c r="S36">
        <f>(H76-H59)/S28</f>
        <v>137.76470588235293</v>
      </c>
      <c r="T36">
        <f>(H94-H76)/T28</f>
        <v>128.33333333333334</v>
      </c>
      <c r="U36">
        <f>(H111-H94)/U28</f>
        <v>121</v>
      </c>
    </row>
    <row r="37" spans="1:22" x14ac:dyDescent="0.3">
      <c r="A37" s="59">
        <v>21</v>
      </c>
      <c r="B37" s="59">
        <v>3878</v>
      </c>
      <c r="C37" s="62">
        <v>12</v>
      </c>
      <c r="D37" s="59">
        <v>3891</v>
      </c>
      <c r="E37" s="62">
        <v>24</v>
      </c>
      <c r="F37" s="59">
        <v>3899</v>
      </c>
      <c r="G37" s="65">
        <v>14</v>
      </c>
      <c r="H37" s="65">
        <v>3934</v>
      </c>
      <c r="I37" s="41"/>
      <c r="J37" s="41"/>
      <c r="K37" s="51">
        <v>0</v>
      </c>
      <c r="L37">
        <v>2121</v>
      </c>
    </row>
    <row r="38" spans="1:22" x14ac:dyDescent="0.3">
      <c r="A38" s="59">
        <v>21</v>
      </c>
      <c r="B38" s="59">
        <v>4036</v>
      </c>
      <c r="C38" s="62">
        <v>12</v>
      </c>
      <c r="D38" s="59">
        <v>4044</v>
      </c>
      <c r="E38" s="62">
        <v>24</v>
      </c>
      <c r="F38" s="59">
        <v>4052</v>
      </c>
      <c r="G38" s="65">
        <v>14</v>
      </c>
      <c r="H38" s="65">
        <v>4060</v>
      </c>
      <c r="I38" s="41"/>
      <c r="J38" s="41"/>
      <c r="K38" s="51">
        <v>0</v>
      </c>
      <c r="L38">
        <v>2121</v>
      </c>
    </row>
    <row r="39" spans="1:22" x14ac:dyDescent="0.3">
      <c r="A39" s="59">
        <v>21</v>
      </c>
      <c r="B39" s="59">
        <v>4162</v>
      </c>
      <c r="C39" s="62">
        <v>12</v>
      </c>
      <c r="D39" s="59">
        <v>4169</v>
      </c>
      <c r="E39" s="62">
        <v>24</v>
      </c>
      <c r="F39" s="59">
        <v>4177</v>
      </c>
      <c r="G39" s="65">
        <v>23</v>
      </c>
      <c r="H39" s="65">
        <v>4216</v>
      </c>
      <c r="I39" s="41"/>
      <c r="J39" s="41"/>
      <c r="K39" s="51">
        <v>0</v>
      </c>
      <c r="L39">
        <v>2122</v>
      </c>
    </row>
    <row r="40" spans="1:22" x14ac:dyDescent="0.3">
      <c r="A40" s="59">
        <v>21</v>
      </c>
      <c r="B40" s="59">
        <v>4314</v>
      </c>
      <c r="C40" s="62">
        <v>12</v>
      </c>
      <c r="D40" s="59">
        <v>4322</v>
      </c>
      <c r="E40" s="62">
        <v>24</v>
      </c>
      <c r="F40" s="59">
        <v>4329</v>
      </c>
      <c r="G40" s="65">
        <v>23</v>
      </c>
      <c r="H40" s="65">
        <v>4391</v>
      </c>
      <c r="I40" s="41"/>
      <c r="J40" s="41"/>
      <c r="K40" s="51">
        <v>0</v>
      </c>
      <c r="L40">
        <v>2122</v>
      </c>
    </row>
    <row r="41" spans="1:22" x14ac:dyDescent="0.3">
      <c r="A41" s="59">
        <v>21</v>
      </c>
      <c r="B41" s="59">
        <v>4496</v>
      </c>
      <c r="C41" s="62">
        <v>21</v>
      </c>
      <c r="D41" s="59">
        <v>4509</v>
      </c>
      <c r="E41" s="62">
        <v>11</v>
      </c>
      <c r="F41" s="59">
        <v>4523</v>
      </c>
      <c r="G41" s="65">
        <v>21</v>
      </c>
      <c r="H41" s="65">
        <v>4531</v>
      </c>
      <c r="I41" s="41"/>
      <c r="J41" s="41"/>
      <c r="K41" s="51">
        <v>0</v>
      </c>
      <c r="L41">
        <v>2212</v>
      </c>
    </row>
    <row r="42" spans="1:22" x14ac:dyDescent="0.3">
      <c r="A42" s="58">
        <v>12</v>
      </c>
      <c r="B42" s="58">
        <v>4633</v>
      </c>
      <c r="C42" s="61">
        <v>14</v>
      </c>
      <c r="D42" s="58">
        <v>4641</v>
      </c>
      <c r="E42" s="61">
        <v>24</v>
      </c>
      <c r="F42" s="58">
        <v>4649</v>
      </c>
      <c r="G42" s="64">
        <v>23</v>
      </c>
      <c r="H42" s="64">
        <v>4679</v>
      </c>
      <c r="I42" s="42"/>
      <c r="J42" s="42"/>
      <c r="K42" s="43">
        <v>0</v>
      </c>
      <c r="L42">
        <v>1122</v>
      </c>
    </row>
    <row r="43" spans="1:22" x14ac:dyDescent="0.3">
      <c r="A43" s="58">
        <v>21</v>
      </c>
      <c r="B43" s="58">
        <v>4770</v>
      </c>
      <c r="C43" s="61">
        <v>21</v>
      </c>
      <c r="D43" s="58">
        <v>4776</v>
      </c>
      <c r="E43" s="61">
        <v>11</v>
      </c>
      <c r="F43" s="58">
        <v>4784</v>
      </c>
      <c r="G43" s="64">
        <v>21</v>
      </c>
      <c r="H43" s="64">
        <v>4792</v>
      </c>
      <c r="I43" s="42"/>
      <c r="J43" s="42"/>
      <c r="K43" s="43">
        <v>0</v>
      </c>
      <c r="L43">
        <v>2212</v>
      </c>
    </row>
    <row r="44" spans="1:22" x14ac:dyDescent="0.3">
      <c r="A44" s="58">
        <v>21</v>
      </c>
      <c r="B44" s="58">
        <v>4887</v>
      </c>
      <c r="C44" s="61">
        <v>12</v>
      </c>
      <c r="D44" s="58">
        <v>4895</v>
      </c>
      <c r="E44" s="61">
        <v>24</v>
      </c>
      <c r="F44" s="58">
        <v>4903</v>
      </c>
      <c r="G44" s="64">
        <v>23</v>
      </c>
      <c r="H44" s="64">
        <v>4923</v>
      </c>
      <c r="I44" s="42"/>
      <c r="J44" s="42"/>
      <c r="K44" s="43">
        <v>0</v>
      </c>
      <c r="L44">
        <v>2122</v>
      </c>
    </row>
    <row r="45" spans="1:22" x14ac:dyDescent="0.3">
      <c r="A45" s="58">
        <v>21</v>
      </c>
      <c r="B45" s="58">
        <v>5022</v>
      </c>
      <c r="C45" s="61">
        <v>12</v>
      </c>
      <c r="D45" s="58">
        <v>5029</v>
      </c>
      <c r="E45" s="61">
        <v>24</v>
      </c>
      <c r="F45" s="58">
        <v>5037</v>
      </c>
      <c r="G45" s="64">
        <v>23</v>
      </c>
      <c r="H45" s="64">
        <v>5064</v>
      </c>
      <c r="I45" s="42"/>
      <c r="J45" s="42"/>
      <c r="K45" s="43">
        <v>0</v>
      </c>
      <c r="L45">
        <v>2122</v>
      </c>
    </row>
    <row r="46" spans="1:22" x14ac:dyDescent="0.3">
      <c r="A46" s="58">
        <v>12</v>
      </c>
      <c r="B46" s="58">
        <v>5168</v>
      </c>
      <c r="C46" s="61">
        <v>23</v>
      </c>
      <c r="D46" s="58">
        <v>5175</v>
      </c>
      <c r="E46" s="61">
        <v>24</v>
      </c>
      <c r="F46" s="58">
        <v>5256</v>
      </c>
      <c r="G46" s="64">
        <v>23</v>
      </c>
      <c r="H46" s="64">
        <v>5273</v>
      </c>
      <c r="I46" s="42"/>
      <c r="J46" s="42"/>
      <c r="K46" s="43">
        <v>0</v>
      </c>
      <c r="L46">
        <v>1222</v>
      </c>
    </row>
    <row r="47" spans="1:22" x14ac:dyDescent="0.3">
      <c r="A47" s="58">
        <v>21</v>
      </c>
      <c r="B47" s="58">
        <v>5372</v>
      </c>
      <c r="C47" s="61">
        <v>12</v>
      </c>
      <c r="D47" s="58">
        <v>5379</v>
      </c>
      <c r="E47" s="61">
        <v>24</v>
      </c>
      <c r="F47" s="58">
        <v>5387</v>
      </c>
      <c r="G47" s="64">
        <v>23</v>
      </c>
      <c r="H47" s="64">
        <v>5453</v>
      </c>
      <c r="I47" s="42"/>
      <c r="J47" s="42"/>
      <c r="K47" s="43">
        <v>0</v>
      </c>
      <c r="L47">
        <v>2122</v>
      </c>
    </row>
    <row r="48" spans="1:22" x14ac:dyDescent="0.3">
      <c r="A48" s="58">
        <v>21</v>
      </c>
      <c r="B48" s="58">
        <v>5548</v>
      </c>
      <c r="C48" s="61">
        <v>21</v>
      </c>
      <c r="D48" s="58">
        <v>5553</v>
      </c>
      <c r="E48" s="61">
        <v>22</v>
      </c>
      <c r="F48" s="58">
        <v>5566</v>
      </c>
      <c r="G48" s="64">
        <v>23</v>
      </c>
      <c r="H48" s="64">
        <v>5592</v>
      </c>
      <c r="I48" s="42"/>
      <c r="J48" s="42"/>
      <c r="K48" s="43">
        <v>0</v>
      </c>
      <c r="L48">
        <v>2222</v>
      </c>
    </row>
    <row r="49" spans="1:12" x14ac:dyDescent="0.3">
      <c r="A49" s="58">
        <v>12</v>
      </c>
      <c r="B49" s="58">
        <v>5700</v>
      </c>
      <c r="C49" s="61">
        <v>23</v>
      </c>
      <c r="D49" s="58">
        <v>5708</v>
      </c>
      <c r="E49" s="61">
        <v>24</v>
      </c>
      <c r="F49" s="58">
        <v>5742</v>
      </c>
      <c r="G49" s="64">
        <v>23</v>
      </c>
      <c r="H49" s="64">
        <v>5759</v>
      </c>
      <c r="I49" s="42"/>
      <c r="J49" s="42"/>
      <c r="K49" s="43">
        <v>0</v>
      </c>
      <c r="L49">
        <v>1222</v>
      </c>
    </row>
    <row r="50" spans="1:12" x14ac:dyDescent="0.3">
      <c r="A50" s="58">
        <v>12</v>
      </c>
      <c r="B50" s="58">
        <v>5863</v>
      </c>
      <c r="C50" s="61">
        <v>23</v>
      </c>
      <c r="D50" s="58">
        <v>5871</v>
      </c>
      <c r="E50" s="61">
        <v>24</v>
      </c>
      <c r="F50" s="58">
        <v>5899</v>
      </c>
      <c r="G50" s="64">
        <v>23</v>
      </c>
      <c r="H50" s="64">
        <v>5945</v>
      </c>
      <c r="I50" s="42"/>
      <c r="J50" s="42"/>
      <c r="K50" s="43">
        <v>0</v>
      </c>
      <c r="L50">
        <v>1222</v>
      </c>
    </row>
    <row r="51" spans="1:12" x14ac:dyDescent="0.3">
      <c r="A51" s="58">
        <v>21</v>
      </c>
      <c r="B51" s="58">
        <v>6042</v>
      </c>
      <c r="C51" s="61">
        <v>12</v>
      </c>
      <c r="D51" s="58">
        <v>6049</v>
      </c>
      <c r="E51" s="61">
        <v>24</v>
      </c>
      <c r="F51" s="58">
        <v>6057</v>
      </c>
      <c r="G51" s="64">
        <v>23</v>
      </c>
      <c r="H51" s="64">
        <v>6084</v>
      </c>
      <c r="I51" s="42"/>
      <c r="J51" s="42"/>
      <c r="K51" s="43">
        <v>0</v>
      </c>
      <c r="L51">
        <v>2122</v>
      </c>
    </row>
    <row r="52" spans="1:12" x14ac:dyDescent="0.3">
      <c r="A52" s="58">
        <v>21</v>
      </c>
      <c r="B52" s="58">
        <v>6179</v>
      </c>
      <c r="C52" s="61">
        <v>21</v>
      </c>
      <c r="D52" s="58">
        <v>6183</v>
      </c>
      <c r="E52" s="61">
        <v>11</v>
      </c>
      <c r="F52" s="58">
        <v>6191</v>
      </c>
      <c r="G52" s="64">
        <v>21</v>
      </c>
      <c r="H52" s="64">
        <v>6198</v>
      </c>
      <c r="I52" s="42"/>
      <c r="J52" s="42"/>
      <c r="K52" s="43">
        <v>0</v>
      </c>
      <c r="L52">
        <v>2212</v>
      </c>
    </row>
    <row r="53" spans="1:12" x14ac:dyDescent="0.3">
      <c r="A53" s="58">
        <v>21</v>
      </c>
      <c r="B53" s="58">
        <v>6289</v>
      </c>
      <c r="C53" s="61">
        <v>21</v>
      </c>
      <c r="D53" s="58">
        <v>6297</v>
      </c>
      <c r="E53" s="61">
        <v>11</v>
      </c>
      <c r="F53" s="58">
        <v>6306</v>
      </c>
      <c r="G53" s="64">
        <v>21</v>
      </c>
      <c r="H53" s="64">
        <v>6314</v>
      </c>
      <c r="I53" s="42"/>
      <c r="J53" s="42"/>
      <c r="K53" s="43">
        <v>0</v>
      </c>
      <c r="L53">
        <v>2212</v>
      </c>
    </row>
    <row r="54" spans="1:12" x14ac:dyDescent="0.3">
      <c r="A54" s="58">
        <v>21</v>
      </c>
      <c r="B54" s="58">
        <v>6408</v>
      </c>
      <c r="C54" s="61">
        <v>12</v>
      </c>
      <c r="D54" s="58">
        <v>6416</v>
      </c>
      <c r="E54" s="61">
        <v>24</v>
      </c>
      <c r="F54" s="58">
        <v>6424</v>
      </c>
      <c r="G54" s="64">
        <v>23</v>
      </c>
      <c r="H54" s="64">
        <v>6446</v>
      </c>
      <c r="I54" s="42"/>
      <c r="J54" s="42"/>
      <c r="K54" s="43">
        <v>0</v>
      </c>
      <c r="L54">
        <v>2122</v>
      </c>
    </row>
    <row r="55" spans="1:12" x14ac:dyDescent="0.3">
      <c r="A55" s="58">
        <v>12</v>
      </c>
      <c r="B55" s="58">
        <v>6550</v>
      </c>
      <c r="C55" s="61">
        <v>23</v>
      </c>
      <c r="D55" s="58">
        <v>6557</v>
      </c>
      <c r="E55" s="61">
        <v>24</v>
      </c>
      <c r="F55" s="58">
        <v>6581</v>
      </c>
      <c r="G55" s="64">
        <v>14</v>
      </c>
      <c r="H55" s="64">
        <v>6589</v>
      </c>
      <c r="I55" s="42"/>
      <c r="J55" s="42"/>
      <c r="K55" s="43">
        <v>0</v>
      </c>
      <c r="L55">
        <v>1221</v>
      </c>
    </row>
    <row r="56" spans="1:12" x14ac:dyDescent="0.3">
      <c r="A56" s="58">
        <v>21</v>
      </c>
      <c r="B56" s="58">
        <v>6685</v>
      </c>
      <c r="C56" s="61">
        <v>12</v>
      </c>
      <c r="D56" s="58">
        <v>6693</v>
      </c>
      <c r="E56" s="61">
        <v>24</v>
      </c>
      <c r="F56" s="58">
        <v>6701</v>
      </c>
      <c r="G56" s="64">
        <v>23</v>
      </c>
      <c r="H56" s="64">
        <v>6740</v>
      </c>
      <c r="I56" s="42"/>
      <c r="J56" s="42"/>
      <c r="K56" s="43">
        <v>0</v>
      </c>
      <c r="L56">
        <v>2122</v>
      </c>
    </row>
    <row r="57" spans="1:12" x14ac:dyDescent="0.3">
      <c r="A57" s="58">
        <v>21</v>
      </c>
      <c r="B57" s="58">
        <v>6836</v>
      </c>
      <c r="C57" s="61">
        <v>12</v>
      </c>
      <c r="D57" s="58">
        <v>6844</v>
      </c>
      <c r="E57" s="61">
        <v>24</v>
      </c>
      <c r="F57" s="58">
        <v>6852</v>
      </c>
      <c r="G57" s="64">
        <v>23</v>
      </c>
      <c r="H57" s="64">
        <v>6891</v>
      </c>
      <c r="I57" s="42"/>
      <c r="J57" s="42"/>
      <c r="K57" s="43">
        <v>0</v>
      </c>
      <c r="L57">
        <v>2122</v>
      </c>
    </row>
    <row r="58" spans="1:12" x14ac:dyDescent="0.3">
      <c r="A58" s="58">
        <v>21</v>
      </c>
      <c r="B58" s="58">
        <v>6987</v>
      </c>
      <c r="C58" s="61">
        <v>12</v>
      </c>
      <c r="D58" s="58">
        <v>7004</v>
      </c>
      <c r="E58" s="61">
        <v>24</v>
      </c>
      <c r="F58" s="58">
        <v>7012</v>
      </c>
      <c r="G58" s="64">
        <v>23</v>
      </c>
      <c r="H58" s="64">
        <v>7051</v>
      </c>
      <c r="I58" s="42"/>
      <c r="J58" s="42"/>
      <c r="K58" s="43">
        <v>0</v>
      </c>
      <c r="L58">
        <v>2122</v>
      </c>
    </row>
    <row r="59" spans="1:12" x14ac:dyDescent="0.3">
      <c r="A59" s="58">
        <v>21</v>
      </c>
      <c r="B59" s="58">
        <v>7149</v>
      </c>
      <c r="C59" s="61">
        <v>21</v>
      </c>
      <c r="D59" s="58">
        <v>7153</v>
      </c>
      <c r="E59" s="61">
        <v>22</v>
      </c>
      <c r="F59" s="58">
        <v>7158</v>
      </c>
      <c r="G59" s="64">
        <v>14</v>
      </c>
      <c r="H59" s="64">
        <v>7165</v>
      </c>
      <c r="I59" s="42"/>
      <c r="J59" s="42"/>
      <c r="K59" s="43">
        <v>0</v>
      </c>
      <c r="L59">
        <v>2221</v>
      </c>
    </row>
    <row r="60" spans="1:12" x14ac:dyDescent="0.3">
      <c r="A60" s="59">
        <v>12</v>
      </c>
      <c r="B60" s="59">
        <v>7268</v>
      </c>
      <c r="C60" s="62">
        <v>23</v>
      </c>
      <c r="D60" s="59">
        <v>7275</v>
      </c>
      <c r="E60" s="62">
        <v>13</v>
      </c>
      <c r="F60" s="59">
        <v>7292</v>
      </c>
      <c r="G60" s="65">
        <v>23</v>
      </c>
      <c r="H60" s="65">
        <v>7300</v>
      </c>
      <c r="I60" s="41"/>
      <c r="J60" s="41"/>
      <c r="K60" s="51">
        <v>0</v>
      </c>
      <c r="L60">
        <v>1212</v>
      </c>
    </row>
    <row r="61" spans="1:12" x14ac:dyDescent="0.3">
      <c r="A61" s="59">
        <v>21</v>
      </c>
      <c r="B61" s="59">
        <v>7399</v>
      </c>
      <c r="C61" s="62">
        <v>12</v>
      </c>
      <c r="D61" s="59">
        <v>7406</v>
      </c>
      <c r="E61" s="62">
        <v>13</v>
      </c>
      <c r="F61" s="59">
        <v>7420</v>
      </c>
      <c r="G61" s="65">
        <v>23</v>
      </c>
      <c r="H61" s="65">
        <v>7430</v>
      </c>
      <c r="I61" s="41"/>
      <c r="J61" s="41"/>
      <c r="K61" s="51">
        <v>0</v>
      </c>
      <c r="L61">
        <v>2112</v>
      </c>
    </row>
    <row r="62" spans="1:12" x14ac:dyDescent="0.3">
      <c r="A62" s="59">
        <v>21</v>
      </c>
      <c r="B62" s="59">
        <v>7524</v>
      </c>
      <c r="C62" s="62">
        <v>21</v>
      </c>
      <c r="D62" s="59">
        <v>7542</v>
      </c>
      <c r="E62" s="62">
        <v>11</v>
      </c>
      <c r="F62" s="59">
        <v>7620</v>
      </c>
      <c r="G62" s="65">
        <v>21</v>
      </c>
      <c r="H62" s="65">
        <v>7629</v>
      </c>
      <c r="I62" s="41"/>
      <c r="J62" s="41"/>
      <c r="K62" s="51">
        <v>0</v>
      </c>
      <c r="L62">
        <v>2212</v>
      </c>
    </row>
    <row r="63" spans="1:12" x14ac:dyDescent="0.3">
      <c r="A63" s="59">
        <v>12</v>
      </c>
      <c r="B63" s="59">
        <v>7748</v>
      </c>
      <c r="C63" s="62">
        <v>14</v>
      </c>
      <c r="D63" s="59">
        <v>7762</v>
      </c>
      <c r="E63" s="62">
        <v>24</v>
      </c>
      <c r="F63" s="59">
        <v>7770</v>
      </c>
      <c r="G63" s="65">
        <v>23</v>
      </c>
      <c r="H63" s="65">
        <v>7799</v>
      </c>
      <c r="I63" s="41"/>
      <c r="J63" s="41"/>
      <c r="K63" s="51">
        <v>0</v>
      </c>
      <c r="L63">
        <v>1122</v>
      </c>
    </row>
    <row r="64" spans="1:12" x14ac:dyDescent="0.3">
      <c r="A64" s="59">
        <v>21</v>
      </c>
      <c r="B64" s="59">
        <v>7894</v>
      </c>
      <c r="C64" s="62">
        <v>12</v>
      </c>
      <c r="D64" s="59">
        <v>7901</v>
      </c>
      <c r="E64" s="62">
        <v>24</v>
      </c>
      <c r="F64" s="59">
        <v>7909</v>
      </c>
      <c r="G64" s="65">
        <v>23</v>
      </c>
      <c r="H64" s="65">
        <v>7936</v>
      </c>
      <c r="I64" s="41"/>
      <c r="J64" s="41"/>
      <c r="K64" s="51">
        <v>0</v>
      </c>
      <c r="L64">
        <v>2122</v>
      </c>
    </row>
    <row r="65" spans="1:12" x14ac:dyDescent="0.3">
      <c r="A65" s="59">
        <v>21</v>
      </c>
      <c r="B65" s="59">
        <v>8028</v>
      </c>
      <c r="C65" s="62">
        <v>21</v>
      </c>
      <c r="D65" s="59">
        <v>8033</v>
      </c>
      <c r="E65" s="62">
        <v>22</v>
      </c>
      <c r="F65" s="59">
        <v>8039</v>
      </c>
      <c r="G65" s="65">
        <v>14</v>
      </c>
      <c r="H65" s="65">
        <v>8046</v>
      </c>
      <c r="I65" s="41"/>
      <c r="J65" s="41"/>
      <c r="K65" s="51">
        <v>0</v>
      </c>
      <c r="L65">
        <v>2221</v>
      </c>
    </row>
    <row r="66" spans="1:12" x14ac:dyDescent="0.3">
      <c r="A66" s="59">
        <v>21</v>
      </c>
      <c r="B66" s="59">
        <v>8141</v>
      </c>
      <c r="C66" s="62">
        <v>12</v>
      </c>
      <c r="D66" s="59">
        <v>8152</v>
      </c>
      <c r="E66" s="62">
        <v>24</v>
      </c>
      <c r="F66" s="59">
        <v>8160</v>
      </c>
      <c r="G66" s="65">
        <v>23</v>
      </c>
      <c r="H66" s="65">
        <v>8187</v>
      </c>
      <c r="I66" s="41"/>
      <c r="J66" s="41"/>
      <c r="K66" s="51">
        <v>0</v>
      </c>
      <c r="L66">
        <v>2122</v>
      </c>
    </row>
    <row r="67" spans="1:12" x14ac:dyDescent="0.3">
      <c r="A67" s="59">
        <v>21</v>
      </c>
      <c r="B67" s="59">
        <v>8285</v>
      </c>
      <c r="C67" s="62">
        <v>12</v>
      </c>
      <c r="D67" s="59">
        <v>8292</v>
      </c>
      <c r="E67" s="62">
        <v>24</v>
      </c>
      <c r="F67" s="59">
        <v>8300</v>
      </c>
      <c r="G67" s="65">
        <v>23</v>
      </c>
      <c r="H67" s="65">
        <v>8336</v>
      </c>
      <c r="I67" s="41"/>
      <c r="J67" s="41"/>
      <c r="K67" s="51">
        <v>0</v>
      </c>
      <c r="L67">
        <v>2122</v>
      </c>
    </row>
    <row r="68" spans="1:12" x14ac:dyDescent="0.3">
      <c r="A68" s="59">
        <v>21</v>
      </c>
      <c r="B68" s="59">
        <v>8430</v>
      </c>
      <c r="C68" s="62">
        <v>21</v>
      </c>
      <c r="D68" s="59">
        <v>8452</v>
      </c>
      <c r="E68" s="62">
        <v>11</v>
      </c>
      <c r="F68" s="59">
        <v>8460</v>
      </c>
      <c r="G68" s="65">
        <v>21</v>
      </c>
      <c r="H68" s="65">
        <v>8467</v>
      </c>
      <c r="I68" s="41"/>
      <c r="J68" s="41"/>
      <c r="K68" s="51">
        <v>0</v>
      </c>
      <c r="L68">
        <v>2212</v>
      </c>
    </row>
    <row r="69" spans="1:12" x14ac:dyDescent="0.3">
      <c r="A69" s="59">
        <v>12</v>
      </c>
      <c r="B69" s="59">
        <v>8583</v>
      </c>
      <c r="C69" s="62">
        <v>23</v>
      </c>
      <c r="D69" s="59">
        <v>8591</v>
      </c>
      <c r="E69" s="62">
        <v>13</v>
      </c>
      <c r="F69" s="59">
        <v>8600</v>
      </c>
      <c r="G69" s="65">
        <v>23</v>
      </c>
      <c r="H69" s="65">
        <v>8607</v>
      </c>
      <c r="I69" s="41"/>
      <c r="J69" s="41"/>
      <c r="K69" s="51">
        <v>0</v>
      </c>
      <c r="L69">
        <v>1212</v>
      </c>
    </row>
    <row r="70" spans="1:12" x14ac:dyDescent="0.3">
      <c r="A70" s="59">
        <v>21</v>
      </c>
      <c r="B70" s="59">
        <v>8706</v>
      </c>
      <c r="C70" s="62">
        <v>21</v>
      </c>
      <c r="D70" s="59">
        <v>8712</v>
      </c>
      <c r="E70" s="62">
        <v>11</v>
      </c>
      <c r="F70" s="59">
        <v>8727</v>
      </c>
      <c r="G70" s="65">
        <v>21</v>
      </c>
      <c r="H70" s="65">
        <v>8735</v>
      </c>
      <c r="I70" s="41"/>
      <c r="J70" s="41"/>
      <c r="K70" s="51">
        <v>0</v>
      </c>
      <c r="L70">
        <v>2212</v>
      </c>
    </row>
    <row r="71" spans="1:12" x14ac:dyDescent="0.3">
      <c r="A71" s="59">
        <v>21</v>
      </c>
      <c r="B71" s="59">
        <v>8831</v>
      </c>
      <c r="C71" s="62">
        <v>12</v>
      </c>
      <c r="D71" s="59">
        <v>8844</v>
      </c>
      <c r="E71" s="62">
        <v>24</v>
      </c>
      <c r="F71" s="59">
        <v>8853</v>
      </c>
      <c r="G71" s="65">
        <v>23</v>
      </c>
      <c r="H71" s="65">
        <v>8873</v>
      </c>
      <c r="I71" s="41"/>
      <c r="J71" s="41"/>
      <c r="K71" s="51">
        <v>0</v>
      </c>
      <c r="L71">
        <v>2122</v>
      </c>
    </row>
    <row r="72" spans="1:12" x14ac:dyDescent="0.3">
      <c r="A72" s="59">
        <v>21</v>
      </c>
      <c r="B72" s="59">
        <v>8968</v>
      </c>
      <c r="C72" s="62">
        <v>21</v>
      </c>
      <c r="D72" s="59">
        <v>8973</v>
      </c>
      <c r="E72" s="62">
        <v>22</v>
      </c>
      <c r="F72" s="59">
        <v>8977</v>
      </c>
      <c r="G72" s="65">
        <v>14</v>
      </c>
      <c r="H72" s="65">
        <v>8985</v>
      </c>
      <c r="I72" s="41"/>
      <c r="J72" s="41"/>
      <c r="K72" s="51">
        <v>0</v>
      </c>
      <c r="L72">
        <v>2221</v>
      </c>
    </row>
    <row r="73" spans="1:12" x14ac:dyDescent="0.3">
      <c r="A73" s="59">
        <v>21</v>
      </c>
      <c r="B73" s="59">
        <v>9083</v>
      </c>
      <c r="C73" s="62">
        <v>21</v>
      </c>
      <c r="D73" s="59">
        <v>9090</v>
      </c>
      <c r="E73" s="62">
        <v>11</v>
      </c>
      <c r="F73" s="59">
        <v>9099</v>
      </c>
      <c r="G73" s="65">
        <v>21</v>
      </c>
      <c r="H73" s="65">
        <v>9107</v>
      </c>
      <c r="I73" s="41"/>
      <c r="J73" s="41"/>
      <c r="K73" s="51">
        <v>0</v>
      </c>
      <c r="L73">
        <v>2212</v>
      </c>
    </row>
    <row r="74" spans="1:12" x14ac:dyDescent="0.3">
      <c r="A74" s="59">
        <v>21</v>
      </c>
      <c r="B74" s="59">
        <v>9197</v>
      </c>
      <c r="C74" s="62">
        <v>21</v>
      </c>
      <c r="D74" s="59">
        <v>9205</v>
      </c>
      <c r="E74" s="62">
        <v>22</v>
      </c>
      <c r="F74" s="59">
        <v>9222</v>
      </c>
      <c r="G74" s="65">
        <v>23</v>
      </c>
      <c r="H74" s="65">
        <v>9241</v>
      </c>
      <c r="I74" s="41"/>
      <c r="J74" s="41"/>
      <c r="K74" s="51">
        <v>0</v>
      </c>
      <c r="L74">
        <v>2222</v>
      </c>
    </row>
    <row r="75" spans="1:12" x14ac:dyDescent="0.3">
      <c r="A75" s="59">
        <v>21</v>
      </c>
      <c r="B75" s="59">
        <v>9338</v>
      </c>
      <c r="C75" s="62">
        <v>21</v>
      </c>
      <c r="D75" s="59">
        <v>9346</v>
      </c>
      <c r="E75" s="62">
        <v>11</v>
      </c>
      <c r="F75" s="59">
        <v>9354</v>
      </c>
      <c r="G75" s="65">
        <v>21</v>
      </c>
      <c r="H75" s="65">
        <v>9361</v>
      </c>
      <c r="I75" s="41"/>
      <c r="J75" s="41"/>
      <c r="K75" s="51">
        <v>0</v>
      </c>
      <c r="L75">
        <v>2212</v>
      </c>
    </row>
    <row r="76" spans="1:12" x14ac:dyDescent="0.3">
      <c r="A76" s="59">
        <v>21</v>
      </c>
      <c r="B76" s="59">
        <v>9456</v>
      </c>
      <c r="C76" s="62">
        <v>12</v>
      </c>
      <c r="D76" s="59">
        <v>9472</v>
      </c>
      <c r="E76" s="62">
        <v>24</v>
      </c>
      <c r="F76" s="59">
        <v>9480</v>
      </c>
      <c r="G76" s="65">
        <v>14</v>
      </c>
      <c r="H76" s="65">
        <v>9507</v>
      </c>
      <c r="I76" s="41"/>
      <c r="J76" s="41"/>
      <c r="K76" s="51">
        <v>0</v>
      </c>
      <c r="L76">
        <v>2121</v>
      </c>
    </row>
    <row r="77" spans="1:12" x14ac:dyDescent="0.3">
      <c r="A77" s="58">
        <v>21</v>
      </c>
      <c r="B77" s="58">
        <v>9603</v>
      </c>
      <c r="C77" s="61">
        <v>21</v>
      </c>
      <c r="D77" s="58">
        <v>9611</v>
      </c>
      <c r="E77" s="61">
        <v>11</v>
      </c>
      <c r="F77" s="58">
        <v>9618</v>
      </c>
      <c r="G77" s="64">
        <v>21</v>
      </c>
      <c r="H77" s="64">
        <v>9626</v>
      </c>
      <c r="I77" s="42"/>
      <c r="J77" s="42"/>
      <c r="K77" s="43">
        <v>0</v>
      </c>
      <c r="L77">
        <v>2212</v>
      </c>
    </row>
    <row r="78" spans="1:12" x14ac:dyDescent="0.3">
      <c r="A78" s="58">
        <v>21</v>
      </c>
      <c r="B78" s="58">
        <v>9718</v>
      </c>
      <c r="C78" s="61">
        <v>21</v>
      </c>
      <c r="D78" s="58">
        <v>9736</v>
      </c>
      <c r="E78" s="61">
        <v>22</v>
      </c>
      <c r="F78" s="58">
        <v>9745</v>
      </c>
      <c r="G78" s="64">
        <v>14</v>
      </c>
      <c r="H78" s="64">
        <v>9753</v>
      </c>
      <c r="I78" s="42"/>
      <c r="J78" s="42"/>
      <c r="K78" s="43">
        <v>0</v>
      </c>
      <c r="L78">
        <v>2221</v>
      </c>
    </row>
    <row r="79" spans="1:12" x14ac:dyDescent="0.3">
      <c r="A79" s="58">
        <v>21</v>
      </c>
      <c r="B79" s="58">
        <v>9850</v>
      </c>
      <c r="C79" s="61">
        <v>21</v>
      </c>
      <c r="D79" s="58">
        <v>9858</v>
      </c>
      <c r="E79" s="61">
        <v>11</v>
      </c>
      <c r="F79" s="58">
        <v>9865</v>
      </c>
      <c r="G79" s="64">
        <v>21</v>
      </c>
      <c r="H79" s="64">
        <v>9873</v>
      </c>
      <c r="I79" s="42"/>
      <c r="J79" s="42"/>
      <c r="K79" s="43">
        <v>0</v>
      </c>
      <c r="L79">
        <v>2212</v>
      </c>
    </row>
    <row r="80" spans="1:12" x14ac:dyDescent="0.3">
      <c r="A80" s="58">
        <v>21</v>
      </c>
      <c r="B80" s="58">
        <v>9976</v>
      </c>
      <c r="C80" s="61">
        <v>12</v>
      </c>
      <c r="D80" s="58">
        <v>9992</v>
      </c>
      <c r="E80" s="61">
        <v>24</v>
      </c>
      <c r="F80" s="58">
        <v>9999</v>
      </c>
      <c r="G80" s="64">
        <v>14</v>
      </c>
      <c r="H80" s="64">
        <v>10008</v>
      </c>
      <c r="I80" s="42"/>
      <c r="J80" s="42"/>
      <c r="K80" s="43">
        <v>0</v>
      </c>
      <c r="L80">
        <v>2121</v>
      </c>
    </row>
    <row r="81" spans="1:12" x14ac:dyDescent="0.3">
      <c r="A81" s="58">
        <v>21</v>
      </c>
      <c r="B81" s="58">
        <v>10106</v>
      </c>
      <c r="C81" s="61">
        <v>12</v>
      </c>
      <c r="D81" s="58">
        <v>10114</v>
      </c>
      <c r="E81" s="61">
        <v>24</v>
      </c>
      <c r="F81" s="58">
        <v>10122</v>
      </c>
      <c r="G81" s="64">
        <v>14</v>
      </c>
      <c r="H81" s="64">
        <v>10138</v>
      </c>
      <c r="I81" s="42"/>
      <c r="J81" s="42"/>
      <c r="K81" s="43">
        <v>0</v>
      </c>
      <c r="L81">
        <v>2121</v>
      </c>
    </row>
    <row r="82" spans="1:12" x14ac:dyDescent="0.3">
      <c r="A82" s="58">
        <v>21</v>
      </c>
      <c r="B82" s="58">
        <v>10232</v>
      </c>
      <c r="C82" s="61">
        <v>21</v>
      </c>
      <c r="D82" s="58">
        <v>10237</v>
      </c>
      <c r="E82" s="61">
        <v>22</v>
      </c>
      <c r="F82" s="58">
        <v>10241</v>
      </c>
      <c r="G82" s="64">
        <v>14</v>
      </c>
      <c r="H82" s="64">
        <v>10249</v>
      </c>
      <c r="I82" s="42"/>
      <c r="J82" s="42"/>
      <c r="K82" s="43">
        <v>0</v>
      </c>
      <c r="L82">
        <v>2221</v>
      </c>
    </row>
    <row r="83" spans="1:12" x14ac:dyDescent="0.3">
      <c r="A83" s="58">
        <v>21</v>
      </c>
      <c r="B83" s="58">
        <v>10346</v>
      </c>
      <c r="C83" s="61">
        <v>21</v>
      </c>
      <c r="D83" s="58">
        <v>10350</v>
      </c>
      <c r="E83" s="61">
        <v>11</v>
      </c>
      <c r="F83" s="58">
        <v>10358</v>
      </c>
      <c r="G83" s="64">
        <v>21</v>
      </c>
      <c r="H83" s="64">
        <v>10365</v>
      </c>
      <c r="I83" s="42"/>
      <c r="J83" s="42"/>
      <c r="K83" s="43">
        <v>0</v>
      </c>
      <c r="L83">
        <v>2212</v>
      </c>
    </row>
    <row r="84" spans="1:12" x14ac:dyDescent="0.3">
      <c r="A84" s="58">
        <v>21</v>
      </c>
      <c r="B84" s="58">
        <v>10451</v>
      </c>
      <c r="C84" s="61">
        <v>21</v>
      </c>
      <c r="D84" s="58">
        <v>10459</v>
      </c>
      <c r="E84" s="61">
        <v>11</v>
      </c>
      <c r="F84" s="58">
        <v>10467</v>
      </c>
      <c r="G84" s="64">
        <v>21</v>
      </c>
      <c r="H84" s="64">
        <v>10472</v>
      </c>
      <c r="I84" s="42"/>
      <c r="J84" s="42"/>
      <c r="K84" s="43">
        <v>0</v>
      </c>
      <c r="L84">
        <v>2212</v>
      </c>
    </row>
    <row r="85" spans="1:12" x14ac:dyDescent="0.3">
      <c r="A85" s="58">
        <v>21</v>
      </c>
      <c r="B85" s="58">
        <v>10559</v>
      </c>
      <c r="C85" s="61">
        <v>21</v>
      </c>
      <c r="D85" s="58">
        <v>10566</v>
      </c>
      <c r="E85" s="61">
        <v>11</v>
      </c>
      <c r="F85" s="58">
        <v>10579</v>
      </c>
      <c r="G85" s="64">
        <v>21</v>
      </c>
      <c r="H85" s="64">
        <v>10587</v>
      </c>
      <c r="I85" s="42"/>
      <c r="J85" s="42"/>
      <c r="K85" s="43">
        <v>0</v>
      </c>
      <c r="L85">
        <v>2212</v>
      </c>
    </row>
    <row r="86" spans="1:12" x14ac:dyDescent="0.3">
      <c r="A86" s="58">
        <v>21</v>
      </c>
      <c r="B86" s="58">
        <v>10686</v>
      </c>
      <c r="C86" s="61">
        <v>12</v>
      </c>
      <c r="D86" s="58">
        <v>10694</v>
      </c>
      <c r="E86" s="61">
        <v>13</v>
      </c>
      <c r="F86" s="58">
        <v>10707</v>
      </c>
      <c r="G86" s="64">
        <v>23</v>
      </c>
      <c r="H86" s="64">
        <v>10715</v>
      </c>
      <c r="I86" s="42"/>
      <c r="J86" s="42"/>
      <c r="K86" s="43">
        <v>0</v>
      </c>
      <c r="L86">
        <v>2112</v>
      </c>
    </row>
    <row r="87" spans="1:12" x14ac:dyDescent="0.3">
      <c r="A87" s="58">
        <v>21</v>
      </c>
      <c r="B87" s="58">
        <v>10812</v>
      </c>
      <c r="C87" s="61">
        <v>21</v>
      </c>
      <c r="D87" s="58">
        <v>10816</v>
      </c>
      <c r="E87" s="61">
        <v>22</v>
      </c>
      <c r="F87" s="58">
        <v>10820</v>
      </c>
      <c r="G87" s="64">
        <v>14</v>
      </c>
      <c r="H87" s="64">
        <v>10827</v>
      </c>
      <c r="I87" s="42"/>
      <c r="J87" s="42"/>
      <c r="K87" s="43">
        <v>0</v>
      </c>
      <c r="L87">
        <v>2221</v>
      </c>
    </row>
    <row r="88" spans="1:12" x14ac:dyDescent="0.3">
      <c r="A88" s="58">
        <v>21</v>
      </c>
      <c r="B88" s="58">
        <v>10921</v>
      </c>
      <c r="C88" s="61">
        <v>12</v>
      </c>
      <c r="D88" s="58">
        <v>10944</v>
      </c>
      <c r="E88" s="61">
        <v>24</v>
      </c>
      <c r="F88" s="58">
        <v>10951</v>
      </c>
      <c r="G88" s="64">
        <v>23</v>
      </c>
      <c r="H88" s="64">
        <v>11012</v>
      </c>
      <c r="I88" s="42"/>
      <c r="J88" s="42"/>
      <c r="K88" s="43">
        <v>0</v>
      </c>
      <c r="L88">
        <v>2122</v>
      </c>
    </row>
    <row r="89" spans="1:12" x14ac:dyDescent="0.3">
      <c r="A89" s="58">
        <v>21</v>
      </c>
      <c r="B89" s="58">
        <v>11106</v>
      </c>
      <c r="C89" s="61">
        <v>21</v>
      </c>
      <c r="D89" s="58">
        <v>11113</v>
      </c>
      <c r="E89" s="61">
        <v>11</v>
      </c>
      <c r="F89" s="58">
        <v>11120</v>
      </c>
      <c r="G89" s="64">
        <v>21</v>
      </c>
      <c r="H89" s="64">
        <v>11129</v>
      </c>
      <c r="I89" s="42"/>
      <c r="J89" s="42"/>
      <c r="K89" s="43">
        <v>0</v>
      </c>
      <c r="L89">
        <v>2212</v>
      </c>
    </row>
    <row r="90" spans="1:12" x14ac:dyDescent="0.3">
      <c r="A90" s="58">
        <v>12</v>
      </c>
      <c r="B90" s="58">
        <v>11239</v>
      </c>
      <c r="C90" s="61">
        <v>14</v>
      </c>
      <c r="D90" s="58">
        <v>11257</v>
      </c>
      <c r="E90" s="61">
        <v>24</v>
      </c>
      <c r="F90" s="58">
        <v>11264</v>
      </c>
      <c r="G90" s="64">
        <v>23</v>
      </c>
      <c r="H90" s="64">
        <v>11299</v>
      </c>
      <c r="I90" s="42"/>
      <c r="J90" s="42"/>
      <c r="K90" s="43">
        <v>0</v>
      </c>
      <c r="L90">
        <v>1122</v>
      </c>
    </row>
    <row r="91" spans="1:12" x14ac:dyDescent="0.3">
      <c r="A91" s="58">
        <v>21</v>
      </c>
      <c r="B91" s="58">
        <v>11396</v>
      </c>
      <c r="C91" s="61">
        <v>21</v>
      </c>
      <c r="D91" s="58">
        <v>11401</v>
      </c>
      <c r="E91" s="61">
        <v>11</v>
      </c>
      <c r="F91" s="58">
        <v>11409</v>
      </c>
      <c r="G91" s="64">
        <v>21</v>
      </c>
      <c r="H91" s="64">
        <v>11416</v>
      </c>
      <c r="I91" s="42"/>
      <c r="J91" s="42"/>
      <c r="K91" s="43">
        <v>0</v>
      </c>
      <c r="L91">
        <v>2212</v>
      </c>
    </row>
    <row r="92" spans="1:12" x14ac:dyDescent="0.3">
      <c r="A92" s="58">
        <v>21</v>
      </c>
      <c r="B92" s="58">
        <v>11509</v>
      </c>
      <c r="C92" s="61">
        <v>12</v>
      </c>
      <c r="D92" s="58">
        <v>11532</v>
      </c>
      <c r="E92" s="61">
        <v>24</v>
      </c>
      <c r="F92" s="58">
        <v>11540</v>
      </c>
      <c r="G92" s="64">
        <v>14</v>
      </c>
      <c r="H92" s="64">
        <v>11549</v>
      </c>
      <c r="I92" s="42"/>
      <c r="J92" s="42"/>
      <c r="K92" s="43">
        <v>0</v>
      </c>
      <c r="L92">
        <v>2121</v>
      </c>
    </row>
    <row r="93" spans="1:12" x14ac:dyDescent="0.3">
      <c r="A93" s="58">
        <v>21</v>
      </c>
      <c r="B93" s="58">
        <v>11649</v>
      </c>
      <c r="C93" s="61">
        <v>12</v>
      </c>
      <c r="D93" s="58">
        <v>11655</v>
      </c>
      <c r="E93" s="61">
        <v>24</v>
      </c>
      <c r="F93" s="58">
        <v>11662</v>
      </c>
      <c r="G93" s="64">
        <v>23</v>
      </c>
      <c r="H93" s="64">
        <v>11696</v>
      </c>
      <c r="I93" s="42"/>
      <c r="J93" s="42"/>
      <c r="K93" s="43">
        <v>0</v>
      </c>
      <c r="L93">
        <v>2122</v>
      </c>
    </row>
    <row r="94" spans="1:12" x14ac:dyDescent="0.3">
      <c r="A94" s="58">
        <v>21</v>
      </c>
      <c r="B94" s="58">
        <v>11795</v>
      </c>
      <c r="C94" s="61">
        <v>21</v>
      </c>
      <c r="D94" s="58">
        <v>11802</v>
      </c>
      <c r="E94" s="61">
        <v>22</v>
      </c>
      <c r="F94" s="58">
        <v>11808</v>
      </c>
      <c r="G94" s="64">
        <v>14</v>
      </c>
      <c r="H94" s="64">
        <v>11817</v>
      </c>
      <c r="I94" s="42"/>
      <c r="J94" s="42"/>
      <c r="K94" s="43">
        <v>0</v>
      </c>
      <c r="L94">
        <v>2221</v>
      </c>
    </row>
    <row r="95" spans="1:12" x14ac:dyDescent="0.3">
      <c r="A95" s="59">
        <v>21</v>
      </c>
      <c r="B95" s="59">
        <v>11912</v>
      </c>
      <c r="C95" s="62">
        <v>21</v>
      </c>
      <c r="D95" s="59">
        <v>11918</v>
      </c>
      <c r="E95" s="62">
        <v>11</v>
      </c>
      <c r="F95" s="59">
        <v>11926</v>
      </c>
      <c r="G95" s="65">
        <v>21</v>
      </c>
      <c r="H95" s="65">
        <v>11933</v>
      </c>
      <c r="I95" s="41"/>
      <c r="J95" s="41"/>
      <c r="K95" s="51">
        <v>0</v>
      </c>
      <c r="L95">
        <v>2212</v>
      </c>
    </row>
    <row r="96" spans="1:12" x14ac:dyDescent="0.3">
      <c r="A96" s="59">
        <v>21</v>
      </c>
      <c r="B96" s="59">
        <v>12025</v>
      </c>
      <c r="C96" s="62">
        <v>21</v>
      </c>
      <c r="D96" s="59">
        <v>12033</v>
      </c>
      <c r="E96" s="62">
        <v>22</v>
      </c>
      <c r="F96" s="59">
        <v>12041</v>
      </c>
      <c r="G96" s="65">
        <v>14</v>
      </c>
      <c r="H96" s="65">
        <v>12049</v>
      </c>
      <c r="I96" s="41"/>
      <c r="J96" s="41"/>
      <c r="K96" s="51">
        <v>0</v>
      </c>
      <c r="L96">
        <v>2221</v>
      </c>
    </row>
    <row r="97" spans="1:12" x14ac:dyDescent="0.3">
      <c r="A97" s="59">
        <v>21</v>
      </c>
      <c r="B97" s="59">
        <v>12146</v>
      </c>
      <c r="C97" s="62">
        <v>21</v>
      </c>
      <c r="D97" s="59">
        <v>12155</v>
      </c>
      <c r="E97" s="62">
        <v>11</v>
      </c>
      <c r="F97" s="59">
        <v>12162</v>
      </c>
      <c r="G97" s="65">
        <v>21</v>
      </c>
      <c r="H97" s="65">
        <v>12170</v>
      </c>
      <c r="I97" s="41"/>
      <c r="J97" s="41"/>
      <c r="K97" s="51">
        <v>0</v>
      </c>
      <c r="L97">
        <v>2212</v>
      </c>
    </row>
    <row r="98" spans="1:12" x14ac:dyDescent="0.3">
      <c r="A98" s="59">
        <v>21</v>
      </c>
      <c r="B98" s="59">
        <v>12257</v>
      </c>
      <c r="C98" s="62">
        <v>12</v>
      </c>
      <c r="D98" s="59">
        <v>12271</v>
      </c>
      <c r="E98" s="62">
        <v>24</v>
      </c>
      <c r="F98" s="59">
        <v>12279</v>
      </c>
      <c r="G98" s="65">
        <v>23</v>
      </c>
      <c r="H98" s="65">
        <v>12305</v>
      </c>
      <c r="I98" s="41"/>
      <c r="J98" s="41"/>
      <c r="K98" s="51">
        <v>0</v>
      </c>
      <c r="L98">
        <v>2122</v>
      </c>
    </row>
    <row r="99" spans="1:12" x14ac:dyDescent="0.3">
      <c r="A99" s="59">
        <v>21</v>
      </c>
      <c r="B99" s="59">
        <v>12399</v>
      </c>
      <c r="C99" s="62">
        <v>21</v>
      </c>
      <c r="D99" s="59">
        <v>12405</v>
      </c>
      <c r="E99" s="62">
        <v>11</v>
      </c>
      <c r="F99" s="59">
        <v>12412</v>
      </c>
      <c r="G99" s="65">
        <v>21</v>
      </c>
      <c r="H99" s="65">
        <v>12420</v>
      </c>
      <c r="I99" s="41"/>
      <c r="J99" s="41"/>
      <c r="K99" s="51">
        <v>0</v>
      </c>
      <c r="L99">
        <v>2212</v>
      </c>
    </row>
    <row r="100" spans="1:12" x14ac:dyDescent="0.3">
      <c r="A100" s="59">
        <v>21</v>
      </c>
      <c r="B100" s="59">
        <v>12512</v>
      </c>
      <c r="C100" s="62">
        <v>12</v>
      </c>
      <c r="D100" s="59">
        <v>12519</v>
      </c>
      <c r="E100" s="62">
        <v>24</v>
      </c>
      <c r="F100" s="59">
        <v>12527</v>
      </c>
      <c r="G100" s="65">
        <v>14</v>
      </c>
      <c r="H100" s="65">
        <v>12535</v>
      </c>
      <c r="I100" s="41"/>
      <c r="J100" s="41"/>
      <c r="K100" s="51">
        <v>0</v>
      </c>
      <c r="L100">
        <v>2121</v>
      </c>
    </row>
    <row r="101" spans="1:12" x14ac:dyDescent="0.3">
      <c r="A101" s="59">
        <v>21</v>
      </c>
      <c r="B101" s="59">
        <v>12634</v>
      </c>
      <c r="C101" s="62">
        <v>12</v>
      </c>
      <c r="D101" s="59">
        <v>12641</v>
      </c>
      <c r="E101" s="62">
        <v>24</v>
      </c>
      <c r="F101" s="59">
        <v>12649</v>
      </c>
      <c r="G101" s="65">
        <v>14</v>
      </c>
      <c r="H101" s="65">
        <v>12657</v>
      </c>
      <c r="I101" s="41"/>
      <c r="J101" s="41"/>
      <c r="K101" s="51">
        <v>0</v>
      </c>
      <c r="L101">
        <v>2121</v>
      </c>
    </row>
    <row r="102" spans="1:12" x14ac:dyDescent="0.3">
      <c r="A102" s="59">
        <v>21</v>
      </c>
      <c r="B102" s="59">
        <v>12756</v>
      </c>
      <c r="C102" s="62">
        <v>12</v>
      </c>
      <c r="D102" s="59">
        <v>12764</v>
      </c>
      <c r="E102" s="62">
        <v>13</v>
      </c>
      <c r="F102" s="59">
        <v>12773</v>
      </c>
      <c r="G102" s="65">
        <v>23</v>
      </c>
      <c r="H102" s="65">
        <v>12781</v>
      </c>
      <c r="I102" s="41"/>
      <c r="J102" s="41"/>
      <c r="K102" s="51">
        <v>0</v>
      </c>
      <c r="L102">
        <v>2112</v>
      </c>
    </row>
    <row r="103" spans="1:12" x14ac:dyDescent="0.3">
      <c r="A103" s="59">
        <v>21</v>
      </c>
      <c r="B103" s="59">
        <v>12878</v>
      </c>
      <c r="C103" s="62">
        <v>21</v>
      </c>
      <c r="D103" s="59">
        <v>12886</v>
      </c>
      <c r="E103" s="62">
        <v>11</v>
      </c>
      <c r="F103" s="59">
        <v>12894</v>
      </c>
      <c r="G103" s="65">
        <v>21</v>
      </c>
      <c r="H103" s="65">
        <v>12904</v>
      </c>
      <c r="I103" s="41"/>
      <c r="J103" s="41"/>
      <c r="K103" s="51">
        <v>0</v>
      </c>
      <c r="L103">
        <v>2212</v>
      </c>
    </row>
    <row r="104" spans="1:12" x14ac:dyDescent="0.3">
      <c r="A104" s="59">
        <v>21</v>
      </c>
      <c r="B104" s="59">
        <v>12995</v>
      </c>
      <c r="C104" s="62">
        <v>21</v>
      </c>
      <c r="D104" s="59">
        <v>13000</v>
      </c>
      <c r="E104" s="62">
        <v>11</v>
      </c>
      <c r="F104" s="59">
        <v>13008</v>
      </c>
      <c r="G104" s="65">
        <v>21</v>
      </c>
      <c r="H104" s="65">
        <v>13015</v>
      </c>
      <c r="I104" s="41"/>
      <c r="J104" s="41"/>
      <c r="K104" s="51">
        <v>0</v>
      </c>
      <c r="L104">
        <v>2212</v>
      </c>
    </row>
    <row r="105" spans="1:12" x14ac:dyDescent="0.3">
      <c r="A105" s="59">
        <v>21</v>
      </c>
      <c r="B105" s="59">
        <v>13110</v>
      </c>
      <c r="C105" s="62">
        <v>21</v>
      </c>
      <c r="D105" s="59">
        <v>13117</v>
      </c>
      <c r="E105" s="62">
        <v>11</v>
      </c>
      <c r="F105" s="59">
        <v>13133</v>
      </c>
      <c r="G105" s="65">
        <v>21</v>
      </c>
      <c r="H105" s="65">
        <v>13141</v>
      </c>
      <c r="I105" s="41"/>
      <c r="J105" s="41"/>
      <c r="K105" s="51">
        <v>0</v>
      </c>
      <c r="L105">
        <v>2212</v>
      </c>
    </row>
    <row r="106" spans="1:12" x14ac:dyDescent="0.3">
      <c r="A106" s="59">
        <v>21</v>
      </c>
      <c r="B106" s="59">
        <v>13232</v>
      </c>
      <c r="C106" s="62">
        <v>21</v>
      </c>
      <c r="D106" s="59">
        <v>13248</v>
      </c>
      <c r="E106" s="62">
        <v>11</v>
      </c>
      <c r="F106" s="59">
        <v>13256</v>
      </c>
      <c r="G106" s="65">
        <v>21</v>
      </c>
      <c r="H106" s="65">
        <v>13265</v>
      </c>
      <c r="I106" s="41"/>
      <c r="J106" s="41"/>
      <c r="K106" s="51">
        <v>0</v>
      </c>
      <c r="L106">
        <v>2212</v>
      </c>
    </row>
    <row r="107" spans="1:12" x14ac:dyDescent="0.3">
      <c r="A107" s="59">
        <v>21</v>
      </c>
      <c r="B107" s="59">
        <v>13356</v>
      </c>
      <c r="C107" s="62">
        <v>12</v>
      </c>
      <c r="D107" s="59">
        <v>13364</v>
      </c>
      <c r="E107" s="62">
        <v>24</v>
      </c>
      <c r="F107" s="59">
        <v>13373</v>
      </c>
      <c r="G107" s="65">
        <v>14</v>
      </c>
      <c r="H107" s="65">
        <v>13384</v>
      </c>
      <c r="I107" s="41"/>
      <c r="J107" s="41"/>
      <c r="K107" s="51">
        <v>0</v>
      </c>
      <c r="L107">
        <v>2121</v>
      </c>
    </row>
    <row r="108" spans="1:12" x14ac:dyDescent="0.3">
      <c r="A108" s="59">
        <v>12</v>
      </c>
      <c r="B108" s="59">
        <v>13482</v>
      </c>
      <c r="C108" s="62">
        <v>23</v>
      </c>
      <c r="D108" s="59">
        <v>13489</v>
      </c>
      <c r="E108" s="62">
        <v>13</v>
      </c>
      <c r="F108" s="59">
        <v>13496</v>
      </c>
      <c r="G108" s="65">
        <v>23</v>
      </c>
      <c r="H108" s="65">
        <v>13504</v>
      </c>
      <c r="I108" s="41"/>
      <c r="J108" s="41"/>
      <c r="K108" s="51">
        <v>0</v>
      </c>
      <c r="L108">
        <v>1212</v>
      </c>
    </row>
    <row r="109" spans="1:12" x14ac:dyDescent="0.3">
      <c r="A109" s="59">
        <v>21</v>
      </c>
      <c r="B109" s="59">
        <v>13599</v>
      </c>
      <c r="C109" s="62">
        <v>21</v>
      </c>
      <c r="D109" s="59">
        <v>13604</v>
      </c>
      <c r="E109" s="62">
        <v>22</v>
      </c>
      <c r="F109" s="59">
        <v>13611</v>
      </c>
      <c r="G109" s="65">
        <v>14</v>
      </c>
      <c r="H109" s="65">
        <v>13618</v>
      </c>
      <c r="I109" s="41"/>
      <c r="J109" s="41"/>
      <c r="K109" s="51">
        <v>0</v>
      </c>
      <c r="L109">
        <v>2221</v>
      </c>
    </row>
    <row r="110" spans="1:12" x14ac:dyDescent="0.3">
      <c r="A110" s="59">
        <v>21</v>
      </c>
      <c r="B110" s="59">
        <v>13716</v>
      </c>
      <c r="C110" s="62">
        <v>12</v>
      </c>
      <c r="D110" s="59">
        <v>13724</v>
      </c>
      <c r="E110" s="62">
        <v>24</v>
      </c>
      <c r="F110" s="59">
        <v>13731</v>
      </c>
      <c r="G110" s="65">
        <v>23</v>
      </c>
      <c r="H110" s="65">
        <v>13755</v>
      </c>
      <c r="I110" s="41"/>
      <c r="J110" s="41"/>
      <c r="K110" s="51">
        <v>0</v>
      </c>
      <c r="L110">
        <v>2122</v>
      </c>
    </row>
    <row r="111" spans="1:12" x14ac:dyDescent="0.3">
      <c r="A111" s="59">
        <v>21</v>
      </c>
      <c r="B111" s="59">
        <v>13850</v>
      </c>
      <c r="C111" s="62">
        <v>21</v>
      </c>
      <c r="D111" s="59">
        <v>13858</v>
      </c>
      <c r="E111" s="62">
        <v>11</v>
      </c>
      <c r="F111" s="59">
        <v>13866</v>
      </c>
      <c r="G111" s="65">
        <v>21</v>
      </c>
      <c r="H111" s="65">
        <v>13874</v>
      </c>
      <c r="I111" s="41"/>
      <c r="J111" s="41"/>
      <c r="K111" s="51">
        <v>1</v>
      </c>
      <c r="L111">
        <v>2212</v>
      </c>
    </row>
    <row r="112" spans="1:12" x14ac:dyDescent="0.3">
      <c r="A112" s="17"/>
      <c r="B112" s="17"/>
      <c r="C112" s="17"/>
      <c r="D112" s="17"/>
      <c r="E112" s="17"/>
      <c r="F112" s="17"/>
      <c r="G112" s="17"/>
      <c r="H11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80</v>
      </c>
      <c r="B2" s="35" t="s">
        <v>81</v>
      </c>
      <c r="C2" s="35"/>
      <c r="F2" s="26"/>
      <c r="G2" s="27"/>
    </row>
    <row r="3" spans="1:48" x14ac:dyDescent="0.3">
      <c r="A3" t="s">
        <v>82</v>
      </c>
      <c r="B3" t="s">
        <v>83</v>
      </c>
      <c r="F3" s="26" t="s">
        <v>84</v>
      </c>
      <c r="G3" s="27">
        <f>Start!J2</f>
        <v>2212</v>
      </c>
      <c r="P3" s="26" t="s">
        <v>85</v>
      </c>
      <c r="Q3" s="27">
        <f>4994-COUNTBLANK(L7:L5000)</f>
        <v>100</v>
      </c>
      <c r="V3" s="26" t="s">
        <v>118</v>
      </c>
      <c r="W3">
        <f>COUNTA(L7:L23)</f>
        <v>17</v>
      </c>
      <c r="AA3" s="26" t="s">
        <v>118</v>
      </c>
      <c r="AB3">
        <f>COUNTA(L24:L39)</f>
        <v>16</v>
      </c>
      <c r="AF3" s="26" t="s">
        <v>118</v>
      </c>
      <c r="AG3">
        <f>COUNTA(L40:L56)</f>
        <v>17</v>
      </c>
      <c r="AK3" s="26" t="s">
        <v>118</v>
      </c>
      <c r="AL3">
        <f>COUNTA(L57:L73)</f>
        <v>17</v>
      </c>
      <c r="AP3" s="26" t="s">
        <v>118</v>
      </c>
      <c r="AQ3">
        <f>COUNTA(L74:L89)</f>
        <v>16</v>
      </c>
      <c r="AU3" s="26" t="s">
        <v>118</v>
      </c>
      <c r="AV3">
        <f>COUNTA(L90:L106)</f>
        <v>17</v>
      </c>
    </row>
    <row r="4" spans="1:48" x14ac:dyDescent="0.3">
      <c r="P4" s="26" t="s">
        <v>86</v>
      </c>
      <c r="Q4" s="27">
        <f>SUM(O7:O22)</f>
        <v>100</v>
      </c>
      <c r="V4" s="26" t="s">
        <v>119</v>
      </c>
      <c r="W4">
        <f>SUM(U7:U22)</f>
        <v>17</v>
      </c>
      <c r="AA4" s="26" t="s">
        <v>119</v>
      </c>
      <c r="AB4">
        <f>SUM(Z7:Z22)</f>
        <v>16</v>
      </c>
      <c r="AF4" s="26" t="s">
        <v>119</v>
      </c>
      <c r="AG4">
        <f>SUM(AE7:AE22)</f>
        <v>17</v>
      </c>
      <c r="AK4" s="26" t="s">
        <v>119</v>
      </c>
      <c r="AL4">
        <f>SUM(AJ7:AJ22)</f>
        <v>17</v>
      </c>
      <c r="AP4" s="26" t="s">
        <v>119</v>
      </c>
      <c r="AQ4">
        <f>SUM(AO7:AO22)</f>
        <v>16</v>
      </c>
      <c r="AU4" s="26" t="s">
        <v>119</v>
      </c>
      <c r="AV4">
        <f>SUM(AT7:AT22)</f>
        <v>17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30" t="s">
        <v>91</v>
      </c>
      <c r="B6" s="31" t="s">
        <v>92</v>
      </c>
      <c r="C6" s="30" t="s">
        <v>93</v>
      </c>
      <c r="D6" s="31" t="s">
        <v>94</v>
      </c>
      <c r="E6" s="30" t="s">
        <v>95</v>
      </c>
      <c r="F6" s="31" t="s">
        <v>96</v>
      </c>
      <c r="G6" s="30" t="s">
        <v>97</v>
      </c>
      <c r="H6" s="31" t="s">
        <v>98</v>
      </c>
      <c r="I6" s="32" t="s">
        <v>99</v>
      </c>
      <c r="J6" s="33" t="s">
        <v>100</v>
      </c>
      <c r="K6" s="32" t="s">
        <v>101</v>
      </c>
      <c r="L6" s="34" t="s">
        <v>102</v>
      </c>
      <c r="N6" s="37" t="s">
        <v>87</v>
      </c>
      <c r="O6" s="38"/>
      <c r="P6" s="39" t="s">
        <v>88</v>
      </c>
      <c r="Q6" s="39" t="s">
        <v>89</v>
      </c>
      <c r="T6" s="53" t="s">
        <v>87</v>
      </c>
      <c r="U6" s="54"/>
      <c r="V6" s="39" t="s">
        <v>88</v>
      </c>
      <c r="W6" s="39" t="s">
        <v>89</v>
      </c>
      <c r="Y6" s="53" t="s">
        <v>87</v>
      </c>
      <c r="Z6" s="54"/>
      <c r="AA6" s="39" t="s">
        <v>88</v>
      </c>
      <c r="AB6" s="39" t="s">
        <v>89</v>
      </c>
      <c r="AD6" s="53" t="s">
        <v>87</v>
      </c>
      <c r="AE6" s="54"/>
      <c r="AF6" s="39" t="s">
        <v>88</v>
      </c>
      <c r="AG6" s="39" t="s">
        <v>89</v>
      </c>
      <c r="AI6" s="53" t="s">
        <v>87</v>
      </c>
      <c r="AJ6" s="54"/>
      <c r="AK6" s="39" t="s">
        <v>88</v>
      </c>
      <c r="AL6" s="39" t="s">
        <v>89</v>
      </c>
      <c r="AN6" s="53" t="s">
        <v>87</v>
      </c>
      <c r="AO6" s="54"/>
      <c r="AP6" s="39" t="s">
        <v>88</v>
      </c>
      <c r="AQ6" s="39" t="s">
        <v>89</v>
      </c>
      <c r="AS6" s="53" t="s">
        <v>87</v>
      </c>
      <c r="AT6" s="54"/>
      <c r="AU6" s="39" t="s">
        <v>88</v>
      </c>
      <c r="AV6" s="39" t="s">
        <v>89</v>
      </c>
    </row>
    <row r="7" spans="1:48" x14ac:dyDescent="0.3">
      <c r="A7" s="57">
        <v>21</v>
      </c>
      <c r="B7" s="57">
        <v>8</v>
      </c>
      <c r="C7" s="60">
        <v>21</v>
      </c>
      <c r="D7" s="57">
        <v>16</v>
      </c>
      <c r="E7" s="60">
        <v>11</v>
      </c>
      <c r="F7" s="57">
        <v>26</v>
      </c>
      <c r="G7" s="63">
        <v>21</v>
      </c>
      <c r="H7" s="63">
        <v>33</v>
      </c>
      <c r="I7" s="42"/>
      <c r="J7" s="42"/>
      <c r="K7" s="43">
        <v>0</v>
      </c>
      <c r="L7">
        <v>2212</v>
      </c>
      <c r="N7" s="36">
        <v>1111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1111</v>
      </c>
      <c r="U7" s="36">
        <f>COUNTIF(L7:L23,T7)</f>
        <v>0</v>
      </c>
      <c r="V7" s="36">
        <f>U7/(W4-U20)</f>
        <v>0</v>
      </c>
      <c r="W7" s="36">
        <f>IF(V7=0,0,(V7*((LOG(V7))/LOG(2))))</f>
        <v>0</v>
      </c>
      <c r="Y7" s="36">
        <f>N7</f>
        <v>1111</v>
      </c>
      <c r="Z7" s="36">
        <f>COUNTIF(L24:L39,Y7)</f>
        <v>0</v>
      </c>
      <c r="AA7" s="36">
        <f>Z7/(AB4-Z20)</f>
        <v>0</v>
      </c>
      <c r="AB7" s="36">
        <f>IF(AA7=0,0,(AA7*((LOG(AA7))/LOG(2))))</f>
        <v>0</v>
      </c>
      <c r="AD7" s="36">
        <f>N7</f>
        <v>1111</v>
      </c>
      <c r="AE7" s="36">
        <f>COUNTIF(L40:L56,AD7)</f>
        <v>0</v>
      </c>
      <c r="AF7" s="36">
        <f>AE7/(AG4-AE20)</f>
        <v>0</v>
      </c>
      <c r="AG7" s="36">
        <f>IF(AF7=0,0,(AF7*((LOG(AF7))/LOG(2))))</f>
        <v>0</v>
      </c>
      <c r="AI7" s="36">
        <f>N7</f>
        <v>1111</v>
      </c>
      <c r="AJ7" s="36">
        <f>COUNTIF(L57:L73,AI7)</f>
        <v>0</v>
      </c>
      <c r="AK7" s="36">
        <f>AJ7/(AL4-AJ20)</f>
        <v>0</v>
      </c>
      <c r="AL7" s="36">
        <f>IF(AK7=0,0,(AK7*((LOG(AK7))/LOG(2))))</f>
        <v>0</v>
      </c>
      <c r="AN7" s="36">
        <f>N7</f>
        <v>1111</v>
      </c>
      <c r="AO7" s="36">
        <f>COUNTIF(L74:L89,AN7)</f>
        <v>0</v>
      </c>
      <c r="AP7" s="36">
        <f>AO7/(AQ4-AO20)</f>
        <v>0</v>
      </c>
      <c r="AQ7" s="36">
        <f>IF(AP7=0,0,(AP7*((LOG(AP7))/LOG(2))))</f>
        <v>0</v>
      </c>
      <c r="AS7" s="36">
        <f>N7</f>
        <v>1111</v>
      </c>
      <c r="AT7" s="36">
        <f>COUNTIF(L90:L106,AS7)</f>
        <v>0</v>
      </c>
      <c r="AU7" s="36">
        <f>AT7/(AV4-AT20)</f>
        <v>0</v>
      </c>
      <c r="AV7" s="36">
        <f>IF(AU7=0,0,(AU7*((LOG(AU7))/LOG(2))))</f>
        <v>0</v>
      </c>
    </row>
    <row r="8" spans="1:48" x14ac:dyDescent="0.3">
      <c r="A8" s="58">
        <v>21</v>
      </c>
      <c r="B8" s="58">
        <v>122</v>
      </c>
      <c r="C8" s="61">
        <v>12</v>
      </c>
      <c r="D8" s="58">
        <v>131</v>
      </c>
      <c r="E8" s="61">
        <v>24</v>
      </c>
      <c r="F8" s="58">
        <v>138</v>
      </c>
      <c r="G8" s="64">
        <v>23</v>
      </c>
      <c r="H8" s="64">
        <v>154</v>
      </c>
      <c r="I8" s="42"/>
      <c r="J8" s="42"/>
      <c r="K8" s="43">
        <v>0</v>
      </c>
      <c r="L8">
        <v>2122</v>
      </c>
      <c r="N8" s="36">
        <v>1112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1112</v>
      </c>
      <c r="U8" s="36">
        <f>COUNTIF(L7:L23,T8)</f>
        <v>0</v>
      </c>
      <c r="V8" s="36">
        <f>U8/(W4-U20)</f>
        <v>0</v>
      </c>
      <c r="W8" s="36">
        <f>IF(V8=0,0,(V8*((LOG(V8))/LOG(2))))</f>
        <v>0</v>
      </c>
      <c r="Y8" s="36">
        <f>N8</f>
        <v>1112</v>
      </c>
      <c r="Z8" s="36">
        <f>COUNTIF(L24:L39,Y8)</f>
        <v>0</v>
      </c>
      <c r="AA8" s="36">
        <f>Z8/(AB4-Z20)</f>
        <v>0</v>
      </c>
      <c r="AB8" s="36">
        <f>IF(AA8=0,0,(AA8*((LOG(AA8))/LOG(2))))</f>
        <v>0</v>
      </c>
      <c r="AD8" s="36">
        <f>N8</f>
        <v>1112</v>
      </c>
      <c r="AE8" s="36">
        <f>COUNTIF(L40:L56,AD8)</f>
        <v>0</v>
      </c>
      <c r="AF8" s="36">
        <f>AE8/(AG4-AE20)</f>
        <v>0</v>
      </c>
      <c r="AG8" s="36">
        <f>IF(AF8=0,0,(AF8*((LOG(AF8))/LOG(2))))</f>
        <v>0</v>
      </c>
      <c r="AI8" s="36">
        <f>N8</f>
        <v>1112</v>
      </c>
      <c r="AJ8" s="36">
        <f>COUNTIF(L57:L73,AI8)</f>
        <v>0</v>
      </c>
      <c r="AK8" s="36">
        <f>AJ8/(AL4-AJ20)</f>
        <v>0</v>
      </c>
      <c r="AL8" s="36">
        <f>IF(AK8=0,0,(AK8*((LOG(AK8))/LOG(2))))</f>
        <v>0</v>
      </c>
      <c r="AN8" s="36">
        <f>N8</f>
        <v>1112</v>
      </c>
      <c r="AO8" s="36">
        <f>COUNTIF(L74:L89,AN8)</f>
        <v>0</v>
      </c>
      <c r="AP8" s="36">
        <f>AO8/(AQ4-AO20)</f>
        <v>0</v>
      </c>
      <c r="AQ8" s="36">
        <f>IF(AP8=0,0,(AP8*((LOG(AP8))/LOG(2))))</f>
        <v>0</v>
      </c>
      <c r="AS8" s="36">
        <f>N8</f>
        <v>1112</v>
      </c>
      <c r="AT8" s="36">
        <f>COUNTIF(L90:L106,AS8)</f>
        <v>0</v>
      </c>
      <c r="AU8" s="36">
        <f>AT8/(AV4-AT20)</f>
        <v>0</v>
      </c>
      <c r="AV8" s="36">
        <f>IF(AU8=0,0,(AU8*((LOG(AU8))/LOG(2))))</f>
        <v>0</v>
      </c>
    </row>
    <row r="9" spans="1:48" x14ac:dyDescent="0.3">
      <c r="A9" s="58">
        <v>21</v>
      </c>
      <c r="B9" s="58">
        <v>257</v>
      </c>
      <c r="C9" s="61">
        <v>12</v>
      </c>
      <c r="D9" s="58">
        <v>265</v>
      </c>
      <c r="E9" s="61">
        <v>24</v>
      </c>
      <c r="F9" s="58">
        <v>272</v>
      </c>
      <c r="G9" s="64">
        <v>23</v>
      </c>
      <c r="H9" s="64">
        <v>288</v>
      </c>
      <c r="I9" s="42"/>
      <c r="J9" s="42"/>
      <c r="K9" s="43">
        <v>0</v>
      </c>
      <c r="L9">
        <v>2122</v>
      </c>
      <c r="N9" s="36">
        <v>1121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1121</v>
      </c>
      <c r="U9" s="36">
        <f>COUNTIF(L7:L23,T9)</f>
        <v>0</v>
      </c>
      <c r="V9" s="36">
        <f>U9/(W4-U20)</f>
        <v>0</v>
      </c>
      <c r="W9" s="36">
        <f>IF(V9=0,0,(V9*((LOG(V9))/LOG(2))))</f>
        <v>0</v>
      </c>
      <c r="Y9" s="36">
        <f>N9</f>
        <v>1121</v>
      </c>
      <c r="Z9" s="36">
        <f>COUNTIF(L24:L39,Y9)</f>
        <v>0</v>
      </c>
      <c r="AA9" s="36">
        <f>Z9/(AB4-Z20)</f>
        <v>0</v>
      </c>
      <c r="AB9" s="36">
        <f>IF(AA9=0,0,(AA9*((LOG(AA9))/LOG(2))))</f>
        <v>0</v>
      </c>
      <c r="AD9" s="36">
        <f>N9</f>
        <v>1121</v>
      </c>
      <c r="AE9" s="36">
        <f>COUNTIF(L40:L56,AD9)</f>
        <v>0</v>
      </c>
      <c r="AF9" s="36">
        <f>AE9/(AG4-AE20)</f>
        <v>0</v>
      </c>
      <c r="AG9" s="36">
        <f>IF(AF9=0,0,(AF9*((LOG(AF9))/LOG(2))))</f>
        <v>0</v>
      </c>
      <c r="AI9" s="36">
        <f>N9</f>
        <v>1121</v>
      </c>
      <c r="AJ9" s="36">
        <f>COUNTIF(L57:L73,AI9)</f>
        <v>0</v>
      </c>
      <c r="AK9" s="36">
        <f>AJ9/(AL4-AJ20)</f>
        <v>0</v>
      </c>
      <c r="AL9" s="36">
        <f>IF(AK9=0,0,(AK9*((LOG(AK9))/LOG(2))))</f>
        <v>0</v>
      </c>
      <c r="AN9" s="36">
        <f>N9</f>
        <v>1121</v>
      </c>
      <c r="AO9" s="36">
        <f>COUNTIF(L74:L89,AN9)</f>
        <v>0</v>
      </c>
      <c r="AP9" s="36">
        <f>AO9/(AQ4-AO20)</f>
        <v>0</v>
      </c>
      <c r="AQ9" s="36">
        <f>IF(AP9=0,0,(AP9*((LOG(AP9))/LOG(2))))</f>
        <v>0</v>
      </c>
      <c r="AS9" s="36">
        <f>N9</f>
        <v>1121</v>
      </c>
      <c r="AT9" s="36">
        <f>COUNTIF(L90:L106,AS9)</f>
        <v>0</v>
      </c>
      <c r="AU9" s="36">
        <f>AT9/(AV4-AT20)</f>
        <v>0</v>
      </c>
      <c r="AV9" s="36">
        <f>IF(AU9=0,0,(AU9*((LOG(AU9))/LOG(2))))</f>
        <v>0</v>
      </c>
    </row>
    <row r="10" spans="1:48" x14ac:dyDescent="0.3">
      <c r="A10" s="58">
        <v>21</v>
      </c>
      <c r="B10" s="58">
        <v>383</v>
      </c>
      <c r="C10" s="61">
        <v>21</v>
      </c>
      <c r="D10" s="58">
        <v>387</v>
      </c>
      <c r="E10" s="61">
        <v>22</v>
      </c>
      <c r="F10" s="58">
        <v>395</v>
      </c>
      <c r="G10" s="64">
        <v>14</v>
      </c>
      <c r="H10" s="64">
        <v>406</v>
      </c>
      <c r="I10" s="42"/>
      <c r="J10" s="42"/>
      <c r="K10" s="43">
        <v>0</v>
      </c>
      <c r="L10">
        <v>2221</v>
      </c>
      <c r="N10" s="36">
        <v>1122</v>
      </c>
      <c r="O10" s="36">
        <f>COUNTIF($L$7:$L$500,N10)</f>
        <v>1</v>
      </c>
      <c r="P10" s="36">
        <f>O10/$Q$4</f>
        <v>0.01</v>
      </c>
      <c r="Q10" s="36">
        <f>IF(P10=0,0,(P10*((LOG(P10))/LOG(2))))</f>
        <v>-6.6438561897747245E-2</v>
      </c>
      <c r="T10" s="36">
        <f>N10</f>
        <v>1122</v>
      </c>
      <c r="U10" s="36">
        <f>COUNTIF(L7:L23,T10)</f>
        <v>0</v>
      </c>
      <c r="V10" s="36">
        <f>U10/(W4-U20)</f>
        <v>0</v>
      </c>
      <c r="W10" s="36">
        <f>IF(V10=0,0,(V10*((LOG(V10))/LOG(2))))</f>
        <v>0</v>
      </c>
      <c r="Y10" s="36">
        <f>N10</f>
        <v>1122</v>
      </c>
      <c r="Z10" s="36">
        <f>COUNTIF(L24:L39,Y10)</f>
        <v>0</v>
      </c>
      <c r="AA10" s="36">
        <f>Z10/(AB4-Z20)</f>
        <v>0</v>
      </c>
      <c r="AB10" s="36">
        <f>IF(AA10=0,0,(AA10*((LOG(AA10))/LOG(2))))</f>
        <v>0</v>
      </c>
      <c r="AD10" s="36">
        <f>N10</f>
        <v>1122</v>
      </c>
      <c r="AE10" s="36">
        <f>COUNTIF(L40:L56,AD10)</f>
        <v>1</v>
      </c>
      <c r="AF10" s="36">
        <f>AE10/(AG4-AE20)</f>
        <v>8.3333333333333329E-2</v>
      </c>
      <c r="AG10" s="36">
        <f>IF(AF10=0,0,(AF10*((LOG(AF10))/LOG(2))))</f>
        <v>-0.29874687506009634</v>
      </c>
      <c r="AI10" s="36">
        <f>N10</f>
        <v>1122</v>
      </c>
      <c r="AJ10" s="36">
        <f>COUNTIF(L57:L73,AI10)</f>
        <v>0</v>
      </c>
      <c r="AK10" s="36">
        <f>AJ10/(AL4-AJ20)</f>
        <v>0</v>
      </c>
      <c r="AL10" s="36">
        <f>IF(AK10=0,0,(AK10*((LOG(AK10))/LOG(2))))</f>
        <v>0</v>
      </c>
      <c r="AN10" s="36">
        <f>N10</f>
        <v>1122</v>
      </c>
      <c r="AO10" s="36">
        <f>COUNTIF(L74:L89,AN10)</f>
        <v>0</v>
      </c>
      <c r="AP10" s="36">
        <f>AO10/(AQ4-AO20)</f>
        <v>0</v>
      </c>
      <c r="AQ10" s="36">
        <f>IF(AP10=0,0,(AP10*((LOG(AP10))/LOG(2))))</f>
        <v>0</v>
      </c>
      <c r="AS10" s="36">
        <f>N10</f>
        <v>1122</v>
      </c>
      <c r="AT10" s="36">
        <f>COUNTIF(L90:L106,AS10)</f>
        <v>0</v>
      </c>
      <c r="AU10" s="36">
        <f>AT10/(AV4-AT20)</f>
        <v>0</v>
      </c>
      <c r="AV10" s="36">
        <f>IF(AU10=0,0,(AU10*((LOG(AU10))/LOG(2))))</f>
        <v>0</v>
      </c>
    </row>
    <row r="11" spans="1:48" x14ac:dyDescent="0.3">
      <c r="A11" s="58">
        <v>21</v>
      </c>
      <c r="B11" s="58">
        <v>512</v>
      </c>
      <c r="C11" s="61">
        <v>12</v>
      </c>
      <c r="D11" s="58">
        <v>520</v>
      </c>
      <c r="E11" s="61">
        <v>24</v>
      </c>
      <c r="F11" s="58">
        <v>528</v>
      </c>
      <c r="G11" s="64">
        <v>14</v>
      </c>
      <c r="H11" s="64">
        <v>546</v>
      </c>
      <c r="I11" s="42"/>
      <c r="J11" s="42"/>
      <c r="K11" s="43">
        <v>0</v>
      </c>
      <c r="L11">
        <v>2121</v>
      </c>
      <c r="N11" s="36">
        <v>1211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1211</v>
      </c>
      <c r="U11" s="36">
        <f>COUNTIF(L7:L23,T11)</f>
        <v>0</v>
      </c>
      <c r="V11" s="36">
        <f>U11/(W4-U20)</f>
        <v>0</v>
      </c>
      <c r="W11" s="36">
        <f>IF(V11=0,0,(V11*((LOG(V11))/LOG(2))))</f>
        <v>0</v>
      </c>
      <c r="Y11" s="36">
        <f>N11</f>
        <v>1211</v>
      </c>
      <c r="Z11" s="36">
        <f>COUNTIF(L24:L39,Y11)</f>
        <v>0</v>
      </c>
      <c r="AA11" s="36">
        <f>Z11/(AB4-Z20)</f>
        <v>0</v>
      </c>
      <c r="AB11" s="36">
        <f>IF(AA11=0,0,(AA11*((LOG(AA11))/LOG(2))))</f>
        <v>0</v>
      </c>
      <c r="AD11" s="36">
        <f>N11</f>
        <v>1211</v>
      </c>
      <c r="AE11" s="36">
        <f>COUNTIF(L40:L56,AD11)</f>
        <v>0</v>
      </c>
      <c r="AF11" s="36">
        <f>AE11/(AG4-AE20)</f>
        <v>0</v>
      </c>
      <c r="AG11" s="36">
        <f>IF(AF11=0,0,(AF11*((LOG(AF11))/LOG(2))))</f>
        <v>0</v>
      </c>
      <c r="AI11" s="36">
        <f>N11</f>
        <v>1211</v>
      </c>
      <c r="AJ11" s="36">
        <f>COUNTIF(L57:L73,AI11)</f>
        <v>0</v>
      </c>
      <c r="AK11" s="36">
        <f>AJ11/(AL4-AJ20)</f>
        <v>0</v>
      </c>
      <c r="AL11" s="36">
        <f>IF(AK11=0,0,(AK11*((LOG(AK11))/LOG(2))))</f>
        <v>0</v>
      </c>
      <c r="AN11" s="36">
        <f>N11</f>
        <v>1211</v>
      </c>
      <c r="AO11" s="36">
        <f>COUNTIF(L74:L89,AN11)</f>
        <v>0</v>
      </c>
      <c r="AP11" s="36">
        <f>AO11/(AQ4-AO20)</f>
        <v>0</v>
      </c>
      <c r="AQ11" s="36">
        <f>IF(AP11=0,0,(AP11*((LOG(AP11))/LOG(2))))</f>
        <v>0</v>
      </c>
      <c r="AS11" s="36">
        <f>N11</f>
        <v>1211</v>
      </c>
      <c r="AT11" s="36">
        <f>COUNTIF(L90:L106,AS11)</f>
        <v>0</v>
      </c>
      <c r="AU11" s="36">
        <f>AT11/(AV4-AT20)</f>
        <v>0</v>
      </c>
      <c r="AV11" s="36">
        <f>IF(AU11=0,0,(AU11*((LOG(AU11))/LOG(2))))</f>
        <v>0</v>
      </c>
    </row>
    <row r="12" spans="1:48" x14ac:dyDescent="0.3">
      <c r="A12" s="58">
        <v>21</v>
      </c>
      <c r="B12" s="58">
        <v>646</v>
      </c>
      <c r="C12" s="61">
        <v>21</v>
      </c>
      <c r="D12" s="58">
        <v>653</v>
      </c>
      <c r="E12" s="61">
        <v>11</v>
      </c>
      <c r="F12" s="58">
        <v>661</v>
      </c>
      <c r="G12" s="64">
        <v>21</v>
      </c>
      <c r="H12" s="64">
        <v>669</v>
      </c>
      <c r="I12" s="42"/>
      <c r="J12" s="42"/>
      <c r="K12" s="43">
        <v>0</v>
      </c>
      <c r="L12">
        <v>2212</v>
      </c>
      <c r="N12" s="36">
        <v>1212</v>
      </c>
      <c r="O12" s="36">
        <f>COUNTIF($L$7:$L$500,N12)</f>
        <v>3</v>
      </c>
      <c r="P12" s="36">
        <f>O12/$Q$4</f>
        <v>0.03</v>
      </c>
      <c r="Q12" s="36">
        <f>IF(P12=0,0,(P12*((LOG(P12))/LOG(2))))</f>
        <v>-0.15176681067160705</v>
      </c>
      <c r="T12" s="36">
        <f>N12</f>
        <v>1212</v>
      </c>
      <c r="U12" s="36">
        <f>COUNTIF(L7:L23,T12)</f>
        <v>0</v>
      </c>
      <c r="V12" s="36">
        <f>U12/(W4-U20)</f>
        <v>0</v>
      </c>
      <c r="W12" s="36">
        <f>IF(V12=0,0,(V12*((LOG(V12))/LOG(2))))</f>
        <v>0</v>
      </c>
      <c r="Y12" s="36">
        <f>N12</f>
        <v>1212</v>
      </c>
      <c r="Z12" s="36">
        <f>COUNTIF(L24:L39,Y12)</f>
        <v>0</v>
      </c>
      <c r="AA12" s="36">
        <f>Z12/(AB4-Z20)</f>
        <v>0</v>
      </c>
      <c r="AB12" s="36">
        <f>IF(AA12=0,0,(AA12*((LOG(AA12))/LOG(2))))</f>
        <v>0</v>
      </c>
      <c r="AD12" s="36">
        <f>N12</f>
        <v>1212</v>
      </c>
      <c r="AE12" s="36">
        <f>COUNTIF(L40:L56,AD12)</f>
        <v>2</v>
      </c>
      <c r="AF12" s="36">
        <f>AE12/(AG4-AE20)</f>
        <v>0.16666666666666666</v>
      </c>
      <c r="AG12" s="36">
        <f>IF(AF12=0,0,(AF12*((LOG(AF12))/LOG(2))))</f>
        <v>-0.43082708345352599</v>
      </c>
      <c r="AI12" s="36">
        <f>N12</f>
        <v>1212</v>
      </c>
      <c r="AJ12" s="36">
        <f>COUNTIF(L57:L73,AI12)</f>
        <v>0</v>
      </c>
      <c r="AK12" s="36">
        <f>AJ12/(AL4-AJ20)</f>
        <v>0</v>
      </c>
      <c r="AL12" s="36">
        <f>IF(AK12=0,0,(AK12*((LOG(AK12))/LOG(2))))</f>
        <v>0</v>
      </c>
      <c r="AN12" s="36">
        <f>N12</f>
        <v>1212</v>
      </c>
      <c r="AO12" s="36">
        <f>COUNTIF(L74:L89,AN12)</f>
        <v>1</v>
      </c>
      <c r="AP12" s="36">
        <f>AO12/(AQ4-AO20)</f>
        <v>0.1</v>
      </c>
      <c r="AQ12" s="36">
        <f>IF(AP12=0,0,(AP12*((LOG(AP12))/LOG(2))))</f>
        <v>-0.33219280948873625</v>
      </c>
      <c r="AS12" s="36">
        <f>N12</f>
        <v>1212</v>
      </c>
      <c r="AT12" s="36">
        <f>COUNTIF(L90:L106,AS12)</f>
        <v>0</v>
      </c>
      <c r="AU12" s="36">
        <f>AT12/(AV4-AT20)</f>
        <v>0</v>
      </c>
      <c r="AV12" s="36">
        <f>IF(AU12=0,0,(AU12*((LOG(AU12))/LOG(2))))</f>
        <v>0</v>
      </c>
    </row>
    <row r="13" spans="1:48" x14ac:dyDescent="0.3">
      <c r="A13" s="58">
        <v>21</v>
      </c>
      <c r="B13" s="58">
        <v>756</v>
      </c>
      <c r="C13" s="61">
        <v>21</v>
      </c>
      <c r="D13" s="58">
        <v>765</v>
      </c>
      <c r="E13" s="61">
        <v>11</v>
      </c>
      <c r="F13" s="58">
        <v>773</v>
      </c>
      <c r="G13" s="64">
        <v>21</v>
      </c>
      <c r="H13" s="64">
        <v>780</v>
      </c>
      <c r="I13" s="42"/>
      <c r="J13" s="42"/>
      <c r="K13" s="43">
        <v>0</v>
      </c>
      <c r="L13">
        <v>2212</v>
      </c>
      <c r="N13" s="36">
        <v>1221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1221</v>
      </c>
      <c r="U13" s="36">
        <f>COUNTIF(L7:L23,T13)</f>
        <v>0</v>
      </c>
      <c r="V13" s="36">
        <f>U13/(W4-U20)</f>
        <v>0</v>
      </c>
      <c r="W13" s="36">
        <f>IF(V13=0,0,(V13*((LOG(V13))/LOG(2))))</f>
        <v>0</v>
      </c>
      <c r="Y13" s="36">
        <f>N13</f>
        <v>1221</v>
      </c>
      <c r="Z13" s="36">
        <f>COUNTIF(L24:L39,Y13)</f>
        <v>0</v>
      </c>
      <c r="AA13" s="36">
        <f>Z13/(AB4-Z20)</f>
        <v>0</v>
      </c>
      <c r="AB13" s="36">
        <f>IF(AA13=0,0,(AA13*((LOG(AA13))/LOG(2))))</f>
        <v>0</v>
      </c>
      <c r="AD13" s="36">
        <f>N13</f>
        <v>1221</v>
      </c>
      <c r="AE13" s="36">
        <f>COUNTIF(L40:L56,AD13)</f>
        <v>0</v>
      </c>
      <c r="AF13" s="36">
        <f>AE13/(AG4-AE20)</f>
        <v>0</v>
      </c>
      <c r="AG13" s="36">
        <f>IF(AF13=0,0,(AF13*((LOG(AF13))/LOG(2))))</f>
        <v>0</v>
      </c>
      <c r="AI13" s="36">
        <f>N13</f>
        <v>1221</v>
      </c>
      <c r="AJ13" s="36">
        <f>COUNTIF(L57:L73,AI13)</f>
        <v>0</v>
      </c>
      <c r="AK13" s="36">
        <f>AJ13/(AL4-AJ20)</f>
        <v>0</v>
      </c>
      <c r="AL13" s="36">
        <f>IF(AK13=0,0,(AK13*((LOG(AK13))/LOG(2))))</f>
        <v>0</v>
      </c>
      <c r="AN13" s="36">
        <f>N13</f>
        <v>1221</v>
      </c>
      <c r="AO13" s="36">
        <f>COUNTIF(L74:L89,AN13)</f>
        <v>0</v>
      </c>
      <c r="AP13" s="36">
        <f>AO13/(AQ4-AO20)</f>
        <v>0</v>
      </c>
      <c r="AQ13" s="36">
        <f>IF(AP13=0,0,(AP13*((LOG(AP13))/LOG(2))))</f>
        <v>0</v>
      </c>
      <c r="AS13" s="36">
        <f>N13</f>
        <v>1221</v>
      </c>
      <c r="AT13" s="36">
        <f>COUNTIF(L90:L106,AS13)</f>
        <v>0</v>
      </c>
      <c r="AU13" s="36">
        <f>AT13/(AV4-AT20)</f>
        <v>0</v>
      </c>
      <c r="AV13" s="36">
        <f>IF(AU13=0,0,(AU13*((LOG(AU13))/LOG(2))))</f>
        <v>0</v>
      </c>
    </row>
    <row r="14" spans="1:48" x14ac:dyDescent="0.3">
      <c r="A14" s="58">
        <v>21</v>
      </c>
      <c r="B14" s="58">
        <v>873</v>
      </c>
      <c r="C14" s="61">
        <v>21</v>
      </c>
      <c r="D14" s="58">
        <v>881</v>
      </c>
      <c r="E14" s="61">
        <v>11</v>
      </c>
      <c r="F14" s="58">
        <v>890</v>
      </c>
      <c r="G14" s="64">
        <v>21</v>
      </c>
      <c r="H14" s="64">
        <v>897</v>
      </c>
      <c r="I14" s="42"/>
      <c r="J14" s="42"/>
      <c r="K14" s="43">
        <v>0</v>
      </c>
      <c r="L14">
        <v>2212</v>
      </c>
      <c r="N14" s="36">
        <v>1222</v>
      </c>
      <c r="O14" s="36">
        <f>COUNTIF($L$7:$L$500,N14)</f>
        <v>1</v>
      </c>
      <c r="P14" s="36">
        <f>O14/$Q$4</f>
        <v>0.01</v>
      </c>
      <c r="Q14" s="36">
        <f>IF(P14=0,0,(P14*((LOG(P14))/LOG(2))))</f>
        <v>-6.6438561897747245E-2</v>
      </c>
      <c r="T14" s="36">
        <f>N14</f>
        <v>1222</v>
      </c>
      <c r="U14" s="36">
        <f>COUNTIF(L7:L23,T14)</f>
        <v>0</v>
      </c>
      <c r="V14" s="36">
        <f>U14/(W4-U20)</f>
        <v>0</v>
      </c>
      <c r="W14" s="36">
        <f>IF(V14=0,0,(V14*((LOG(V14))/LOG(2))))</f>
        <v>0</v>
      </c>
      <c r="Y14" s="36">
        <f>N14</f>
        <v>1222</v>
      </c>
      <c r="Z14" s="36">
        <f>COUNTIF(L24:L39,Y14)</f>
        <v>1</v>
      </c>
      <c r="AA14" s="36">
        <f>Z14/(AB4-Z20)</f>
        <v>8.3333333333333329E-2</v>
      </c>
      <c r="AB14" s="36">
        <f>IF(AA14=0,0,(AA14*((LOG(AA14))/LOG(2))))</f>
        <v>-0.29874687506009634</v>
      </c>
      <c r="AD14" s="36">
        <f>N14</f>
        <v>1222</v>
      </c>
      <c r="AE14" s="36">
        <f>COUNTIF(L40:L56,AD14)</f>
        <v>0</v>
      </c>
      <c r="AF14" s="36">
        <f>AE14/(AG4-AE20)</f>
        <v>0</v>
      </c>
      <c r="AG14" s="36">
        <f>IF(AF14=0,0,(AF14*((LOG(AF14))/LOG(2))))</f>
        <v>0</v>
      </c>
      <c r="AI14" s="36">
        <f>N14</f>
        <v>1222</v>
      </c>
      <c r="AJ14" s="36">
        <f>COUNTIF(L57:L73,AI14)</f>
        <v>0</v>
      </c>
      <c r="AK14" s="36">
        <f>AJ14/(AL4-AJ20)</f>
        <v>0</v>
      </c>
      <c r="AL14" s="36">
        <f>IF(AK14=0,0,(AK14*((LOG(AK14))/LOG(2))))</f>
        <v>0</v>
      </c>
      <c r="AN14" s="36">
        <f>N14</f>
        <v>1222</v>
      </c>
      <c r="AO14" s="36">
        <f>COUNTIF(L74:L89,AN14)</f>
        <v>0</v>
      </c>
      <c r="AP14" s="36">
        <f>AO14/(AQ4-AO20)</f>
        <v>0</v>
      </c>
      <c r="AQ14" s="36">
        <f>IF(AP14=0,0,(AP14*((LOG(AP14))/LOG(2))))</f>
        <v>0</v>
      </c>
      <c r="AS14" s="36">
        <f>N14</f>
        <v>1222</v>
      </c>
      <c r="AT14" s="36">
        <f>COUNTIF(L90:L106,AS14)</f>
        <v>0</v>
      </c>
      <c r="AU14" s="36">
        <f>AT14/(AV4-AT20)</f>
        <v>0</v>
      </c>
      <c r="AV14" s="36">
        <f>IF(AU14=0,0,(AU14*((LOG(AU14))/LOG(2))))</f>
        <v>0</v>
      </c>
    </row>
    <row r="15" spans="1:48" x14ac:dyDescent="0.3">
      <c r="A15" s="58">
        <v>21</v>
      </c>
      <c r="B15" s="58">
        <v>984</v>
      </c>
      <c r="C15" s="61">
        <v>21</v>
      </c>
      <c r="D15" s="58">
        <v>988</v>
      </c>
      <c r="E15" s="61">
        <v>11</v>
      </c>
      <c r="F15" s="58">
        <v>997</v>
      </c>
      <c r="G15" s="64">
        <v>21</v>
      </c>
      <c r="H15" s="64">
        <v>1005</v>
      </c>
      <c r="I15" s="42"/>
      <c r="J15" s="42"/>
      <c r="K15" s="43">
        <v>0</v>
      </c>
      <c r="L15">
        <v>2212</v>
      </c>
      <c r="N15" s="36">
        <v>2111</v>
      </c>
      <c r="O15" s="36">
        <f>COUNTIF($L$7:$L$500,N15)</f>
        <v>0</v>
      </c>
      <c r="P15" s="36">
        <f>O15/$Q$4</f>
        <v>0</v>
      </c>
      <c r="Q15" s="36">
        <f>IF(P15=0,0,(P15*((LOG(P15))/LOG(2))))</f>
        <v>0</v>
      </c>
      <c r="T15" s="36">
        <f>N15</f>
        <v>2111</v>
      </c>
      <c r="U15" s="36">
        <f>COUNTIF(L7:L23,T15)</f>
        <v>0</v>
      </c>
      <c r="V15" s="36">
        <f>U15/(W4-U20)</f>
        <v>0</v>
      </c>
      <c r="W15" s="36">
        <f>IF(V15=0,0,(V15*((LOG(V15))/LOG(2))))</f>
        <v>0</v>
      </c>
      <c r="Y15" s="36">
        <f>N15</f>
        <v>2111</v>
      </c>
      <c r="Z15" s="36">
        <f>COUNTIF(L24:L39,Y15)</f>
        <v>0</v>
      </c>
      <c r="AA15" s="36">
        <f>Z15/(AB4-Z20)</f>
        <v>0</v>
      </c>
      <c r="AB15" s="36">
        <f>IF(AA15=0,0,(AA15*((LOG(AA15))/LOG(2))))</f>
        <v>0</v>
      </c>
      <c r="AD15" s="36">
        <f>N15</f>
        <v>2111</v>
      </c>
      <c r="AE15" s="36">
        <f>COUNTIF(L40:L56,AD15)</f>
        <v>0</v>
      </c>
      <c r="AF15" s="36">
        <f>AE15/(AG4-AE20)</f>
        <v>0</v>
      </c>
      <c r="AG15" s="36">
        <f>IF(AF15=0,0,(AF15*((LOG(AF15))/LOG(2))))</f>
        <v>0</v>
      </c>
      <c r="AI15" s="36">
        <f>N15</f>
        <v>2111</v>
      </c>
      <c r="AJ15" s="36">
        <f>COUNTIF(L57:L73,AI15)</f>
        <v>0</v>
      </c>
      <c r="AK15" s="36">
        <f>AJ15/(AL4-AJ20)</f>
        <v>0</v>
      </c>
      <c r="AL15" s="36">
        <f>IF(AK15=0,0,(AK15*((LOG(AK15))/LOG(2))))</f>
        <v>0</v>
      </c>
      <c r="AN15" s="36">
        <f>N15</f>
        <v>2111</v>
      </c>
      <c r="AO15" s="36">
        <f>COUNTIF(L74:L89,AN15)</f>
        <v>0</v>
      </c>
      <c r="AP15" s="36">
        <f>AO15/(AQ4-AO20)</f>
        <v>0</v>
      </c>
      <c r="AQ15" s="36">
        <f>IF(AP15=0,0,(AP15*((LOG(AP15))/LOG(2))))</f>
        <v>0</v>
      </c>
      <c r="AS15" s="36">
        <f>N15</f>
        <v>2111</v>
      </c>
      <c r="AT15" s="36">
        <f>COUNTIF(L90:L106,AS15)</f>
        <v>0</v>
      </c>
      <c r="AU15" s="36">
        <f>AT15/(AV4-AT20)</f>
        <v>0</v>
      </c>
      <c r="AV15" s="36">
        <f>IF(AU15=0,0,(AU15*((LOG(AU15))/LOG(2))))</f>
        <v>0</v>
      </c>
    </row>
    <row r="16" spans="1:48" x14ac:dyDescent="0.3">
      <c r="A16" s="58">
        <v>21</v>
      </c>
      <c r="B16" s="58">
        <v>1096</v>
      </c>
      <c r="C16" s="61">
        <v>21</v>
      </c>
      <c r="D16" s="58">
        <v>1102</v>
      </c>
      <c r="E16" s="61">
        <v>11</v>
      </c>
      <c r="F16" s="58">
        <v>1114</v>
      </c>
      <c r="G16" s="64">
        <v>21</v>
      </c>
      <c r="H16" s="64">
        <v>1122</v>
      </c>
      <c r="I16" s="42"/>
      <c r="J16" s="42"/>
      <c r="K16" s="43">
        <v>0</v>
      </c>
      <c r="L16">
        <v>2212</v>
      </c>
      <c r="N16" s="36">
        <v>2112</v>
      </c>
      <c r="O16" s="36">
        <f>COUNTIF($L$7:$L$500,N16)</f>
        <v>2</v>
      </c>
      <c r="P16" s="36">
        <f>O16/$Q$4</f>
        <v>0.02</v>
      </c>
      <c r="Q16" s="36">
        <f>IF(P16=0,0,(P16*((LOG(P16))/LOG(2))))</f>
        <v>-0.11287712379549449</v>
      </c>
      <c r="T16" s="36">
        <f>N16</f>
        <v>2112</v>
      </c>
      <c r="U16" s="36">
        <f>COUNTIF(L7:L23,T16)</f>
        <v>0</v>
      </c>
      <c r="V16" s="36">
        <f>U16/(W4-U20)</f>
        <v>0</v>
      </c>
      <c r="W16" s="36">
        <f>IF(V16=0,0,(V16*((LOG(V16))/LOG(2))))</f>
        <v>0</v>
      </c>
      <c r="Y16" s="36">
        <f>N16</f>
        <v>2112</v>
      </c>
      <c r="Z16" s="36">
        <f>COUNTIF(L24:L39,Y16)</f>
        <v>1</v>
      </c>
      <c r="AA16" s="36">
        <f>Z16/(AB4-Z20)</f>
        <v>8.3333333333333329E-2</v>
      </c>
      <c r="AB16" s="36">
        <f>IF(AA16=0,0,(AA16*((LOG(AA16))/LOG(2))))</f>
        <v>-0.29874687506009634</v>
      </c>
      <c r="AD16" s="36">
        <f>N16</f>
        <v>2112</v>
      </c>
      <c r="AE16" s="36">
        <f>COUNTIF(L40:L56,AD16)</f>
        <v>0</v>
      </c>
      <c r="AF16" s="36">
        <f>AE16/(AG4-AE20)</f>
        <v>0</v>
      </c>
      <c r="AG16" s="36">
        <f>IF(AF16=0,0,(AF16*((LOG(AF16))/LOG(2))))</f>
        <v>0</v>
      </c>
      <c r="AI16" s="36">
        <f>N16</f>
        <v>2112</v>
      </c>
      <c r="AJ16" s="36">
        <f>COUNTIF(L57:L73,AI16)</f>
        <v>0</v>
      </c>
      <c r="AK16" s="36">
        <f>AJ16/(AL4-AJ20)</f>
        <v>0</v>
      </c>
      <c r="AL16" s="36">
        <f>IF(AK16=0,0,(AK16*((LOG(AK16))/LOG(2))))</f>
        <v>0</v>
      </c>
      <c r="AN16" s="36">
        <f>N16</f>
        <v>2112</v>
      </c>
      <c r="AO16" s="36">
        <f>COUNTIF(L74:L89,AN16)</f>
        <v>0</v>
      </c>
      <c r="AP16" s="36">
        <f>AO16/(AQ4-AO20)</f>
        <v>0</v>
      </c>
      <c r="AQ16" s="36">
        <f>IF(AP16=0,0,(AP16*((LOG(AP16))/LOG(2))))</f>
        <v>0</v>
      </c>
      <c r="AS16" s="36">
        <f>N16</f>
        <v>2112</v>
      </c>
      <c r="AT16" s="36">
        <f>COUNTIF(L90:L106,AS16)</f>
        <v>1</v>
      </c>
      <c r="AU16" s="36">
        <f>AT16/(AV4-AT20)</f>
        <v>0.1</v>
      </c>
      <c r="AV16" s="36">
        <f>IF(AU16=0,0,(AU16*((LOG(AU16))/LOG(2))))</f>
        <v>-0.33219280948873625</v>
      </c>
    </row>
    <row r="17" spans="1:48" x14ac:dyDescent="0.3">
      <c r="A17" s="58">
        <v>21</v>
      </c>
      <c r="B17" s="58">
        <v>1209</v>
      </c>
      <c r="C17" s="61">
        <v>21</v>
      </c>
      <c r="D17" s="58">
        <v>1224</v>
      </c>
      <c r="E17" s="61">
        <v>11</v>
      </c>
      <c r="F17" s="58">
        <v>1233</v>
      </c>
      <c r="G17" s="64">
        <v>21</v>
      </c>
      <c r="H17" s="64">
        <v>1241</v>
      </c>
      <c r="I17" s="42"/>
      <c r="J17" s="42"/>
      <c r="K17" s="43">
        <v>0</v>
      </c>
      <c r="L17">
        <v>2212</v>
      </c>
      <c r="N17" s="36">
        <v>2121</v>
      </c>
      <c r="O17" s="36">
        <f>COUNTIF($L$7:$L$500,N17)</f>
        <v>11</v>
      </c>
      <c r="P17" s="36">
        <f>O17/$Q$4</f>
        <v>0.11</v>
      </c>
      <c r="Q17" s="36">
        <f>IF(P17=0,0,(P17*((LOG(P17))/LOG(2))))</f>
        <v>-0.35028670282511704</v>
      </c>
      <c r="T17" s="36">
        <f>N17</f>
        <v>2121</v>
      </c>
      <c r="U17" s="36">
        <f>COUNTIF(L7:L23,T17)</f>
        <v>1</v>
      </c>
      <c r="V17" s="36">
        <f>U17/(W4-U20)</f>
        <v>0.14285714285714285</v>
      </c>
      <c r="W17" s="36">
        <f>IF(V17=0,0,(V17*((LOG(V17))/LOG(2))))</f>
        <v>-0.40105070315108626</v>
      </c>
      <c r="Y17" s="36">
        <f>N17</f>
        <v>2121</v>
      </c>
      <c r="Z17" s="36">
        <f>COUNTIF(L24:L39,Y17)</f>
        <v>1</v>
      </c>
      <c r="AA17" s="36">
        <f>Z17/(AB4-Z20)</f>
        <v>8.3333333333333329E-2</v>
      </c>
      <c r="AB17" s="36">
        <f>IF(AA17=0,0,(AA17*((LOG(AA17))/LOG(2))))</f>
        <v>-0.29874687506009634</v>
      </c>
      <c r="AD17" s="36">
        <f>N17</f>
        <v>2121</v>
      </c>
      <c r="AE17" s="36">
        <f>COUNTIF(L40:L56,AD17)</f>
        <v>2</v>
      </c>
      <c r="AF17" s="36">
        <f>AE17/(AG4-AE20)</f>
        <v>0.16666666666666666</v>
      </c>
      <c r="AG17" s="36">
        <f>IF(AF17=0,0,(AF17*((LOG(AF17))/LOG(2))))</f>
        <v>-0.43082708345352599</v>
      </c>
      <c r="AI17" s="36">
        <f>N17</f>
        <v>2121</v>
      </c>
      <c r="AJ17" s="36">
        <f>COUNTIF(L57:L73,AI17)</f>
        <v>3</v>
      </c>
      <c r="AK17" s="36">
        <f>AJ17/(AL4-AJ20)</f>
        <v>0.33333333333333331</v>
      </c>
      <c r="AL17" s="36">
        <f>IF(AK17=0,0,(AK17*((LOG(AK17))/LOG(2))))</f>
        <v>-0.52832083357371862</v>
      </c>
      <c r="AN17" s="36">
        <f>N17</f>
        <v>2121</v>
      </c>
      <c r="AO17" s="36">
        <f>COUNTIF(L74:L89,AN17)</f>
        <v>2</v>
      </c>
      <c r="AP17" s="36">
        <f>AO17/(AQ4-AO20)</f>
        <v>0.2</v>
      </c>
      <c r="AQ17" s="36">
        <f>IF(AP17=0,0,(AP17*((LOG(AP17))/LOG(2))))</f>
        <v>-0.46438561897747244</v>
      </c>
      <c r="AS17" s="36">
        <f>N17</f>
        <v>2121</v>
      </c>
      <c r="AT17" s="36">
        <f>COUNTIF(L90:L106,AS17)</f>
        <v>2</v>
      </c>
      <c r="AU17" s="36">
        <f>AT17/(AV4-AT20)</f>
        <v>0.2</v>
      </c>
      <c r="AV17" s="36">
        <f>IF(AU17=0,0,(AU17*((LOG(AU17))/LOG(2))))</f>
        <v>-0.46438561897747244</v>
      </c>
    </row>
    <row r="18" spans="1:48" x14ac:dyDescent="0.3">
      <c r="A18" s="58">
        <v>21</v>
      </c>
      <c r="B18" s="58">
        <v>1333</v>
      </c>
      <c r="C18" s="61">
        <v>21</v>
      </c>
      <c r="D18" s="58">
        <v>1341</v>
      </c>
      <c r="E18" s="61">
        <v>11</v>
      </c>
      <c r="F18" s="58">
        <v>1349</v>
      </c>
      <c r="G18" s="64">
        <v>21</v>
      </c>
      <c r="H18" s="64">
        <v>1356</v>
      </c>
      <c r="I18" s="42"/>
      <c r="J18" s="42"/>
      <c r="K18" s="43">
        <v>0</v>
      </c>
      <c r="L18">
        <v>2212</v>
      </c>
      <c r="N18" s="36">
        <v>2122</v>
      </c>
      <c r="O18" s="36">
        <f>COUNTIF($L$7:$L$500,N18)</f>
        <v>22</v>
      </c>
      <c r="P18" s="36">
        <f>O18/$Q$4</f>
        <v>0.22</v>
      </c>
      <c r="Q18" s="36">
        <f>IF(P18=0,0,(P18*((LOG(P18))/LOG(2))))</f>
        <v>-0.48057340565023393</v>
      </c>
      <c r="T18" s="36">
        <f>N18</f>
        <v>2122</v>
      </c>
      <c r="U18" s="36">
        <f>COUNTIF(L7:L23,T18)</f>
        <v>2</v>
      </c>
      <c r="V18" s="36">
        <f>U18/(W4-U20)</f>
        <v>0.2857142857142857</v>
      </c>
      <c r="W18" s="36">
        <f>IF(V18=0,0,(V18*((LOG(V18))/LOG(2))))</f>
        <v>-0.51638712058788683</v>
      </c>
      <c r="Y18" s="36">
        <f>N18</f>
        <v>2122</v>
      </c>
      <c r="Z18" s="36">
        <f>COUNTIF(L24:L39,Y18)</f>
        <v>5</v>
      </c>
      <c r="AA18" s="36">
        <f>Z18/(AB4-Z20)</f>
        <v>0.41666666666666669</v>
      </c>
      <c r="AB18" s="36">
        <f>IF(AA18=0,0,(AA18*((LOG(AA18))/LOG(2))))</f>
        <v>-0.52626433576408083</v>
      </c>
      <c r="AD18" s="36">
        <f>N18</f>
        <v>2122</v>
      </c>
      <c r="AE18" s="36">
        <f>COUNTIF(L40:L56,AD18)</f>
        <v>5</v>
      </c>
      <c r="AF18" s="36">
        <f>AE18/(AG4-AE20)</f>
        <v>0.41666666666666669</v>
      </c>
      <c r="AG18" s="36">
        <f>IF(AF18=0,0,(AF18*((LOG(AF18))/LOG(2))))</f>
        <v>-0.52626433576408083</v>
      </c>
      <c r="AI18" s="36">
        <f>N18</f>
        <v>2122</v>
      </c>
      <c r="AJ18" s="36">
        <f>COUNTIF(L57:L73,AI18)</f>
        <v>4</v>
      </c>
      <c r="AK18" s="36">
        <f>AJ18/(AL4-AJ20)</f>
        <v>0.44444444444444442</v>
      </c>
      <c r="AL18" s="36">
        <f>IF(AK18=0,0,(AK18*((LOG(AK18))/LOG(2))))</f>
        <v>-0.51996666730769447</v>
      </c>
      <c r="AN18" s="36">
        <f>N18</f>
        <v>2122</v>
      </c>
      <c r="AO18" s="36">
        <f>COUNTIF(L74:L89,AN18)</f>
        <v>2</v>
      </c>
      <c r="AP18" s="36">
        <f>AO18/(AQ4-AO20)</f>
        <v>0.2</v>
      </c>
      <c r="AQ18" s="36">
        <f>IF(AP18=0,0,(AP18*((LOG(AP18))/LOG(2))))</f>
        <v>-0.46438561897747244</v>
      </c>
      <c r="AS18" s="36">
        <f>N18</f>
        <v>2122</v>
      </c>
      <c r="AT18" s="36">
        <f>COUNTIF(L90:L106,AS18)</f>
        <v>4</v>
      </c>
      <c r="AU18" s="36">
        <f>AT18/(AV4-AT20)</f>
        <v>0.4</v>
      </c>
      <c r="AV18" s="36">
        <f>IF(AU18=0,0,(AU18*((LOG(AU18))/LOG(2))))</f>
        <v>-0.52877123795494496</v>
      </c>
    </row>
    <row r="19" spans="1:48" x14ac:dyDescent="0.3">
      <c r="A19" s="58">
        <v>21</v>
      </c>
      <c r="B19" s="58">
        <v>1445</v>
      </c>
      <c r="C19" s="61">
        <v>21</v>
      </c>
      <c r="D19" s="58">
        <v>1454</v>
      </c>
      <c r="E19" s="61">
        <v>22</v>
      </c>
      <c r="F19" s="58">
        <v>1463</v>
      </c>
      <c r="G19" s="64">
        <v>14</v>
      </c>
      <c r="H19" s="64">
        <v>1471</v>
      </c>
      <c r="I19" s="42"/>
      <c r="J19" s="42"/>
      <c r="K19" s="43">
        <v>0</v>
      </c>
      <c r="L19">
        <v>2221</v>
      </c>
      <c r="N19" s="36">
        <v>2211</v>
      </c>
      <c r="O19" s="36">
        <f>COUNTIF($L$7:$L$500,N19)</f>
        <v>0</v>
      </c>
      <c r="P19" s="36">
        <f>O19/$Q$4</f>
        <v>0</v>
      </c>
      <c r="Q19" s="36">
        <f>IF(P19=0,0,(P19*((LOG(P19))/LOG(2))))</f>
        <v>0</v>
      </c>
      <c r="T19" s="36">
        <f>N19</f>
        <v>2211</v>
      </c>
      <c r="U19" s="36">
        <f>COUNTIF(L7:L23,T19)</f>
        <v>0</v>
      </c>
      <c r="V19" s="36">
        <f>U19/(W4-U20)</f>
        <v>0</v>
      </c>
      <c r="W19" s="36">
        <f>IF(V19=0,0,(V19*((LOG(V19))/LOG(2))))</f>
        <v>0</v>
      </c>
      <c r="Y19" s="36">
        <f>N19</f>
        <v>2211</v>
      </c>
      <c r="Z19" s="36">
        <f>COUNTIF(L24:L39,Y19)</f>
        <v>0</v>
      </c>
      <c r="AA19" s="36">
        <f>Z19/(AB4-Z20)</f>
        <v>0</v>
      </c>
      <c r="AB19" s="36">
        <f>IF(AA19=0,0,(AA19*((LOG(AA19))/LOG(2))))</f>
        <v>0</v>
      </c>
      <c r="AD19" s="36">
        <f>N19</f>
        <v>2211</v>
      </c>
      <c r="AE19" s="36">
        <f>COUNTIF(L40:L56,AD19)</f>
        <v>0</v>
      </c>
      <c r="AF19" s="36">
        <f>AE19/(AG4-AE20)</f>
        <v>0</v>
      </c>
      <c r="AG19" s="36">
        <f>IF(AF19=0,0,(AF19*((LOG(AF19))/LOG(2))))</f>
        <v>0</v>
      </c>
      <c r="AI19" s="36">
        <f>N19</f>
        <v>2211</v>
      </c>
      <c r="AJ19" s="36">
        <f>COUNTIF(L57:L73,AI19)</f>
        <v>0</v>
      </c>
      <c r="AK19" s="36">
        <f>AJ19/(AL4-AJ20)</f>
        <v>0</v>
      </c>
      <c r="AL19" s="36">
        <f>IF(AK19=0,0,(AK19*((LOG(AK19))/LOG(2))))</f>
        <v>0</v>
      </c>
      <c r="AN19" s="36">
        <f>N19</f>
        <v>2211</v>
      </c>
      <c r="AO19" s="36">
        <f>COUNTIF(L74:L89,AN19)</f>
        <v>0</v>
      </c>
      <c r="AP19" s="36">
        <f>AO19/(AQ4-AO20)</f>
        <v>0</v>
      </c>
      <c r="AQ19" s="36">
        <f>IF(AP19=0,0,(AP19*((LOG(AP19))/LOG(2))))</f>
        <v>0</v>
      </c>
      <c r="AS19" s="36">
        <f>N19</f>
        <v>2211</v>
      </c>
      <c r="AT19" s="36">
        <f>COUNTIF(L90:L106,AS19)</f>
        <v>0</v>
      </c>
      <c r="AU19" s="36">
        <f>AT19/(AV4-AT20)</f>
        <v>0</v>
      </c>
      <c r="AV19" s="36">
        <f>IF(AU19=0,0,(AU19*((LOG(AU19))/LOG(2))))</f>
        <v>0</v>
      </c>
    </row>
    <row r="20" spans="1:48" x14ac:dyDescent="0.3">
      <c r="A20" s="58">
        <v>21</v>
      </c>
      <c r="B20" s="58">
        <v>1569</v>
      </c>
      <c r="C20" s="61">
        <v>21</v>
      </c>
      <c r="D20" s="58">
        <v>1578</v>
      </c>
      <c r="E20" s="61">
        <v>22</v>
      </c>
      <c r="F20" s="58">
        <v>1586</v>
      </c>
      <c r="G20" s="64">
        <v>14</v>
      </c>
      <c r="H20" s="64">
        <v>1594</v>
      </c>
      <c r="I20" s="42"/>
      <c r="J20" s="42"/>
      <c r="K20" s="43">
        <v>0</v>
      </c>
      <c r="L20">
        <v>2221</v>
      </c>
      <c r="N20" s="36">
        <v>2212</v>
      </c>
      <c r="O20" s="36">
        <f>COUNTIF($L$7:$L$500,N20)</f>
        <v>40</v>
      </c>
      <c r="P20" s="36">
        <f>O20/$Q$4</f>
        <v>0.4</v>
      </c>
      <c r="Q20" s="36">
        <f>IF(P20=0,0,(P20*((LOG(P20))/LOG(2))))</f>
        <v>-0.52877123795494496</v>
      </c>
      <c r="T20" s="36">
        <f>N20</f>
        <v>2212</v>
      </c>
      <c r="U20" s="36">
        <f>COUNTIF(L7:L23,T20)</f>
        <v>10</v>
      </c>
      <c r="V20" s="55"/>
      <c r="W20" s="56"/>
      <c r="Y20" s="36">
        <f>N20</f>
        <v>2212</v>
      </c>
      <c r="Z20" s="36">
        <f>COUNTIF(L24:L39,Y20)</f>
        <v>4</v>
      </c>
      <c r="AA20" s="55"/>
      <c r="AB20" s="56"/>
      <c r="AD20" s="36">
        <f>N20</f>
        <v>2212</v>
      </c>
      <c r="AE20" s="36">
        <f>COUNTIF(L40:L56,AD20)</f>
        <v>5</v>
      </c>
      <c r="AF20" s="55"/>
      <c r="AG20" s="56"/>
      <c r="AI20" s="36">
        <f>N20</f>
        <v>2212</v>
      </c>
      <c r="AJ20" s="36">
        <f>COUNTIF(L57:L73,AI20)</f>
        <v>8</v>
      </c>
      <c r="AK20" s="55"/>
      <c r="AL20" s="56"/>
      <c r="AN20" s="36">
        <f>N20</f>
        <v>2212</v>
      </c>
      <c r="AO20" s="36">
        <f>COUNTIF(L74:L89,AN20)</f>
        <v>6</v>
      </c>
      <c r="AP20" s="55"/>
      <c r="AQ20" s="56"/>
      <c r="AS20" s="36">
        <f>N20</f>
        <v>2212</v>
      </c>
      <c r="AT20" s="36">
        <f>COUNTIF(L90:L106,AS20)</f>
        <v>7</v>
      </c>
      <c r="AU20" s="55"/>
      <c r="AV20" s="56"/>
    </row>
    <row r="21" spans="1:48" x14ac:dyDescent="0.3">
      <c r="A21" s="58">
        <v>21</v>
      </c>
      <c r="B21" s="58">
        <v>1702</v>
      </c>
      <c r="C21" s="61">
        <v>21</v>
      </c>
      <c r="D21" s="58">
        <v>1710</v>
      </c>
      <c r="E21" s="61">
        <v>11</v>
      </c>
      <c r="F21" s="58">
        <v>1721</v>
      </c>
      <c r="G21" s="64">
        <v>21</v>
      </c>
      <c r="H21" s="64">
        <v>1728</v>
      </c>
      <c r="I21" s="42"/>
      <c r="J21" s="42"/>
      <c r="K21" s="43">
        <v>0</v>
      </c>
      <c r="L21">
        <v>2212</v>
      </c>
      <c r="N21" s="36">
        <v>2221</v>
      </c>
      <c r="O21" s="36">
        <f>COUNTIF($L$7:$L$500,N21)</f>
        <v>16</v>
      </c>
      <c r="P21" s="36">
        <f>O21/$Q$4</f>
        <v>0.16</v>
      </c>
      <c r="Q21" s="36">
        <f>IF(P21=0,0,(P21*((LOG(P21))/LOG(2))))</f>
        <v>-0.42301699036395596</v>
      </c>
      <c r="T21" s="36">
        <f>N21</f>
        <v>2221</v>
      </c>
      <c r="U21" s="36">
        <f>COUNTIF(L7:L23,T21)</f>
        <v>4</v>
      </c>
      <c r="V21" s="36">
        <f>U21/(W4-U20)</f>
        <v>0.5714285714285714</v>
      </c>
      <c r="W21" s="36">
        <f>IF(V21=0,0,(V21*((LOG(V21))/LOG(2))))</f>
        <v>-0.46134566974720237</v>
      </c>
      <c r="Y21" s="36">
        <f>N21</f>
        <v>2221</v>
      </c>
      <c r="Z21" s="36">
        <f>COUNTIF(L24:L39,Y21)</f>
        <v>3</v>
      </c>
      <c r="AA21" s="36">
        <f>Z21/(AB4-Z20)</f>
        <v>0.25</v>
      </c>
      <c r="AB21" s="36">
        <f>IF(AA21=0,0,(AA21*((LOG(AA21))/LOG(2))))</f>
        <v>-0.5</v>
      </c>
      <c r="AD21" s="36">
        <f>N21</f>
        <v>2221</v>
      </c>
      <c r="AE21" s="36">
        <f>COUNTIF(L40:L56,AD21)</f>
        <v>1</v>
      </c>
      <c r="AF21" s="36">
        <f>AE21/(AG4-AE20)</f>
        <v>8.3333333333333329E-2</v>
      </c>
      <c r="AG21" s="36">
        <f>IF(AF21=0,0,(AF21*((LOG(AF21))/LOG(2))))</f>
        <v>-0.29874687506009634</v>
      </c>
      <c r="AI21" s="36">
        <f>N21</f>
        <v>2221</v>
      </c>
      <c r="AJ21" s="36">
        <f>COUNTIF(L57:L73,AI21)</f>
        <v>2</v>
      </c>
      <c r="AK21" s="36">
        <f>AJ21/(AL4-AJ20)</f>
        <v>0.22222222222222221</v>
      </c>
      <c r="AL21" s="36">
        <f>IF(AK21=0,0,(AK21*((LOG(AK21))/LOG(2))))</f>
        <v>-0.48220555587606945</v>
      </c>
      <c r="AN21" s="36">
        <f>N21</f>
        <v>2221</v>
      </c>
      <c r="AO21" s="36">
        <f>COUNTIF(L74:L89,AN21)</f>
        <v>3</v>
      </c>
      <c r="AP21" s="36">
        <f>AO21/(AQ4-AO20)</f>
        <v>0.3</v>
      </c>
      <c r="AQ21" s="36">
        <f>IF(AP21=0,0,(AP21*((LOG(AP21))/LOG(2))))</f>
        <v>-0.52108967824986185</v>
      </c>
      <c r="AS21" s="36">
        <f>N21</f>
        <v>2221</v>
      </c>
      <c r="AT21" s="36">
        <f>COUNTIF(L90:L106,AS21)</f>
        <v>3</v>
      </c>
      <c r="AU21" s="36">
        <f>AT21/(AV4-AT20)</f>
        <v>0.3</v>
      </c>
      <c r="AV21" s="36">
        <f>IF(AU21=0,0,(AU21*((LOG(AU21))/LOG(2))))</f>
        <v>-0.52108967824986185</v>
      </c>
    </row>
    <row r="22" spans="1:48" x14ac:dyDescent="0.3">
      <c r="A22" s="58">
        <v>21</v>
      </c>
      <c r="B22" s="58">
        <v>1831</v>
      </c>
      <c r="C22" s="61">
        <v>21</v>
      </c>
      <c r="D22" s="58">
        <v>1839</v>
      </c>
      <c r="E22" s="61">
        <v>11</v>
      </c>
      <c r="F22" s="58">
        <v>1847</v>
      </c>
      <c r="G22" s="64">
        <v>21</v>
      </c>
      <c r="H22" s="64">
        <v>1855</v>
      </c>
      <c r="I22" s="42"/>
      <c r="J22" s="42"/>
      <c r="K22" s="43">
        <v>0</v>
      </c>
      <c r="L22">
        <v>2212</v>
      </c>
      <c r="N22" s="36">
        <v>2222</v>
      </c>
      <c r="O22" s="36">
        <f>COUNTIF($L$7:$L$500,N22)</f>
        <v>4</v>
      </c>
      <c r="P22" s="36">
        <f>O22/$Q$4</f>
        <v>0.04</v>
      </c>
      <c r="Q22" s="36">
        <f>IF(P22=0,0,(P22*((LOG(P22))/LOG(2))))</f>
        <v>-0.18575424759098899</v>
      </c>
      <c r="T22" s="36">
        <f>N22</f>
        <v>2222</v>
      </c>
      <c r="U22" s="36">
        <f>COUNTIF(L7:L23,T22)</f>
        <v>0</v>
      </c>
      <c r="V22" s="36">
        <f>U22/(W4-U20)</f>
        <v>0</v>
      </c>
      <c r="W22" s="36">
        <f>IF(V22=0,0,(V22*((LOG(V22))/LOG(2))))</f>
        <v>0</v>
      </c>
      <c r="Y22" s="36">
        <f>N22</f>
        <v>2222</v>
      </c>
      <c r="Z22" s="36">
        <f>COUNTIF(L24:L39,Y22)</f>
        <v>1</v>
      </c>
      <c r="AA22" s="36">
        <f>Z22/(AB4-Z20)</f>
        <v>8.3333333333333329E-2</v>
      </c>
      <c r="AB22" s="36">
        <f>IF(AA22=0,0,(AA22*((LOG(AA22))/LOG(2))))</f>
        <v>-0.29874687506009634</v>
      </c>
      <c r="AD22" s="36">
        <f>N22</f>
        <v>2222</v>
      </c>
      <c r="AE22" s="36">
        <f>COUNTIF(L40:L56,AD22)</f>
        <v>1</v>
      </c>
      <c r="AF22" s="36">
        <f>AE22/(AG4-AE20)</f>
        <v>8.3333333333333329E-2</v>
      </c>
      <c r="AG22" s="36">
        <f>IF(AF22=0,0,(AF22*((LOG(AF22))/LOG(2))))</f>
        <v>-0.29874687506009634</v>
      </c>
      <c r="AI22" s="36">
        <f>N22</f>
        <v>2222</v>
      </c>
      <c r="AJ22" s="36">
        <f>COUNTIF(L57:L73,AI22)</f>
        <v>0</v>
      </c>
      <c r="AK22" s="36">
        <f>AJ22/(AL4-AJ20)</f>
        <v>0</v>
      </c>
      <c r="AL22" s="36">
        <f>IF(AK22=0,0,(AK22*((LOG(AK22))/LOG(2))))</f>
        <v>0</v>
      </c>
      <c r="AN22" s="36">
        <f>N22</f>
        <v>2222</v>
      </c>
      <c r="AO22" s="36">
        <f>COUNTIF(L74:L89,AN22)</f>
        <v>2</v>
      </c>
      <c r="AP22" s="36">
        <f>AO22/(AQ4-AO20)</f>
        <v>0.2</v>
      </c>
      <c r="AQ22" s="36">
        <f>IF(AP22=0,0,(AP22*((LOG(AP22))/LOG(2))))</f>
        <v>-0.46438561897747244</v>
      </c>
      <c r="AS22" s="36">
        <f>N22</f>
        <v>2222</v>
      </c>
      <c r="AT22" s="36">
        <f>COUNTIF(L90:L106,AS22)</f>
        <v>0</v>
      </c>
      <c r="AU22" s="36">
        <f>AT22/(AV4-AT20)</f>
        <v>0</v>
      </c>
      <c r="AV22" s="36">
        <f>IF(AU22=0,0,(AU22*((LOG(AU22))/LOG(2))))</f>
        <v>0</v>
      </c>
    </row>
    <row r="23" spans="1:48" x14ac:dyDescent="0.3">
      <c r="A23" s="58">
        <v>21</v>
      </c>
      <c r="B23" s="58">
        <v>1944</v>
      </c>
      <c r="C23" s="61">
        <v>21</v>
      </c>
      <c r="D23" s="58">
        <v>1952</v>
      </c>
      <c r="E23" s="61">
        <v>22</v>
      </c>
      <c r="F23" s="58">
        <v>1960</v>
      </c>
      <c r="G23" s="64">
        <v>14</v>
      </c>
      <c r="H23" s="64">
        <v>1968</v>
      </c>
      <c r="I23" s="42"/>
      <c r="J23" s="42"/>
      <c r="K23" s="43">
        <v>0</v>
      </c>
      <c r="L23">
        <v>2221</v>
      </c>
      <c r="P23" s="28">
        <f>SUM(P7:P22)</f>
        <v>1</v>
      </c>
      <c r="Q23" s="28">
        <f>-SUM(Q7:Q22)</f>
        <v>2.3659236426478367</v>
      </c>
      <c r="V23" s="28">
        <f>SUM(V7:V22)</f>
        <v>1</v>
      </c>
      <c r="W23" s="28">
        <f>-SUM(W7:W22)</f>
        <v>1.3787834934861753</v>
      </c>
      <c r="AA23" s="28">
        <f>SUM(AA7:AA22)</f>
        <v>1</v>
      </c>
      <c r="AB23" s="28">
        <f>-SUM(AB7:AB22)</f>
        <v>2.2212518360044662</v>
      </c>
      <c r="AF23" s="28">
        <f>SUM(AF7:AF22)</f>
        <v>1</v>
      </c>
      <c r="AG23" s="28">
        <f>-SUM(AG7:AG22)</f>
        <v>2.2841591278514217</v>
      </c>
      <c r="AK23" s="28">
        <f>SUM(AK7:AK22)</f>
        <v>0.99999999999999989</v>
      </c>
      <c r="AL23" s="28">
        <f>-SUM(AL7:AL22)</f>
        <v>1.5304930567574824</v>
      </c>
      <c r="AP23" s="28">
        <f>SUM(AP7:AP22)</f>
        <v>1</v>
      </c>
      <c r="AQ23" s="28">
        <f>-SUM(AQ7:AQ22)</f>
        <v>2.2464393446710154</v>
      </c>
      <c r="AU23" s="28">
        <f>SUM(AU7:AU22)</f>
        <v>1</v>
      </c>
      <c r="AV23" s="28">
        <f>-SUM(AV7:AV22)</f>
        <v>1.8464393446710154</v>
      </c>
    </row>
    <row r="24" spans="1:48" x14ac:dyDescent="0.3">
      <c r="A24" s="59">
        <v>12</v>
      </c>
      <c r="B24" s="59">
        <v>2074</v>
      </c>
      <c r="C24" s="62">
        <v>23</v>
      </c>
      <c r="D24" s="59">
        <v>2081</v>
      </c>
      <c r="E24" s="62">
        <v>24</v>
      </c>
      <c r="F24" s="59">
        <v>2108</v>
      </c>
      <c r="G24" s="65">
        <v>23</v>
      </c>
      <c r="H24" s="65">
        <v>2119</v>
      </c>
      <c r="I24" s="41"/>
      <c r="J24" s="41"/>
      <c r="K24" s="51">
        <v>0</v>
      </c>
      <c r="L24">
        <v>1222</v>
      </c>
      <c r="P24" s="29" t="s">
        <v>90</v>
      </c>
      <c r="Q24" s="29">
        <f>Q23/(LOG(Q4)/LOG(2))</f>
        <v>0.35610699194379447</v>
      </c>
      <c r="V24" s="29" t="s">
        <v>117</v>
      </c>
      <c r="W24" s="29">
        <f>W23/(LOG(W4)/LOG(2))</f>
        <v>0.33732012914505438</v>
      </c>
      <c r="AA24" s="29" t="s">
        <v>120</v>
      </c>
      <c r="AB24" s="29">
        <f>AB23/(LOG(AB4)/LOG(2))</f>
        <v>0.55531295900111655</v>
      </c>
      <c r="AF24" s="29" t="s">
        <v>121</v>
      </c>
      <c r="AG24" s="29">
        <f>AG23/(LOG(AG4)/LOG(2))</f>
        <v>0.55882076891314469</v>
      </c>
      <c r="AK24" s="29" t="s">
        <v>122</v>
      </c>
      <c r="AL24" s="29">
        <f>AL23/(LOG(AL4)/LOG(2))</f>
        <v>0.37443595604389895</v>
      </c>
      <c r="AP24" s="29" t="s">
        <v>123</v>
      </c>
      <c r="AQ24" s="29">
        <f>AQ23/(LOG(AQ4)/LOG(2))</f>
        <v>0.56160983616775384</v>
      </c>
      <c r="AU24" s="29" t="s">
        <v>124</v>
      </c>
      <c r="AV24" s="29">
        <f>AV23/(LOG(AV4)/LOG(2))</f>
        <v>0.45173238666218596</v>
      </c>
    </row>
    <row r="25" spans="1:48" x14ac:dyDescent="0.3">
      <c r="A25" s="59">
        <v>21</v>
      </c>
      <c r="B25" s="59">
        <v>2217</v>
      </c>
      <c r="C25" s="62">
        <v>21</v>
      </c>
      <c r="D25" s="59">
        <v>2224</v>
      </c>
      <c r="E25" s="62">
        <v>11</v>
      </c>
      <c r="F25" s="59">
        <v>2233</v>
      </c>
      <c r="G25" s="65">
        <v>21</v>
      </c>
      <c r="H25" s="65">
        <v>2240</v>
      </c>
      <c r="I25" s="41"/>
      <c r="J25" s="41"/>
      <c r="K25" s="51">
        <v>0</v>
      </c>
      <c r="L25">
        <v>2212</v>
      </c>
    </row>
    <row r="26" spans="1:48" x14ac:dyDescent="0.3">
      <c r="A26" s="59">
        <v>21</v>
      </c>
      <c r="B26" s="59">
        <v>2345</v>
      </c>
      <c r="C26" s="62">
        <v>21</v>
      </c>
      <c r="D26" s="59">
        <v>2353</v>
      </c>
      <c r="E26" s="62">
        <v>11</v>
      </c>
      <c r="F26" s="59">
        <v>2362</v>
      </c>
      <c r="G26" s="65">
        <v>21</v>
      </c>
      <c r="H26" s="65">
        <v>2370</v>
      </c>
      <c r="I26" s="41"/>
      <c r="J26" s="41"/>
      <c r="K26" s="51">
        <v>0</v>
      </c>
      <c r="L26">
        <v>2212</v>
      </c>
    </row>
    <row r="27" spans="1:48" x14ac:dyDescent="0.3">
      <c r="A27" s="59">
        <v>21</v>
      </c>
      <c r="B27" s="59">
        <v>2469</v>
      </c>
      <c r="C27" s="62">
        <v>12</v>
      </c>
      <c r="D27" s="59">
        <v>2477</v>
      </c>
      <c r="E27" s="62">
        <v>24</v>
      </c>
      <c r="F27" s="59">
        <v>2484</v>
      </c>
      <c r="G27" s="65">
        <v>23</v>
      </c>
      <c r="H27" s="65">
        <v>2522</v>
      </c>
      <c r="I27" s="41"/>
      <c r="J27" s="41"/>
      <c r="K27" s="51">
        <v>0</v>
      </c>
      <c r="L27">
        <v>2122</v>
      </c>
      <c r="N27" s="40" t="s">
        <v>103</v>
      </c>
      <c r="O27" s="40"/>
      <c r="P27" s="45"/>
      <c r="Q27" s="45"/>
      <c r="R27" s="45"/>
      <c r="S27" s="45"/>
      <c r="T27" s="45"/>
      <c r="U27" s="45"/>
      <c r="V27" s="46"/>
    </row>
    <row r="28" spans="1:48" x14ac:dyDescent="0.3">
      <c r="A28" s="59">
        <v>21</v>
      </c>
      <c r="B28" s="59">
        <v>2636</v>
      </c>
      <c r="C28" s="62">
        <v>12</v>
      </c>
      <c r="D28" s="59">
        <v>2645</v>
      </c>
      <c r="E28" s="62">
        <v>24</v>
      </c>
      <c r="F28" s="59">
        <v>2652</v>
      </c>
      <c r="G28" s="65">
        <v>23</v>
      </c>
      <c r="H28" s="65">
        <v>2676</v>
      </c>
      <c r="I28" s="41"/>
      <c r="J28" s="41"/>
      <c r="K28" s="51">
        <v>0</v>
      </c>
      <c r="L28">
        <v>2122</v>
      </c>
      <c r="N28" s="40">
        <f>COUNTIF(L7:L106,G3)</f>
        <v>40</v>
      </c>
      <c r="O28" s="40"/>
      <c r="P28" s="47">
        <v>17</v>
      </c>
      <c r="Q28" s="47">
        <v>16</v>
      </c>
      <c r="R28" s="47">
        <v>17</v>
      </c>
      <c r="S28" s="47">
        <v>17</v>
      </c>
      <c r="T28" s="47">
        <v>16</v>
      </c>
      <c r="U28" s="47">
        <v>17</v>
      </c>
      <c r="V28" s="46"/>
    </row>
    <row r="29" spans="1:48" x14ac:dyDescent="0.3">
      <c r="A29" s="59">
        <v>21</v>
      </c>
      <c r="B29" s="59">
        <v>2778</v>
      </c>
      <c r="C29" s="62">
        <v>21</v>
      </c>
      <c r="D29" s="59">
        <v>2793</v>
      </c>
      <c r="E29" s="62">
        <v>22</v>
      </c>
      <c r="F29" s="59">
        <v>2802</v>
      </c>
      <c r="G29" s="65">
        <v>23</v>
      </c>
      <c r="H29" s="65">
        <v>2818</v>
      </c>
      <c r="I29" s="41"/>
      <c r="J29" s="41"/>
      <c r="K29" s="51">
        <v>0</v>
      </c>
      <c r="L29">
        <v>2222</v>
      </c>
      <c r="O29" s="41"/>
      <c r="P29" s="45" t="s">
        <v>104</v>
      </c>
      <c r="Q29" s="45"/>
      <c r="R29" s="45"/>
      <c r="S29" s="45"/>
      <c r="T29" s="45"/>
      <c r="U29" s="45"/>
      <c r="V29" s="45"/>
    </row>
    <row r="30" spans="1:48" x14ac:dyDescent="0.3">
      <c r="A30" s="59">
        <v>21</v>
      </c>
      <c r="B30" s="59">
        <v>2922</v>
      </c>
      <c r="C30" s="62">
        <v>12</v>
      </c>
      <c r="D30" s="59">
        <v>2943</v>
      </c>
      <c r="E30" s="62">
        <v>13</v>
      </c>
      <c r="F30" s="59">
        <v>2954</v>
      </c>
      <c r="G30" s="65">
        <v>23</v>
      </c>
      <c r="H30" s="65">
        <v>2962</v>
      </c>
      <c r="I30" s="41"/>
      <c r="J30" s="41"/>
      <c r="K30" s="51">
        <v>0</v>
      </c>
      <c r="L30">
        <v>2112</v>
      </c>
      <c r="O30" s="41"/>
      <c r="P30" s="47" t="s">
        <v>111</v>
      </c>
      <c r="Q30" s="47" t="s">
        <v>112</v>
      </c>
      <c r="R30" s="47" t="s">
        <v>113</v>
      </c>
      <c r="S30" s="47" t="s">
        <v>114</v>
      </c>
      <c r="T30" s="47" t="s">
        <v>115</v>
      </c>
      <c r="U30" s="47" t="s">
        <v>116</v>
      </c>
      <c r="V30" s="45"/>
    </row>
    <row r="31" spans="1:48" x14ac:dyDescent="0.3">
      <c r="A31" s="59">
        <v>21</v>
      </c>
      <c r="B31" s="59">
        <v>3077</v>
      </c>
      <c r="C31" s="62">
        <v>21</v>
      </c>
      <c r="D31" s="59">
        <v>3085</v>
      </c>
      <c r="E31" s="62">
        <v>11</v>
      </c>
      <c r="F31" s="59">
        <v>3094</v>
      </c>
      <c r="G31" s="65">
        <v>21</v>
      </c>
      <c r="H31" s="65">
        <v>3101</v>
      </c>
      <c r="I31" s="41"/>
      <c r="J31" s="41"/>
      <c r="K31" s="51">
        <v>0</v>
      </c>
      <c r="L31">
        <v>2212</v>
      </c>
      <c r="O31" s="45" t="s">
        <v>105</v>
      </c>
      <c r="P31" s="47">
        <f>$G$3</f>
        <v>2212</v>
      </c>
      <c r="Q31" s="47">
        <f>$G$3</f>
        <v>2212</v>
      </c>
      <c r="R31" s="47">
        <f>$G$3</f>
        <v>2212</v>
      </c>
      <c r="S31" s="47">
        <f>$G$3</f>
        <v>2212</v>
      </c>
      <c r="T31" s="47">
        <f>$G$3</f>
        <v>2212</v>
      </c>
      <c r="U31" s="47">
        <f>$G$3</f>
        <v>2212</v>
      </c>
      <c r="V31" s="45"/>
    </row>
    <row r="32" spans="1:48" x14ac:dyDescent="0.3">
      <c r="A32" s="59">
        <v>21</v>
      </c>
      <c r="B32" s="59">
        <v>3212</v>
      </c>
      <c r="C32" s="62">
        <v>12</v>
      </c>
      <c r="D32" s="59">
        <v>3221</v>
      </c>
      <c r="E32" s="62">
        <v>24</v>
      </c>
      <c r="F32" s="59">
        <v>3230</v>
      </c>
      <c r="G32" s="65">
        <v>14</v>
      </c>
      <c r="H32" s="65">
        <v>3238</v>
      </c>
      <c r="I32" s="41"/>
      <c r="J32" s="41"/>
      <c r="K32" s="51">
        <v>0</v>
      </c>
      <c r="L32">
        <v>2121</v>
      </c>
      <c r="O32" s="45" t="s">
        <v>106</v>
      </c>
      <c r="P32" s="47">
        <f>U20</f>
        <v>10</v>
      </c>
      <c r="Q32" s="47">
        <f>Z20</f>
        <v>4</v>
      </c>
      <c r="R32" s="47">
        <f>AE20</f>
        <v>5</v>
      </c>
      <c r="S32" s="47">
        <f>AJ20</f>
        <v>8</v>
      </c>
      <c r="T32" s="47">
        <f>AO20</f>
        <v>6</v>
      </c>
      <c r="U32" s="47">
        <f>AT20</f>
        <v>7</v>
      </c>
      <c r="V32" s="45"/>
    </row>
    <row r="33" spans="1:22" x14ac:dyDescent="0.3">
      <c r="A33" s="59">
        <v>21</v>
      </c>
      <c r="B33" s="59">
        <v>3336</v>
      </c>
      <c r="C33" s="62">
        <v>21</v>
      </c>
      <c r="D33" s="59">
        <v>3349</v>
      </c>
      <c r="E33" s="62">
        <v>22</v>
      </c>
      <c r="F33" s="59">
        <v>3357</v>
      </c>
      <c r="G33" s="65">
        <v>14</v>
      </c>
      <c r="H33" s="65">
        <v>3368</v>
      </c>
      <c r="I33" s="41"/>
      <c r="J33" s="41"/>
      <c r="K33" s="51">
        <v>0</v>
      </c>
      <c r="L33">
        <v>2221</v>
      </c>
      <c r="O33" s="48" t="s">
        <v>107</v>
      </c>
      <c r="P33" s="42"/>
      <c r="Q33" s="42"/>
      <c r="R33" s="42"/>
      <c r="S33" s="42"/>
      <c r="T33" s="42"/>
      <c r="U33" s="42"/>
      <c r="V33" s="42"/>
    </row>
    <row r="34" spans="1:22" x14ac:dyDescent="0.3">
      <c r="A34" s="59">
        <v>21</v>
      </c>
      <c r="B34" s="59">
        <v>3462</v>
      </c>
      <c r="C34" s="62">
        <v>21</v>
      </c>
      <c r="D34" s="59">
        <v>3466</v>
      </c>
      <c r="E34" s="62">
        <v>22</v>
      </c>
      <c r="F34" s="59">
        <v>3474</v>
      </c>
      <c r="G34" s="65">
        <v>14</v>
      </c>
      <c r="H34" s="65">
        <v>3483</v>
      </c>
      <c r="I34" s="41"/>
      <c r="J34" s="41"/>
      <c r="K34" s="51">
        <v>0</v>
      </c>
      <c r="L34">
        <v>2221</v>
      </c>
      <c r="O34" s="49" t="s">
        <v>108</v>
      </c>
      <c r="P34" s="44"/>
      <c r="Q34" s="44"/>
      <c r="R34" s="44"/>
      <c r="S34" s="44"/>
      <c r="T34" s="44"/>
      <c r="U34" s="44"/>
      <c r="V34" s="41"/>
    </row>
    <row r="35" spans="1:22" x14ac:dyDescent="0.3">
      <c r="A35" s="59">
        <v>21</v>
      </c>
      <c r="B35" s="59">
        <v>3583</v>
      </c>
      <c r="C35" s="62">
        <v>12</v>
      </c>
      <c r="D35" s="59">
        <v>3599</v>
      </c>
      <c r="E35" s="62">
        <v>24</v>
      </c>
      <c r="F35" s="59">
        <v>3607</v>
      </c>
      <c r="G35" s="65">
        <v>23</v>
      </c>
      <c r="H35" s="65">
        <v>3671</v>
      </c>
      <c r="I35" s="41"/>
      <c r="J35" s="41"/>
      <c r="K35" s="51">
        <v>0</v>
      </c>
      <c r="L35">
        <v>2122</v>
      </c>
      <c r="O35" s="48" t="s">
        <v>109</v>
      </c>
      <c r="P35" s="42"/>
      <c r="Q35" s="42"/>
      <c r="R35" s="42"/>
      <c r="S35" s="42"/>
      <c r="T35" s="42"/>
      <c r="U35" s="42"/>
      <c r="V35" s="42"/>
    </row>
    <row r="36" spans="1:22" x14ac:dyDescent="0.3">
      <c r="A36" s="59">
        <v>21</v>
      </c>
      <c r="B36" s="59">
        <v>3765</v>
      </c>
      <c r="C36" s="62">
        <v>12</v>
      </c>
      <c r="D36" s="59">
        <v>3773</v>
      </c>
      <c r="E36" s="62">
        <v>24</v>
      </c>
      <c r="F36" s="59">
        <v>3781</v>
      </c>
      <c r="G36" s="65">
        <v>23</v>
      </c>
      <c r="H36" s="65">
        <v>3807</v>
      </c>
      <c r="I36" s="41"/>
      <c r="J36" s="41"/>
      <c r="K36" s="51">
        <v>0</v>
      </c>
      <c r="L36">
        <v>2122</v>
      </c>
      <c r="N36" s="41"/>
      <c r="O36" s="50" t="s">
        <v>110</v>
      </c>
      <c r="P36">
        <f>H23/P28</f>
        <v>115.76470588235294</v>
      </c>
      <c r="Q36">
        <f>(H39-H23)/Q28</f>
        <v>138.0625</v>
      </c>
      <c r="R36">
        <f>(H56-H39)/R28</f>
        <v>133.41176470588235</v>
      </c>
      <c r="S36">
        <f>(H73-H56)/S28</f>
        <v>126.70588235294117</v>
      </c>
      <c r="T36">
        <f>(H89-H73)/T28</f>
        <v>125.8125</v>
      </c>
      <c r="U36">
        <f>(H106-H89)/U28</f>
        <v>129.05882352941177</v>
      </c>
    </row>
    <row r="37" spans="1:22" x14ac:dyDescent="0.3">
      <c r="A37" s="59">
        <v>21</v>
      </c>
      <c r="B37" s="59">
        <v>3901</v>
      </c>
      <c r="C37" s="62">
        <v>21</v>
      </c>
      <c r="D37" s="59">
        <v>3908</v>
      </c>
      <c r="E37" s="62">
        <v>22</v>
      </c>
      <c r="F37" s="59">
        <v>3914</v>
      </c>
      <c r="G37" s="65">
        <v>14</v>
      </c>
      <c r="H37" s="65">
        <v>3923</v>
      </c>
      <c r="I37" s="41"/>
      <c r="J37" s="41"/>
      <c r="K37" s="51">
        <v>0</v>
      </c>
      <c r="L37">
        <v>2221</v>
      </c>
    </row>
    <row r="38" spans="1:22" x14ac:dyDescent="0.3">
      <c r="A38" s="59">
        <v>21</v>
      </c>
      <c r="B38" s="59">
        <v>4017</v>
      </c>
      <c r="C38" s="62">
        <v>12</v>
      </c>
      <c r="D38" s="59">
        <v>4025</v>
      </c>
      <c r="E38" s="62">
        <v>24</v>
      </c>
      <c r="F38" s="59">
        <v>4033</v>
      </c>
      <c r="G38" s="65">
        <v>23</v>
      </c>
      <c r="H38" s="65">
        <v>4061</v>
      </c>
      <c r="I38" s="41"/>
      <c r="J38" s="41"/>
      <c r="K38" s="51">
        <v>0</v>
      </c>
      <c r="L38">
        <v>2122</v>
      </c>
    </row>
    <row r="39" spans="1:22" x14ac:dyDescent="0.3">
      <c r="A39" s="59">
        <v>21</v>
      </c>
      <c r="B39" s="59">
        <v>4155</v>
      </c>
      <c r="C39" s="62">
        <v>21</v>
      </c>
      <c r="D39" s="59">
        <v>4160</v>
      </c>
      <c r="E39" s="62">
        <v>11</v>
      </c>
      <c r="F39" s="59">
        <v>4169</v>
      </c>
      <c r="G39" s="65">
        <v>21</v>
      </c>
      <c r="H39" s="65">
        <v>4177</v>
      </c>
      <c r="I39" s="41"/>
      <c r="J39" s="41"/>
      <c r="K39" s="51">
        <v>0</v>
      </c>
      <c r="L39">
        <v>2212</v>
      </c>
    </row>
    <row r="40" spans="1:22" x14ac:dyDescent="0.3">
      <c r="A40" s="58">
        <v>21</v>
      </c>
      <c r="B40" s="58">
        <v>4274</v>
      </c>
      <c r="C40" s="61">
        <v>12</v>
      </c>
      <c r="D40" s="58">
        <v>4282</v>
      </c>
      <c r="E40" s="61">
        <v>24</v>
      </c>
      <c r="F40" s="58">
        <v>4291</v>
      </c>
      <c r="G40" s="64">
        <v>14</v>
      </c>
      <c r="H40" s="64">
        <v>4315</v>
      </c>
      <c r="I40" s="42"/>
      <c r="J40" s="42"/>
      <c r="K40" s="43">
        <v>0</v>
      </c>
      <c r="L40">
        <v>2121</v>
      </c>
    </row>
    <row r="41" spans="1:22" x14ac:dyDescent="0.3">
      <c r="A41" s="58">
        <v>21</v>
      </c>
      <c r="B41" s="58">
        <v>4409</v>
      </c>
      <c r="C41" s="61">
        <v>21</v>
      </c>
      <c r="D41" s="58">
        <v>4414</v>
      </c>
      <c r="E41" s="61">
        <v>11</v>
      </c>
      <c r="F41" s="58">
        <v>4421</v>
      </c>
      <c r="G41" s="64">
        <v>21</v>
      </c>
      <c r="H41" s="64">
        <v>4429</v>
      </c>
      <c r="I41" s="42"/>
      <c r="J41" s="42"/>
      <c r="K41" s="43">
        <v>0</v>
      </c>
      <c r="L41">
        <v>2212</v>
      </c>
    </row>
    <row r="42" spans="1:22" x14ac:dyDescent="0.3">
      <c r="A42" s="58">
        <v>21</v>
      </c>
      <c r="B42" s="58">
        <v>4515</v>
      </c>
      <c r="C42" s="61">
        <v>21</v>
      </c>
      <c r="D42" s="58">
        <v>4519</v>
      </c>
      <c r="E42" s="61">
        <v>22</v>
      </c>
      <c r="F42" s="58">
        <v>4526</v>
      </c>
      <c r="G42" s="64">
        <v>14</v>
      </c>
      <c r="H42" s="64">
        <v>4534</v>
      </c>
      <c r="I42" s="42"/>
      <c r="J42" s="42"/>
      <c r="K42" s="43">
        <v>0</v>
      </c>
      <c r="L42">
        <v>2221</v>
      </c>
    </row>
    <row r="43" spans="1:22" x14ac:dyDescent="0.3">
      <c r="A43" s="58">
        <v>21</v>
      </c>
      <c r="B43" s="58">
        <v>4630</v>
      </c>
      <c r="C43" s="61">
        <v>21</v>
      </c>
      <c r="D43" s="58">
        <v>4634</v>
      </c>
      <c r="E43" s="61">
        <v>11</v>
      </c>
      <c r="F43" s="58">
        <v>4642</v>
      </c>
      <c r="G43" s="64">
        <v>21</v>
      </c>
      <c r="H43" s="64">
        <v>4650</v>
      </c>
      <c r="I43" s="42"/>
      <c r="J43" s="42"/>
      <c r="K43" s="43">
        <v>0</v>
      </c>
      <c r="L43">
        <v>2212</v>
      </c>
    </row>
    <row r="44" spans="1:22" x14ac:dyDescent="0.3">
      <c r="A44" s="58">
        <v>21</v>
      </c>
      <c r="B44" s="58">
        <v>4745</v>
      </c>
      <c r="C44" s="61">
        <v>21</v>
      </c>
      <c r="D44" s="58">
        <v>4753</v>
      </c>
      <c r="E44" s="61">
        <v>22</v>
      </c>
      <c r="F44" s="58">
        <v>4768</v>
      </c>
      <c r="G44" s="64">
        <v>23</v>
      </c>
      <c r="H44" s="64">
        <v>4818</v>
      </c>
      <c r="I44" s="42"/>
      <c r="J44" s="42"/>
      <c r="K44" s="43">
        <v>0</v>
      </c>
      <c r="L44">
        <v>2222</v>
      </c>
    </row>
    <row r="45" spans="1:22" x14ac:dyDescent="0.3">
      <c r="A45" s="58">
        <v>21</v>
      </c>
      <c r="B45" s="58">
        <v>4913</v>
      </c>
      <c r="C45" s="61">
        <v>12</v>
      </c>
      <c r="D45" s="58">
        <v>4921</v>
      </c>
      <c r="E45" s="61">
        <v>24</v>
      </c>
      <c r="F45" s="58">
        <v>4928</v>
      </c>
      <c r="G45" s="64">
        <v>23</v>
      </c>
      <c r="H45" s="64">
        <v>4986</v>
      </c>
      <c r="I45" s="42"/>
      <c r="J45" s="42"/>
      <c r="K45" s="43">
        <v>0</v>
      </c>
      <c r="L45">
        <v>2122</v>
      </c>
    </row>
    <row r="46" spans="1:22" x14ac:dyDescent="0.3">
      <c r="A46" s="58">
        <v>21</v>
      </c>
      <c r="B46" s="58">
        <v>5084</v>
      </c>
      <c r="C46" s="61">
        <v>12</v>
      </c>
      <c r="D46" s="58">
        <v>5092</v>
      </c>
      <c r="E46" s="61">
        <v>24</v>
      </c>
      <c r="F46" s="58">
        <v>5099</v>
      </c>
      <c r="G46" s="64">
        <v>23</v>
      </c>
      <c r="H46" s="64">
        <v>5128</v>
      </c>
      <c r="I46" s="42"/>
      <c r="J46" s="42"/>
      <c r="K46" s="43">
        <v>0</v>
      </c>
      <c r="L46">
        <v>2122</v>
      </c>
    </row>
    <row r="47" spans="1:22" x14ac:dyDescent="0.3">
      <c r="A47" s="58">
        <v>12</v>
      </c>
      <c r="B47" s="58">
        <v>5232</v>
      </c>
      <c r="C47" s="61">
        <v>23</v>
      </c>
      <c r="D47" s="58">
        <v>5241</v>
      </c>
      <c r="E47" s="61">
        <v>13</v>
      </c>
      <c r="F47" s="58">
        <v>5249</v>
      </c>
      <c r="G47" s="64">
        <v>23</v>
      </c>
      <c r="H47" s="64">
        <v>5257</v>
      </c>
      <c r="I47" s="42"/>
      <c r="J47" s="42"/>
      <c r="K47" s="43">
        <v>0</v>
      </c>
      <c r="L47">
        <v>1212</v>
      </c>
    </row>
    <row r="48" spans="1:22" x14ac:dyDescent="0.3">
      <c r="A48" s="58">
        <v>21</v>
      </c>
      <c r="B48" s="58">
        <v>5352</v>
      </c>
      <c r="C48" s="61">
        <v>12</v>
      </c>
      <c r="D48" s="58">
        <v>5360</v>
      </c>
      <c r="E48" s="61">
        <v>24</v>
      </c>
      <c r="F48" s="58">
        <v>5367</v>
      </c>
      <c r="G48" s="64">
        <v>23</v>
      </c>
      <c r="H48" s="64">
        <v>5396</v>
      </c>
      <c r="I48" s="42"/>
      <c r="J48" s="42"/>
      <c r="K48" s="43">
        <v>0</v>
      </c>
      <c r="L48">
        <v>2122</v>
      </c>
    </row>
    <row r="49" spans="1:12" x14ac:dyDescent="0.3">
      <c r="A49" s="58">
        <v>21</v>
      </c>
      <c r="B49" s="58">
        <v>5494</v>
      </c>
      <c r="C49" s="61">
        <v>12</v>
      </c>
      <c r="D49" s="58">
        <v>5512</v>
      </c>
      <c r="E49" s="61">
        <v>24</v>
      </c>
      <c r="F49" s="58">
        <v>5520</v>
      </c>
      <c r="G49" s="64">
        <v>23</v>
      </c>
      <c r="H49" s="64">
        <v>5545</v>
      </c>
      <c r="I49" s="42"/>
      <c r="J49" s="42"/>
      <c r="K49" s="43">
        <v>0</v>
      </c>
      <c r="L49">
        <v>2122</v>
      </c>
    </row>
    <row r="50" spans="1:12" x14ac:dyDescent="0.3">
      <c r="A50" s="58">
        <v>21</v>
      </c>
      <c r="B50" s="58">
        <v>5640</v>
      </c>
      <c r="C50" s="61">
        <v>21</v>
      </c>
      <c r="D50" s="58">
        <v>5644</v>
      </c>
      <c r="E50" s="61">
        <v>11</v>
      </c>
      <c r="F50" s="58">
        <v>5652</v>
      </c>
      <c r="G50" s="64">
        <v>21</v>
      </c>
      <c r="H50" s="64">
        <v>5659</v>
      </c>
      <c r="I50" s="42"/>
      <c r="J50" s="42"/>
      <c r="K50" s="43">
        <v>0</v>
      </c>
      <c r="L50">
        <v>2212</v>
      </c>
    </row>
    <row r="51" spans="1:12" x14ac:dyDescent="0.3">
      <c r="A51" s="58">
        <v>21</v>
      </c>
      <c r="B51" s="58">
        <v>5754</v>
      </c>
      <c r="C51" s="61">
        <v>12</v>
      </c>
      <c r="D51" s="58">
        <v>5762</v>
      </c>
      <c r="E51" s="61">
        <v>24</v>
      </c>
      <c r="F51" s="58">
        <v>5770</v>
      </c>
      <c r="G51" s="64">
        <v>14</v>
      </c>
      <c r="H51" s="64">
        <v>5781</v>
      </c>
      <c r="I51" s="42"/>
      <c r="J51" s="42"/>
      <c r="K51" s="43">
        <v>0</v>
      </c>
      <c r="L51">
        <v>2121</v>
      </c>
    </row>
    <row r="52" spans="1:12" x14ac:dyDescent="0.3">
      <c r="A52" s="58">
        <v>21</v>
      </c>
      <c r="B52" s="58">
        <v>5879</v>
      </c>
      <c r="C52" s="61">
        <v>21</v>
      </c>
      <c r="D52" s="58">
        <v>5887</v>
      </c>
      <c r="E52" s="61">
        <v>11</v>
      </c>
      <c r="F52" s="58">
        <v>5894</v>
      </c>
      <c r="G52" s="64">
        <v>21</v>
      </c>
      <c r="H52" s="64">
        <v>5902</v>
      </c>
      <c r="I52" s="42"/>
      <c r="J52" s="42"/>
      <c r="K52" s="43">
        <v>0</v>
      </c>
      <c r="L52">
        <v>2212</v>
      </c>
    </row>
    <row r="53" spans="1:12" x14ac:dyDescent="0.3">
      <c r="A53" s="58">
        <v>12</v>
      </c>
      <c r="B53" s="58">
        <v>6016</v>
      </c>
      <c r="C53" s="61">
        <v>14</v>
      </c>
      <c r="D53" s="58">
        <v>6026</v>
      </c>
      <c r="E53" s="61">
        <v>24</v>
      </c>
      <c r="F53" s="58">
        <v>6034</v>
      </c>
      <c r="G53" s="64">
        <v>23</v>
      </c>
      <c r="H53" s="64">
        <v>6057</v>
      </c>
      <c r="I53" s="42"/>
      <c r="J53" s="42"/>
      <c r="K53" s="43">
        <v>0</v>
      </c>
      <c r="L53">
        <v>1122</v>
      </c>
    </row>
    <row r="54" spans="1:12" x14ac:dyDescent="0.3">
      <c r="A54" s="58">
        <v>21</v>
      </c>
      <c r="B54" s="58">
        <v>6149</v>
      </c>
      <c r="C54" s="61">
        <v>21</v>
      </c>
      <c r="D54" s="58">
        <v>6153</v>
      </c>
      <c r="E54" s="61">
        <v>11</v>
      </c>
      <c r="F54" s="58">
        <v>6161</v>
      </c>
      <c r="G54" s="64">
        <v>21</v>
      </c>
      <c r="H54" s="64">
        <v>6168</v>
      </c>
      <c r="I54" s="42"/>
      <c r="J54" s="42"/>
      <c r="K54" s="43">
        <v>0</v>
      </c>
      <c r="L54">
        <v>2212</v>
      </c>
    </row>
    <row r="55" spans="1:12" x14ac:dyDescent="0.3">
      <c r="A55" s="58">
        <v>21</v>
      </c>
      <c r="B55" s="58">
        <v>6265</v>
      </c>
      <c r="C55" s="61">
        <v>12</v>
      </c>
      <c r="D55" s="58">
        <v>6272</v>
      </c>
      <c r="E55" s="61">
        <v>24</v>
      </c>
      <c r="F55" s="58">
        <v>6280</v>
      </c>
      <c r="G55" s="64">
        <v>23</v>
      </c>
      <c r="H55" s="64">
        <v>6323</v>
      </c>
      <c r="I55" s="42"/>
      <c r="J55" s="42"/>
      <c r="K55" s="43">
        <v>0</v>
      </c>
      <c r="L55">
        <v>2122</v>
      </c>
    </row>
    <row r="56" spans="1:12" x14ac:dyDescent="0.3">
      <c r="A56" s="58">
        <v>12</v>
      </c>
      <c r="B56" s="58">
        <v>6424</v>
      </c>
      <c r="C56" s="61">
        <v>23</v>
      </c>
      <c r="D56" s="58">
        <v>6429</v>
      </c>
      <c r="E56" s="61">
        <v>13</v>
      </c>
      <c r="F56" s="58">
        <v>6437</v>
      </c>
      <c r="G56" s="64">
        <v>23</v>
      </c>
      <c r="H56" s="64">
        <v>6445</v>
      </c>
      <c r="I56" s="42"/>
      <c r="J56" s="42"/>
      <c r="K56" s="43">
        <v>0</v>
      </c>
      <c r="L56">
        <v>1212</v>
      </c>
    </row>
    <row r="57" spans="1:12" x14ac:dyDescent="0.3">
      <c r="A57" s="59">
        <v>21</v>
      </c>
      <c r="B57" s="59">
        <v>6539</v>
      </c>
      <c r="C57" s="62">
        <v>21</v>
      </c>
      <c r="D57" s="59">
        <v>6546</v>
      </c>
      <c r="E57" s="62">
        <v>11</v>
      </c>
      <c r="F57" s="59">
        <v>6552</v>
      </c>
      <c r="G57" s="65">
        <v>21</v>
      </c>
      <c r="H57" s="65">
        <v>6561</v>
      </c>
      <c r="I57" s="41"/>
      <c r="J57" s="41"/>
      <c r="K57" s="51">
        <v>0</v>
      </c>
      <c r="L57">
        <v>2212</v>
      </c>
    </row>
    <row r="58" spans="1:12" x14ac:dyDescent="0.3">
      <c r="A58" s="59">
        <v>21</v>
      </c>
      <c r="B58" s="59">
        <v>6661</v>
      </c>
      <c r="C58" s="62">
        <v>12</v>
      </c>
      <c r="D58" s="59">
        <v>6669</v>
      </c>
      <c r="E58" s="62">
        <v>24</v>
      </c>
      <c r="F58" s="59">
        <v>6676</v>
      </c>
      <c r="G58" s="65">
        <v>23</v>
      </c>
      <c r="H58" s="65">
        <v>6697</v>
      </c>
      <c r="I58" s="41"/>
      <c r="J58" s="41"/>
      <c r="K58" s="51">
        <v>0</v>
      </c>
      <c r="L58">
        <v>2122</v>
      </c>
    </row>
    <row r="59" spans="1:12" x14ac:dyDescent="0.3">
      <c r="A59" s="59">
        <v>21</v>
      </c>
      <c r="B59" s="59">
        <v>6791</v>
      </c>
      <c r="C59" s="62">
        <v>12</v>
      </c>
      <c r="D59" s="59">
        <v>6799</v>
      </c>
      <c r="E59" s="62">
        <v>24</v>
      </c>
      <c r="F59" s="59">
        <v>6804</v>
      </c>
      <c r="G59" s="65">
        <v>23</v>
      </c>
      <c r="H59" s="65">
        <v>6827</v>
      </c>
      <c r="I59" s="41"/>
      <c r="J59" s="41"/>
      <c r="K59" s="51">
        <v>0</v>
      </c>
      <c r="L59">
        <v>2122</v>
      </c>
    </row>
    <row r="60" spans="1:12" x14ac:dyDescent="0.3">
      <c r="A60" s="59">
        <v>21</v>
      </c>
      <c r="B60" s="59">
        <v>6922</v>
      </c>
      <c r="C60" s="62">
        <v>21</v>
      </c>
      <c r="D60" s="59">
        <v>6928</v>
      </c>
      <c r="E60" s="62">
        <v>11</v>
      </c>
      <c r="F60" s="59">
        <v>6935</v>
      </c>
      <c r="G60" s="65">
        <v>21</v>
      </c>
      <c r="H60" s="65">
        <v>6943</v>
      </c>
      <c r="I60" s="41"/>
      <c r="J60" s="41"/>
      <c r="K60" s="51">
        <v>0</v>
      </c>
      <c r="L60">
        <v>2212</v>
      </c>
    </row>
    <row r="61" spans="1:12" x14ac:dyDescent="0.3">
      <c r="A61" s="59">
        <v>21</v>
      </c>
      <c r="B61" s="59">
        <v>7050</v>
      </c>
      <c r="C61" s="62">
        <v>12</v>
      </c>
      <c r="D61" s="59">
        <v>7070</v>
      </c>
      <c r="E61" s="62">
        <v>24</v>
      </c>
      <c r="F61" s="59">
        <v>7078</v>
      </c>
      <c r="G61" s="65">
        <v>23</v>
      </c>
      <c r="H61" s="65">
        <v>7112</v>
      </c>
      <c r="I61" s="41"/>
      <c r="J61" s="41"/>
      <c r="K61" s="51">
        <v>0</v>
      </c>
      <c r="L61">
        <v>2122</v>
      </c>
    </row>
    <row r="62" spans="1:12" x14ac:dyDescent="0.3">
      <c r="A62" s="59">
        <v>21</v>
      </c>
      <c r="B62" s="59">
        <v>7206</v>
      </c>
      <c r="C62" s="62">
        <v>21</v>
      </c>
      <c r="D62" s="59">
        <v>7212</v>
      </c>
      <c r="E62" s="62">
        <v>11</v>
      </c>
      <c r="F62" s="59">
        <v>7220</v>
      </c>
      <c r="G62" s="65">
        <v>21</v>
      </c>
      <c r="H62" s="65">
        <v>7228</v>
      </c>
      <c r="I62" s="41"/>
      <c r="J62" s="41"/>
      <c r="K62" s="51">
        <v>0</v>
      </c>
      <c r="L62">
        <v>2212</v>
      </c>
    </row>
    <row r="63" spans="1:12" x14ac:dyDescent="0.3">
      <c r="A63" s="59">
        <v>21</v>
      </c>
      <c r="B63" s="59">
        <v>7314</v>
      </c>
      <c r="C63" s="62">
        <v>12</v>
      </c>
      <c r="D63" s="59">
        <v>7322</v>
      </c>
      <c r="E63" s="62">
        <v>24</v>
      </c>
      <c r="F63" s="59">
        <v>7330</v>
      </c>
      <c r="G63" s="65">
        <v>14</v>
      </c>
      <c r="H63" s="65">
        <v>7355</v>
      </c>
      <c r="I63" s="41"/>
      <c r="J63" s="41"/>
      <c r="K63" s="51">
        <v>0</v>
      </c>
      <c r="L63">
        <v>2121</v>
      </c>
    </row>
    <row r="64" spans="1:12" x14ac:dyDescent="0.3">
      <c r="A64" s="59">
        <v>21</v>
      </c>
      <c r="B64" s="59">
        <v>7447</v>
      </c>
      <c r="C64" s="62">
        <v>21</v>
      </c>
      <c r="D64" s="59">
        <v>7451</v>
      </c>
      <c r="E64" s="62">
        <v>11</v>
      </c>
      <c r="F64" s="59">
        <v>7459</v>
      </c>
      <c r="G64" s="65">
        <v>21</v>
      </c>
      <c r="H64" s="65">
        <v>7466</v>
      </c>
      <c r="I64" s="41"/>
      <c r="J64" s="41"/>
      <c r="K64" s="51">
        <v>0</v>
      </c>
      <c r="L64">
        <v>2212</v>
      </c>
    </row>
    <row r="65" spans="1:12" x14ac:dyDescent="0.3">
      <c r="A65" s="59">
        <v>21</v>
      </c>
      <c r="B65" s="59">
        <v>7555</v>
      </c>
      <c r="C65" s="62">
        <v>21</v>
      </c>
      <c r="D65" s="59">
        <v>7563</v>
      </c>
      <c r="E65" s="62">
        <v>11</v>
      </c>
      <c r="F65" s="59">
        <v>7570</v>
      </c>
      <c r="G65" s="65">
        <v>21</v>
      </c>
      <c r="H65" s="65">
        <v>7578</v>
      </c>
      <c r="I65" s="41"/>
      <c r="J65" s="41"/>
      <c r="K65" s="51">
        <v>0</v>
      </c>
      <c r="L65">
        <v>2212</v>
      </c>
    </row>
    <row r="66" spans="1:12" x14ac:dyDescent="0.3">
      <c r="A66" s="59">
        <v>21</v>
      </c>
      <c r="B66" s="59">
        <v>7667</v>
      </c>
      <c r="C66" s="62">
        <v>21</v>
      </c>
      <c r="D66" s="59">
        <v>7671</v>
      </c>
      <c r="E66" s="62">
        <v>22</v>
      </c>
      <c r="F66" s="59">
        <v>7676</v>
      </c>
      <c r="G66" s="65">
        <v>14</v>
      </c>
      <c r="H66" s="65">
        <v>7686</v>
      </c>
      <c r="I66" s="41"/>
      <c r="J66" s="41"/>
      <c r="K66" s="51">
        <v>0</v>
      </c>
      <c r="L66">
        <v>2221</v>
      </c>
    </row>
    <row r="67" spans="1:12" x14ac:dyDescent="0.3">
      <c r="A67" s="59">
        <v>21</v>
      </c>
      <c r="B67" s="59">
        <v>7780</v>
      </c>
      <c r="C67" s="62">
        <v>21</v>
      </c>
      <c r="D67" s="59">
        <v>7786</v>
      </c>
      <c r="E67" s="62">
        <v>11</v>
      </c>
      <c r="F67" s="59">
        <v>7795</v>
      </c>
      <c r="G67" s="65">
        <v>21</v>
      </c>
      <c r="H67" s="65">
        <v>7803</v>
      </c>
      <c r="I67" s="41"/>
      <c r="J67" s="41"/>
      <c r="K67" s="51">
        <v>0</v>
      </c>
      <c r="L67">
        <v>2212</v>
      </c>
    </row>
    <row r="68" spans="1:12" x14ac:dyDescent="0.3">
      <c r="A68" s="59">
        <v>21</v>
      </c>
      <c r="B68" s="59">
        <v>7895</v>
      </c>
      <c r="C68" s="62">
        <v>21</v>
      </c>
      <c r="D68" s="59">
        <v>7907</v>
      </c>
      <c r="E68" s="62">
        <v>22</v>
      </c>
      <c r="F68" s="59">
        <v>7915</v>
      </c>
      <c r="G68" s="65">
        <v>14</v>
      </c>
      <c r="H68" s="65">
        <v>7928</v>
      </c>
      <c r="I68" s="41"/>
      <c r="J68" s="41"/>
      <c r="K68" s="51">
        <v>0</v>
      </c>
      <c r="L68">
        <v>2221</v>
      </c>
    </row>
    <row r="69" spans="1:12" x14ac:dyDescent="0.3">
      <c r="A69" s="59">
        <v>21</v>
      </c>
      <c r="B69" s="59">
        <v>8022</v>
      </c>
      <c r="C69" s="62">
        <v>21</v>
      </c>
      <c r="D69" s="59">
        <v>8027</v>
      </c>
      <c r="E69" s="62">
        <v>11</v>
      </c>
      <c r="F69" s="59">
        <v>8034</v>
      </c>
      <c r="G69" s="65">
        <v>21</v>
      </c>
      <c r="H69" s="65">
        <v>8042</v>
      </c>
      <c r="I69" s="41"/>
      <c r="J69" s="41"/>
      <c r="K69" s="51">
        <v>0</v>
      </c>
      <c r="L69">
        <v>2212</v>
      </c>
    </row>
    <row r="70" spans="1:12" x14ac:dyDescent="0.3">
      <c r="A70" s="59">
        <v>21</v>
      </c>
      <c r="B70" s="59">
        <v>8134</v>
      </c>
      <c r="C70" s="62">
        <v>12</v>
      </c>
      <c r="D70" s="59">
        <v>8162</v>
      </c>
      <c r="E70" s="62">
        <v>24</v>
      </c>
      <c r="F70" s="59">
        <v>8169</v>
      </c>
      <c r="G70" s="65">
        <v>14</v>
      </c>
      <c r="H70" s="65">
        <v>8182</v>
      </c>
      <c r="I70" s="41"/>
      <c r="J70" s="41"/>
      <c r="K70" s="51">
        <v>0</v>
      </c>
      <c r="L70">
        <v>2121</v>
      </c>
    </row>
    <row r="71" spans="1:12" x14ac:dyDescent="0.3">
      <c r="A71" s="59">
        <v>21</v>
      </c>
      <c r="B71" s="59">
        <v>8279</v>
      </c>
      <c r="C71" s="62">
        <v>21</v>
      </c>
      <c r="D71" s="59">
        <v>8283</v>
      </c>
      <c r="E71" s="62">
        <v>11</v>
      </c>
      <c r="F71" s="59">
        <v>8290</v>
      </c>
      <c r="G71" s="65">
        <v>21</v>
      </c>
      <c r="H71" s="65">
        <v>8297</v>
      </c>
      <c r="I71" s="41"/>
      <c r="J71" s="41"/>
      <c r="K71" s="51">
        <v>0</v>
      </c>
      <c r="L71">
        <v>2212</v>
      </c>
    </row>
    <row r="72" spans="1:12" x14ac:dyDescent="0.3">
      <c r="A72" s="59">
        <v>21</v>
      </c>
      <c r="B72" s="59">
        <v>8397</v>
      </c>
      <c r="C72" s="62">
        <v>12</v>
      </c>
      <c r="D72" s="59">
        <v>8405</v>
      </c>
      <c r="E72" s="62">
        <v>24</v>
      </c>
      <c r="F72" s="59">
        <v>8413</v>
      </c>
      <c r="G72" s="65">
        <v>14</v>
      </c>
      <c r="H72" s="65">
        <v>8454</v>
      </c>
      <c r="I72" s="41"/>
      <c r="J72" s="41"/>
      <c r="K72" s="51">
        <v>0</v>
      </c>
      <c r="L72">
        <v>2121</v>
      </c>
    </row>
    <row r="73" spans="1:12" x14ac:dyDescent="0.3">
      <c r="A73" s="59">
        <v>21</v>
      </c>
      <c r="B73" s="59">
        <v>8551</v>
      </c>
      <c r="C73" s="62">
        <v>12</v>
      </c>
      <c r="D73" s="59">
        <v>8559</v>
      </c>
      <c r="E73" s="62">
        <v>24</v>
      </c>
      <c r="F73" s="59">
        <v>8566</v>
      </c>
      <c r="G73" s="65">
        <v>23</v>
      </c>
      <c r="H73" s="65">
        <v>8599</v>
      </c>
      <c r="I73" s="41"/>
      <c r="J73" s="41"/>
      <c r="K73" s="51">
        <v>0</v>
      </c>
      <c r="L73">
        <v>2122</v>
      </c>
    </row>
    <row r="74" spans="1:12" x14ac:dyDescent="0.3">
      <c r="A74" s="58">
        <v>21</v>
      </c>
      <c r="B74" s="58">
        <v>8695</v>
      </c>
      <c r="C74" s="61">
        <v>21</v>
      </c>
      <c r="D74" s="58">
        <v>8701</v>
      </c>
      <c r="E74" s="61">
        <v>11</v>
      </c>
      <c r="F74" s="58">
        <v>8708</v>
      </c>
      <c r="G74" s="64">
        <v>21</v>
      </c>
      <c r="H74" s="64">
        <v>8716</v>
      </c>
      <c r="I74" s="42"/>
      <c r="J74" s="42"/>
      <c r="K74" s="43">
        <v>0</v>
      </c>
      <c r="L74">
        <v>2212</v>
      </c>
    </row>
    <row r="75" spans="1:12" x14ac:dyDescent="0.3">
      <c r="A75" s="58">
        <v>21</v>
      </c>
      <c r="B75" s="58">
        <v>8797</v>
      </c>
      <c r="C75" s="61">
        <v>21</v>
      </c>
      <c r="D75" s="58">
        <v>8802</v>
      </c>
      <c r="E75" s="61">
        <v>22</v>
      </c>
      <c r="F75" s="58">
        <v>8806</v>
      </c>
      <c r="G75" s="64">
        <v>23</v>
      </c>
      <c r="H75" s="64">
        <v>8814</v>
      </c>
      <c r="I75" s="42"/>
      <c r="J75" s="42"/>
      <c r="K75" s="43">
        <v>0</v>
      </c>
      <c r="L75">
        <v>2222</v>
      </c>
    </row>
    <row r="76" spans="1:12" x14ac:dyDescent="0.3">
      <c r="A76" s="58">
        <v>21</v>
      </c>
      <c r="B76" s="58">
        <v>8912</v>
      </c>
      <c r="C76" s="61">
        <v>21</v>
      </c>
      <c r="D76" s="58">
        <v>8916</v>
      </c>
      <c r="E76" s="61">
        <v>11</v>
      </c>
      <c r="F76" s="58">
        <v>8924</v>
      </c>
      <c r="G76" s="64">
        <v>21</v>
      </c>
      <c r="H76" s="64">
        <v>8932</v>
      </c>
      <c r="I76" s="42"/>
      <c r="J76" s="42"/>
      <c r="K76" s="43">
        <v>0</v>
      </c>
      <c r="L76">
        <v>2212</v>
      </c>
    </row>
    <row r="77" spans="1:12" x14ac:dyDescent="0.3">
      <c r="A77" s="58">
        <v>21</v>
      </c>
      <c r="B77" s="58">
        <v>9015</v>
      </c>
      <c r="C77" s="61">
        <v>21</v>
      </c>
      <c r="D77" s="58">
        <v>9019</v>
      </c>
      <c r="E77" s="61">
        <v>22</v>
      </c>
      <c r="F77" s="58">
        <v>9025</v>
      </c>
      <c r="G77" s="64">
        <v>14</v>
      </c>
      <c r="H77" s="64">
        <v>9033</v>
      </c>
      <c r="I77" s="42"/>
      <c r="J77" s="42"/>
      <c r="K77" s="43">
        <v>0</v>
      </c>
      <c r="L77">
        <v>2221</v>
      </c>
    </row>
    <row r="78" spans="1:12" x14ac:dyDescent="0.3">
      <c r="A78" s="58">
        <v>21</v>
      </c>
      <c r="B78" s="58">
        <v>9130</v>
      </c>
      <c r="C78" s="61">
        <v>21</v>
      </c>
      <c r="D78" s="58">
        <v>9134</v>
      </c>
      <c r="E78" s="61">
        <v>11</v>
      </c>
      <c r="F78" s="58">
        <v>9142</v>
      </c>
      <c r="G78" s="64">
        <v>21</v>
      </c>
      <c r="H78" s="64">
        <v>9149</v>
      </c>
      <c r="I78" s="42"/>
      <c r="J78" s="42"/>
      <c r="K78" s="43">
        <v>0</v>
      </c>
      <c r="L78">
        <v>2212</v>
      </c>
    </row>
    <row r="79" spans="1:12" x14ac:dyDescent="0.3">
      <c r="A79" s="58">
        <v>21</v>
      </c>
      <c r="B79" s="58">
        <v>9233</v>
      </c>
      <c r="C79" s="61">
        <v>21</v>
      </c>
      <c r="D79" s="58">
        <v>9239</v>
      </c>
      <c r="E79" s="61">
        <v>22</v>
      </c>
      <c r="F79" s="58">
        <v>9244</v>
      </c>
      <c r="G79" s="64">
        <v>14</v>
      </c>
      <c r="H79" s="64">
        <v>9253</v>
      </c>
      <c r="I79" s="42"/>
      <c r="J79" s="42"/>
      <c r="K79" s="43">
        <v>0</v>
      </c>
      <c r="L79">
        <v>2221</v>
      </c>
    </row>
    <row r="80" spans="1:12" x14ac:dyDescent="0.3">
      <c r="A80" s="58">
        <v>21</v>
      </c>
      <c r="B80" s="58">
        <v>9345</v>
      </c>
      <c r="C80" s="61">
        <v>21</v>
      </c>
      <c r="D80" s="58">
        <v>9349</v>
      </c>
      <c r="E80" s="61">
        <v>11</v>
      </c>
      <c r="F80" s="58">
        <v>9357</v>
      </c>
      <c r="G80" s="64">
        <v>21</v>
      </c>
      <c r="H80" s="64">
        <v>9365</v>
      </c>
      <c r="I80" s="42"/>
      <c r="J80" s="42"/>
      <c r="K80" s="43">
        <v>0</v>
      </c>
      <c r="L80">
        <v>2212</v>
      </c>
    </row>
    <row r="81" spans="1:12" x14ac:dyDescent="0.3">
      <c r="A81" s="58">
        <v>12</v>
      </c>
      <c r="B81" s="58">
        <v>9474</v>
      </c>
      <c r="C81" s="61">
        <v>23</v>
      </c>
      <c r="D81" s="58">
        <v>9481</v>
      </c>
      <c r="E81" s="61">
        <v>13</v>
      </c>
      <c r="F81" s="58">
        <v>9504</v>
      </c>
      <c r="G81" s="64">
        <v>23</v>
      </c>
      <c r="H81" s="64">
        <v>9511</v>
      </c>
      <c r="I81" s="42"/>
      <c r="J81" s="42"/>
      <c r="K81" s="43">
        <v>0</v>
      </c>
      <c r="L81">
        <v>1212</v>
      </c>
    </row>
    <row r="82" spans="1:12" x14ac:dyDescent="0.3">
      <c r="A82" s="58">
        <v>21</v>
      </c>
      <c r="B82" s="58">
        <v>9606</v>
      </c>
      <c r="C82" s="61">
        <v>12</v>
      </c>
      <c r="D82" s="58">
        <v>9613</v>
      </c>
      <c r="E82" s="61">
        <v>24</v>
      </c>
      <c r="F82" s="58">
        <v>9621</v>
      </c>
      <c r="G82" s="64">
        <v>23</v>
      </c>
      <c r="H82" s="64">
        <v>9659</v>
      </c>
      <c r="I82" s="42"/>
      <c r="J82" s="42"/>
      <c r="K82" s="43">
        <v>0</v>
      </c>
      <c r="L82">
        <v>2122</v>
      </c>
    </row>
    <row r="83" spans="1:12" x14ac:dyDescent="0.3">
      <c r="A83" s="58">
        <v>21</v>
      </c>
      <c r="B83" s="58">
        <v>9757</v>
      </c>
      <c r="C83" s="61">
        <v>12</v>
      </c>
      <c r="D83" s="58">
        <v>9764</v>
      </c>
      <c r="E83" s="61">
        <v>24</v>
      </c>
      <c r="F83" s="58">
        <v>9772</v>
      </c>
      <c r="G83" s="64">
        <v>23</v>
      </c>
      <c r="H83" s="64">
        <v>9803</v>
      </c>
      <c r="I83" s="42"/>
      <c r="J83" s="42"/>
      <c r="K83" s="43">
        <v>0</v>
      </c>
      <c r="L83">
        <v>2122</v>
      </c>
    </row>
    <row r="84" spans="1:12" x14ac:dyDescent="0.3">
      <c r="A84" s="58">
        <v>21</v>
      </c>
      <c r="B84" s="58">
        <v>9900</v>
      </c>
      <c r="C84" s="61">
        <v>21</v>
      </c>
      <c r="D84" s="58">
        <v>9907</v>
      </c>
      <c r="E84" s="61">
        <v>11</v>
      </c>
      <c r="F84" s="58">
        <v>9915</v>
      </c>
      <c r="G84" s="64">
        <v>21</v>
      </c>
      <c r="H84" s="64">
        <v>9923</v>
      </c>
      <c r="I84" s="42"/>
      <c r="J84" s="42"/>
      <c r="K84" s="43">
        <v>0</v>
      </c>
      <c r="L84">
        <v>2212</v>
      </c>
    </row>
    <row r="85" spans="1:12" x14ac:dyDescent="0.3">
      <c r="A85" s="58">
        <v>21</v>
      </c>
      <c r="B85" s="58">
        <v>10019</v>
      </c>
      <c r="C85" s="61">
        <v>12</v>
      </c>
      <c r="D85" s="58">
        <v>10029</v>
      </c>
      <c r="E85" s="61">
        <v>24</v>
      </c>
      <c r="F85" s="58">
        <v>10037</v>
      </c>
      <c r="G85" s="64">
        <v>14</v>
      </c>
      <c r="H85" s="64">
        <v>10064</v>
      </c>
      <c r="I85" s="42"/>
      <c r="J85" s="42"/>
      <c r="K85" s="43">
        <v>0</v>
      </c>
      <c r="L85">
        <v>2121</v>
      </c>
    </row>
    <row r="86" spans="1:12" x14ac:dyDescent="0.3">
      <c r="A86" s="58">
        <v>21</v>
      </c>
      <c r="B86" s="58">
        <v>10159</v>
      </c>
      <c r="C86" s="61">
        <v>21</v>
      </c>
      <c r="D86" s="58">
        <v>10164</v>
      </c>
      <c r="E86" s="61">
        <v>22</v>
      </c>
      <c r="F86" s="58">
        <v>10172</v>
      </c>
      <c r="G86" s="64">
        <v>14</v>
      </c>
      <c r="H86" s="64">
        <v>10180</v>
      </c>
      <c r="I86" s="42"/>
      <c r="J86" s="42"/>
      <c r="K86" s="43">
        <v>0</v>
      </c>
      <c r="L86">
        <v>2221</v>
      </c>
    </row>
    <row r="87" spans="1:12" x14ac:dyDescent="0.3">
      <c r="A87" s="58">
        <v>21</v>
      </c>
      <c r="B87" s="58">
        <v>10279</v>
      </c>
      <c r="C87" s="61">
        <v>12</v>
      </c>
      <c r="D87" s="58">
        <v>10288</v>
      </c>
      <c r="E87" s="61">
        <v>24</v>
      </c>
      <c r="F87" s="58">
        <v>10295</v>
      </c>
      <c r="G87" s="64">
        <v>14</v>
      </c>
      <c r="H87" s="64">
        <v>10385</v>
      </c>
      <c r="I87" s="42"/>
      <c r="J87" s="42"/>
      <c r="K87" s="43">
        <v>0</v>
      </c>
      <c r="L87">
        <v>2121</v>
      </c>
    </row>
    <row r="88" spans="1:12" x14ac:dyDescent="0.3">
      <c r="A88" s="58">
        <v>21</v>
      </c>
      <c r="B88" s="58">
        <v>10480</v>
      </c>
      <c r="C88" s="61">
        <v>21</v>
      </c>
      <c r="D88" s="58">
        <v>10484</v>
      </c>
      <c r="E88" s="61">
        <v>22</v>
      </c>
      <c r="F88" s="58">
        <v>10488</v>
      </c>
      <c r="G88" s="64">
        <v>23</v>
      </c>
      <c r="H88" s="64">
        <v>10494</v>
      </c>
      <c r="I88" s="42"/>
      <c r="J88" s="42"/>
      <c r="K88" s="43">
        <v>0</v>
      </c>
      <c r="L88">
        <v>2222</v>
      </c>
    </row>
    <row r="89" spans="1:12" x14ac:dyDescent="0.3">
      <c r="A89" s="58">
        <v>21</v>
      </c>
      <c r="B89" s="58">
        <v>10591</v>
      </c>
      <c r="C89" s="61">
        <v>21</v>
      </c>
      <c r="D89" s="58">
        <v>10598</v>
      </c>
      <c r="E89" s="61">
        <v>11</v>
      </c>
      <c r="F89" s="58">
        <v>10605</v>
      </c>
      <c r="G89" s="64">
        <v>21</v>
      </c>
      <c r="H89" s="64">
        <v>10612</v>
      </c>
      <c r="I89" s="42"/>
      <c r="J89" s="42"/>
      <c r="K89" s="43">
        <v>0</v>
      </c>
      <c r="L89">
        <v>2212</v>
      </c>
    </row>
    <row r="90" spans="1:12" x14ac:dyDescent="0.3">
      <c r="A90" s="59">
        <v>21</v>
      </c>
      <c r="B90" s="59">
        <v>10697</v>
      </c>
      <c r="C90" s="62">
        <v>21</v>
      </c>
      <c r="D90" s="59">
        <v>10705</v>
      </c>
      <c r="E90" s="62">
        <v>22</v>
      </c>
      <c r="F90" s="59">
        <v>10712</v>
      </c>
      <c r="G90" s="65">
        <v>14</v>
      </c>
      <c r="H90" s="65">
        <v>10720</v>
      </c>
      <c r="I90" s="41"/>
      <c r="J90" s="41"/>
      <c r="K90" s="51">
        <v>0</v>
      </c>
      <c r="L90">
        <v>2221</v>
      </c>
    </row>
    <row r="91" spans="1:12" x14ac:dyDescent="0.3">
      <c r="A91" s="59">
        <v>21</v>
      </c>
      <c r="B91" s="59">
        <v>10818</v>
      </c>
      <c r="C91" s="62">
        <v>12</v>
      </c>
      <c r="D91" s="59">
        <v>10825</v>
      </c>
      <c r="E91" s="62">
        <v>24</v>
      </c>
      <c r="F91" s="59">
        <v>10833</v>
      </c>
      <c r="G91" s="65">
        <v>23</v>
      </c>
      <c r="H91" s="65">
        <v>10870</v>
      </c>
      <c r="I91" s="41"/>
      <c r="J91" s="41"/>
      <c r="K91" s="51">
        <v>0</v>
      </c>
      <c r="L91">
        <v>2122</v>
      </c>
    </row>
    <row r="92" spans="1:12" x14ac:dyDescent="0.3">
      <c r="A92" s="59">
        <v>21</v>
      </c>
      <c r="B92" s="59">
        <v>10968</v>
      </c>
      <c r="C92" s="62">
        <v>12</v>
      </c>
      <c r="D92" s="59">
        <v>10987</v>
      </c>
      <c r="E92" s="62">
        <v>24</v>
      </c>
      <c r="F92" s="59">
        <v>10995</v>
      </c>
      <c r="G92" s="65">
        <v>23</v>
      </c>
      <c r="H92" s="65">
        <v>11046</v>
      </c>
      <c r="I92" s="41"/>
      <c r="J92" s="41"/>
      <c r="K92" s="51">
        <v>0</v>
      </c>
      <c r="L92">
        <v>2122</v>
      </c>
    </row>
    <row r="93" spans="1:12" x14ac:dyDescent="0.3">
      <c r="A93" s="59">
        <v>21</v>
      </c>
      <c r="B93" s="59">
        <v>11141</v>
      </c>
      <c r="C93" s="62">
        <v>21</v>
      </c>
      <c r="D93" s="59">
        <v>11145</v>
      </c>
      <c r="E93" s="62">
        <v>22</v>
      </c>
      <c r="F93" s="59">
        <v>11154</v>
      </c>
      <c r="G93" s="65">
        <v>14</v>
      </c>
      <c r="H93" s="65">
        <v>11161</v>
      </c>
      <c r="I93" s="41"/>
      <c r="J93" s="41"/>
      <c r="K93" s="51">
        <v>0</v>
      </c>
      <c r="L93">
        <v>2221</v>
      </c>
    </row>
    <row r="94" spans="1:12" x14ac:dyDescent="0.3">
      <c r="A94" s="59">
        <v>21</v>
      </c>
      <c r="B94" s="59">
        <v>11258</v>
      </c>
      <c r="C94" s="62">
        <v>21</v>
      </c>
      <c r="D94" s="59">
        <v>11263</v>
      </c>
      <c r="E94" s="62">
        <v>11</v>
      </c>
      <c r="F94" s="59">
        <v>11272</v>
      </c>
      <c r="G94" s="65">
        <v>21</v>
      </c>
      <c r="H94" s="65">
        <v>11280</v>
      </c>
      <c r="I94" s="41"/>
      <c r="J94" s="41"/>
      <c r="K94" s="51">
        <v>0</v>
      </c>
      <c r="L94">
        <v>2212</v>
      </c>
    </row>
    <row r="95" spans="1:12" x14ac:dyDescent="0.3">
      <c r="A95" s="59">
        <v>21</v>
      </c>
      <c r="B95" s="59">
        <v>11397</v>
      </c>
      <c r="C95" s="62">
        <v>21</v>
      </c>
      <c r="D95" s="59">
        <v>11405</v>
      </c>
      <c r="E95" s="62">
        <v>11</v>
      </c>
      <c r="F95" s="59">
        <v>11413</v>
      </c>
      <c r="G95" s="65">
        <v>21</v>
      </c>
      <c r="H95" s="65">
        <v>11421</v>
      </c>
      <c r="I95" s="41"/>
      <c r="J95" s="41"/>
      <c r="K95" s="51">
        <v>0</v>
      </c>
      <c r="L95">
        <v>2212</v>
      </c>
    </row>
    <row r="96" spans="1:12" x14ac:dyDescent="0.3">
      <c r="A96" s="59">
        <v>21</v>
      </c>
      <c r="B96" s="59">
        <v>11511</v>
      </c>
      <c r="C96" s="62">
        <v>21</v>
      </c>
      <c r="D96" s="59">
        <v>11519</v>
      </c>
      <c r="E96" s="62">
        <v>22</v>
      </c>
      <c r="F96" s="59">
        <v>11526</v>
      </c>
      <c r="G96" s="65">
        <v>14</v>
      </c>
      <c r="H96" s="65">
        <v>11534</v>
      </c>
      <c r="I96" s="41"/>
      <c r="J96" s="41"/>
      <c r="K96" s="51">
        <v>0</v>
      </c>
      <c r="L96">
        <v>2221</v>
      </c>
    </row>
    <row r="97" spans="1:12" x14ac:dyDescent="0.3">
      <c r="A97" s="59">
        <v>21</v>
      </c>
      <c r="B97" s="59">
        <v>11628</v>
      </c>
      <c r="C97" s="62">
        <v>21</v>
      </c>
      <c r="D97" s="59">
        <v>11632</v>
      </c>
      <c r="E97" s="62">
        <v>11</v>
      </c>
      <c r="F97" s="59">
        <v>11640</v>
      </c>
      <c r="G97" s="65">
        <v>21</v>
      </c>
      <c r="H97" s="65">
        <v>11648</v>
      </c>
      <c r="I97" s="41"/>
      <c r="J97" s="41"/>
      <c r="K97" s="51">
        <v>0</v>
      </c>
      <c r="L97">
        <v>2212</v>
      </c>
    </row>
    <row r="98" spans="1:12" x14ac:dyDescent="0.3">
      <c r="A98" s="59">
        <v>21</v>
      </c>
      <c r="B98" s="59">
        <v>11742</v>
      </c>
      <c r="C98" s="62">
        <v>21</v>
      </c>
      <c r="D98" s="59">
        <v>11750</v>
      </c>
      <c r="E98" s="62">
        <v>11</v>
      </c>
      <c r="F98" s="59">
        <v>11758</v>
      </c>
      <c r="G98" s="65">
        <v>21</v>
      </c>
      <c r="H98" s="65">
        <v>11765</v>
      </c>
      <c r="I98" s="41"/>
      <c r="J98" s="41"/>
      <c r="K98" s="51">
        <v>0</v>
      </c>
      <c r="L98">
        <v>2212</v>
      </c>
    </row>
    <row r="99" spans="1:12" x14ac:dyDescent="0.3">
      <c r="A99" s="59">
        <v>21</v>
      </c>
      <c r="B99" s="59">
        <v>11866</v>
      </c>
      <c r="C99" s="62">
        <v>12</v>
      </c>
      <c r="D99" s="59">
        <v>11873</v>
      </c>
      <c r="E99" s="62">
        <v>24</v>
      </c>
      <c r="F99" s="59">
        <v>11882</v>
      </c>
      <c r="G99" s="65">
        <v>14</v>
      </c>
      <c r="H99" s="65">
        <v>11890</v>
      </c>
      <c r="I99" s="41"/>
      <c r="J99" s="41"/>
      <c r="K99" s="51">
        <v>0</v>
      </c>
      <c r="L99">
        <v>2121</v>
      </c>
    </row>
    <row r="100" spans="1:12" x14ac:dyDescent="0.3">
      <c r="A100" s="59">
        <v>21</v>
      </c>
      <c r="B100" s="59">
        <v>11988</v>
      </c>
      <c r="C100" s="62">
        <v>12</v>
      </c>
      <c r="D100" s="59">
        <v>11996</v>
      </c>
      <c r="E100" s="62">
        <v>24</v>
      </c>
      <c r="F100" s="59">
        <v>12003</v>
      </c>
      <c r="G100" s="65">
        <v>23</v>
      </c>
      <c r="H100" s="65">
        <v>12027</v>
      </c>
      <c r="I100" s="41"/>
      <c r="J100" s="41"/>
      <c r="K100" s="51">
        <v>0</v>
      </c>
      <c r="L100">
        <v>2122</v>
      </c>
    </row>
    <row r="101" spans="1:12" x14ac:dyDescent="0.3">
      <c r="A101" s="59">
        <v>21</v>
      </c>
      <c r="B101" s="59">
        <v>12124</v>
      </c>
      <c r="C101" s="62">
        <v>21</v>
      </c>
      <c r="D101" s="59">
        <v>12132</v>
      </c>
      <c r="E101" s="62">
        <v>11</v>
      </c>
      <c r="F101" s="59">
        <v>12139</v>
      </c>
      <c r="G101" s="65">
        <v>21</v>
      </c>
      <c r="H101" s="65">
        <v>12146</v>
      </c>
      <c r="I101" s="41"/>
      <c r="J101" s="41"/>
      <c r="K101" s="51">
        <v>0</v>
      </c>
      <c r="L101">
        <v>2212</v>
      </c>
    </row>
    <row r="102" spans="1:12" x14ac:dyDescent="0.3">
      <c r="A102" s="59">
        <v>21</v>
      </c>
      <c r="B102" s="59">
        <v>12246</v>
      </c>
      <c r="C102" s="62">
        <v>12</v>
      </c>
      <c r="D102" s="59">
        <v>12256</v>
      </c>
      <c r="E102" s="62">
        <v>13</v>
      </c>
      <c r="F102" s="59">
        <v>12267</v>
      </c>
      <c r="G102" s="65">
        <v>23</v>
      </c>
      <c r="H102" s="65">
        <v>12275</v>
      </c>
      <c r="I102" s="41"/>
      <c r="J102" s="41"/>
      <c r="K102" s="51">
        <v>0</v>
      </c>
      <c r="L102">
        <v>2112</v>
      </c>
    </row>
    <row r="103" spans="1:12" x14ac:dyDescent="0.3">
      <c r="A103" s="59">
        <v>21</v>
      </c>
      <c r="B103" s="59">
        <v>12370</v>
      </c>
      <c r="C103" s="62">
        <v>12</v>
      </c>
      <c r="D103" s="59">
        <v>12377</v>
      </c>
      <c r="E103" s="62">
        <v>24</v>
      </c>
      <c r="F103" s="59">
        <v>12385</v>
      </c>
      <c r="G103" s="65">
        <v>14</v>
      </c>
      <c r="H103" s="65">
        <v>12419</v>
      </c>
      <c r="I103" s="41"/>
      <c r="J103" s="41"/>
      <c r="K103" s="51">
        <v>0</v>
      </c>
      <c r="L103">
        <v>2121</v>
      </c>
    </row>
    <row r="104" spans="1:12" x14ac:dyDescent="0.3">
      <c r="A104" s="59">
        <v>21</v>
      </c>
      <c r="B104" s="59">
        <v>12517</v>
      </c>
      <c r="C104" s="62">
        <v>12</v>
      </c>
      <c r="D104" s="59">
        <v>12525</v>
      </c>
      <c r="E104" s="62">
        <v>24</v>
      </c>
      <c r="F104" s="59">
        <v>12530</v>
      </c>
      <c r="G104" s="65">
        <v>23</v>
      </c>
      <c r="H104" s="65">
        <v>12581</v>
      </c>
      <c r="I104" s="41"/>
      <c r="J104" s="41"/>
      <c r="K104" s="51">
        <v>0</v>
      </c>
      <c r="L104">
        <v>2122</v>
      </c>
    </row>
    <row r="105" spans="1:12" x14ac:dyDescent="0.3">
      <c r="A105" s="59">
        <v>21</v>
      </c>
      <c r="B105" s="59">
        <v>12678</v>
      </c>
      <c r="C105" s="62">
        <v>21</v>
      </c>
      <c r="D105" s="59">
        <v>12685</v>
      </c>
      <c r="E105" s="62">
        <v>11</v>
      </c>
      <c r="F105" s="59">
        <v>12693</v>
      </c>
      <c r="G105" s="65">
        <v>21</v>
      </c>
      <c r="H105" s="65">
        <v>12701</v>
      </c>
      <c r="I105" s="41"/>
      <c r="J105" s="41"/>
      <c r="K105" s="51">
        <v>0</v>
      </c>
      <c r="L105">
        <v>2212</v>
      </c>
    </row>
    <row r="106" spans="1:12" x14ac:dyDescent="0.3">
      <c r="A106" s="59">
        <v>21</v>
      </c>
      <c r="B106" s="59">
        <v>12786</v>
      </c>
      <c r="C106" s="62">
        <v>21</v>
      </c>
      <c r="D106" s="59">
        <v>12791</v>
      </c>
      <c r="E106" s="62">
        <v>11</v>
      </c>
      <c r="F106" s="59">
        <v>12798</v>
      </c>
      <c r="G106" s="65">
        <v>21</v>
      </c>
      <c r="H106" s="65">
        <v>12806</v>
      </c>
      <c r="I106" s="41"/>
      <c r="J106" s="41"/>
      <c r="K106" s="51">
        <v>1</v>
      </c>
      <c r="L106">
        <v>2212</v>
      </c>
    </row>
    <row r="107" spans="1:12" x14ac:dyDescent="0.3">
      <c r="A107" s="17"/>
      <c r="B107" s="17"/>
      <c r="C107" s="17"/>
      <c r="D107" s="17"/>
      <c r="E107" s="17"/>
      <c r="F107" s="17"/>
      <c r="G107" s="17"/>
      <c r="H10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Sample Report</vt:lpstr>
      <vt:lpstr>Summary</vt:lpstr>
      <vt:lpstr>Start</vt:lpstr>
      <vt:lpstr>!2011-07-06_08h48m.Subject 52</vt:lpstr>
      <vt:lpstr>!2011-07-07_09h27m.Subject 52</vt:lpstr>
      <vt:lpstr>!2011-07-08_09h33m.Subject 52</vt:lpstr>
      <vt:lpstr>!2011-07-09_10h21m.Subject 52</vt:lpstr>
      <vt:lpstr>!2011-07-10_10h34m.Subject 52</vt:lpstr>
      <vt:lpstr>!2011-07-11_09h10m.Subject 52</vt:lpstr>
      <vt:lpstr>!2011-07-12_09h54m.Subject 52</vt:lpstr>
      <vt:lpstr>!2011-07-13_08h16m.Subject 52</vt:lpstr>
      <vt:lpstr>!2011-07-14_09h11m.Subject 52</vt:lpstr>
      <vt:lpstr>!2011-07-15_09h40m.Subject 52</vt:lpstr>
      <vt:lpstr>!2011-07-16_09h13m.Subject 52</vt:lpstr>
      <vt:lpstr>!2011-07-17_09h01m.Subject 52</vt:lpstr>
      <vt:lpstr>!2011-07-18_09h27m.Subject 52</vt:lpstr>
      <vt:lpstr>!2011-07-19_09h53m.Subject 52</vt:lpstr>
      <vt:lpstr>!2011-07-20_10h47m.Subject 52</vt:lpstr>
      <vt:lpstr>!2011-07-21_08h51m.Subject 52</vt:lpstr>
      <vt:lpstr>!2011-07-22_08h16m.Subject 52</vt:lpstr>
      <vt:lpstr>!2011-07-23_09h13m.Subject 52</vt:lpstr>
      <vt:lpstr>!2011-07-24_09h51m.Subject 52</vt:lpstr>
      <vt:lpstr>!2011-07-25_09h17m.Subject 52</vt:lpstr>
      <vt:lpstr>!2011-07-26_09h11m.Subject 52</vt:lpstr>
      <vt:lpstr>!2011-07-27_10h14m.Subject 52</vt:lpstr>
      <vt:lpstr>!2011-07-28_09h57m.Subject 52</vt:lpstr>
      <vt:lpstr>!2011-07-29_08h57m.Subject 52</vt:lpstr>
      <vt:lpstr>!2011-07-30_09h06m.Subject 52</vt:lpstr>
      <vt:lpstr>!2011-07-31_10h46m.Subject 52</vt:lpstr>
      <vt:lpstr>!2011-08-01_09h10m.Subject 52</vt:lpstr>
      <vt:lpstr>!2011-08-02_09h11m.Subject 52</vt:lpstr>
      <vt:lpstr>!L803930.052</vt:lpstr>
      <vt:lpstr>!L804A00.052</vt:lpstr>
      <vt:lpstr>!L805900.052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2017-05-02T07:48:08Z</dcterms:modified>
</cp:coreProperties>
</file>