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 codeName="{861861EC-F77C-3E69-5087-FD670AB338C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Hen Chapter\Summary\5's\Phase 1\"/>
    </mc:Choice>
  </mc:AlternateContent>
  <bookViews>
    <workbookView xWindow="0" yWindow="0" windowWidth="20490" windowHeight="7530" tabRatio="892" firstSheet="1" activeTab="1"/>
  </bookViews>
  <sheets>
    <sheet name="Sample Report" sheetId="4" state="hidden" r:id="rId1"/>
    <sheet name="Summary" sheetId="2908" r:id="rId2"/>
    <sheet name="Start" sheetId="912" r:id="rId3"/>
    <sheet name="!2011-03-03_09h27m.Subject 55 P" sheetId="2880" r:id="rId4"/>
    <sheet name="!2011-03-04_07h12m.Subject 55 P" sheetId="2881" r:id="rId5"/>
    <sheet name="!2011-03-05_09h12m.Subject 55 P" sheetId="2882" r:id="rId6"/>
    <sheet name="!2011-03-06_08h25m.Subject 55 P" sheetId="2883" r:id="rId7"/>
    <sheet name="!2011-03-07_09h06m.Subject 55 P" sheetId="2884" r:id="rId8"/>
    <sheet name="!2011-03-10_07h32m.Subject 55 P" sheetId="2885" r:id="rId9"/>
    <sheet name="!2011-03-11_06h49m.Subject 55 P" sheetId="2886" r:id="rId10"/>
    <sheet name="!2011-03-12_07h59m.Subject 55 P" sheetId="2887" r:id="rId11"/>
    <sheet name="!2011-03-13_07h03m.Subject 55 P" sheetId="2888" r:id="rId12"/>
    <sheet name="!2011-03-14_08h15m.Subject 55 P" sheetId="2889" r:id="rId13"/>
    <sheet name="!2011-03-15_08h02m.Subject 55 P" sheetId="2890" r:id="rId14"/>
    <sheet name="!2011-03-16_08h25m.Subject 55 P" sheetId="2891" r:id="rId15"/>
    <sheet name="!2011-03-17_08h43m.Subject 55 P" sheetId="2892" r:id="rId16"/>
    <sheet name="!2011-03-18_07h42m.Subject 55 P" sheetId="2893" r:id="rId17"/>
    <sheet name="!2011-03-19_09h07m.Subject 55 P" sheetId="2894" r:id="rId18"/>
    <sheet name="!2011-03-20_06h50m.Subject 55 P" sheetId="2895" r:id="rId19"/>
    <sheet name="!2011-03-21_08h20m.Subject 55 P" sheetId="2896" r:id="rId20"/>
    <sheet name="!2011-03-22_08h34m.Subject 55 P" sheetId="2897" r:id="rId21"/>
    <sheet name="!2011-03-23_08h44m.Subject 55 P" sheetId="2898" r:id="rId22"/>
    <sheet name="!2011-03-24_08h28m.Subject 55 P" sheetId="2899" r:id="rId23"/>
    <sheet name="!2011-03-25_07h46m.Subject 55 P" sheetId="2900" r:id="rId24"/>
    <sheet name="!2011-03-26_07h29m.Subject 55 P" sheetId="2901" r:id="rId25"/>
    <sheet name="!2011-03-27_07h19m.Subject 55 P" sheetId="2902" r:id="rId26"/>
    <sheet name="!2011-03-28_07h26m.Subject 55 P" sheetId="2903" r:id="rId27"/>
    <sheet name="!2011-03-29_07h30m.Subject 55 P" sheetId="2904" r:id="rId28"/>
    <sheet name="!2011-03-30_06h18m.Subject 55 P" sheetId="2905" r:id="rId29"/>
    <sheet name="!2011-03-31_07h03m.Subject 55 P" sheetId="2906" r:id="rId30"/>
    <sheet name="!2011-04-01_06h38m.Subject 55 P" sheetId="2907" r:id="rId31"/>
  </sheets>
  <functionGroups builtInGroupCount="18"/>
  <calcPr calcId="171027"/>
</workbook>
</file>

<file path=xl/calcChain.xml><?xml version="1.0" encoding="utf-8"?>
<calcChain xmlns="http://schemas.openxmlformats.org/spreadsheetml/2006/main">
  <c r="F30" i="2908" l="1"/>
  <c r="E30" i="2908"/>
  <c r="D30" i="2908"/>
  <c r="C30" i="2908"/>
  <c r="B30" i="2908"/>
  <c r="F29" i="2908"/>
  <c r="E29" i="2908"/>
  <c r="D29" i="2908"/>
  <c r="C29" i="2908"/>
  <c r="B29" i="2908"/>
  <c r="F28" i="2908"/>
  <c r="E28" i="2908"/>
  <c r="D28" i="2908"/>
  <c r="C28" i="2908"/>
  <c r="B28" i="2908"/>
  <c r="F27" i="2908"/>
  <c r="E27" i="2908"/>
  <c r="D27" i="2908"/>
  <c r="C27" i="2908"/>
  <c r="B27" i="2908"/>
  <c r="F26" i="2908"/>
  <c r="E26" i="2908"/>
  <c r="D26" i="2908"/>
  <c r="C26" i="2908"/>
  <c r="B26" i="2908"/>
  <c r="F25" i="2908"/>
  <c r="E25" i="2908"/>
  <c r="D25" i="2908"/>
  <c r="C25" i="2908"/>
  <c r="B25" i="2908"/>
  <c r="F24" i="2908"/>
  <c r="E24" i="2908"/>
  <c r="D24" i="2908"/>
  <c r="C24" i="2908"/>
  <c r="B24" i="2908"/>
  <c r="F23" i="2908"/>
  <c r="E23" i="2908"/>
  <c r="D23" i="2908"/>
  <c r="C23" i="2908"/>
  <c r="B23" i="2908"/>
  <c r="F22" i="2908"/>
  <c r="E22" i="2908"/>
  <c r="D22" i="2908"/>
  <c r="C22" i="2908"/>
  <c r="B22" i="2908"/>
  <c r="F21" i="2908"/>
  <c r="E21" i="2908"/>
  <c r="D21" i="2908"/>
  <c r="C21" i="2908"/>
  <c r="B21" i="2908"/>
  <c r="F20" i="2908"/>
  <c r="E20" i="2908"/>
  <c r="D20" i="2908"/>
  <c r="C20" i="2908"/>
  <c r="B20" i="2908"/>
  <c r="F19" i="2908"/>
  <c r="E19" i="2908"/>
  <c r="D19" i="2908"/>
  <c r="C19" i="2908"/>
  <c r="B19" i="2908"/>
  <c r="F18" i="2908"/>
  <c r="E18" i="2908"/>
  <c r="D18" i="2908"/>
  <c r="C18" i="2908"/>
  <c r="B18" i="2908"/>
  <c r="F17" i="2908"/>
  <c r="E17" i="2908"/>
  <c r="D17" i="2908"/>
  <c r="C17" i="2908"/>
  <c r="B17" i="2908"/>
  <c r="F16" i="2908"/>
  <c r="E16" i="2908"/>
  <c r="D16" i="2908"/>
  <c r="C16" i="2908"/>
  <c r="B16" i="2908"/>
  <c r="F15" i="2908"/>
  <c r="E15" i="2908"/>
  <c r="D15" i="2908"/>
  <c r="C15" i="2908"/>
  <c r="B15" i="2908"/>
  <c r="F14" i="2908"/>
  <c r="E14" i="2908"/>
  <c r="D14" i="2908"/>
  <c r="C14" i="2908"/>
  <c r="B14" i="2908"/>
  <c r="F13" i="2908"/>
  <c r="E13" i="2908"/>
  <c r="D13" i="2908"/>
  <c r="C13" i="2908"/>
  <c r="B13" i="2908"/>
  <c r="F12" i="2908"/>
  <c r="E12" i="2908"/>
  <c r="D12" i="2908"/>
  <c r="C12" i="2908"/>
  <c r="B12" i="2908"/>
  <c r="F11" i="2908"/>
  <c r="E11" i="2908"/>
  <c r="D11" i="2908"/>
  <c r="C11" i="2908"/>
  <c r="B11" i="2908"/>
  <c r="F10" i="2908"/>
  <c r="E10" i="2908"/>
  <c r="D10" i="2908"/>
  <c r="C10" i="2908"/>
  <c r="B10" i="2908"/>
  <c r="F9" i="2908"/>
  <c r="E9" i="2908"/>
  <c r="D9" i="2908"/>
  <c r="C9" i="2908"/>
  <c r="B9" i="2908"/>
  <c r="F8" i="2908"/>
  <c r="E8" i="2908"/>
  <c r="D8" i="2908"/>
  <c r="C8" i="2908"/>
  <c r="B8" i="2908"/>
  <c r="E7" i="2908"/>
  <c r="D7" i="2908"/>
  <c r="C7" i="2908"/>
  <c r="B7" i="2908"/>
  <c r="K3" i="2908"/>
  <c r="B6" i="2908"/>
  <c r="F5" i="2908"/>
  <c r="E5" i="2908"/>
  <c r="D5" i="2908"/>
  <c r="C5" i="2908"/>
  <c r="B5" i="2908"/>
  <c r="F4" i="2908"/>
  <c r="E4" i="2908"/>
  <c r="D4" i="2908"/>
  <c r="C4" i="2908"/>
  <c r="B4" i="2908"/>
  <c r="F3" i="2908"/>
  <c r="K6" i="2908" s="1"/>
  <c r="E3" i="2908"/>
  <c r="D3" i="2908"/>
  <c r="K4" i="2908" s="1"/>
  <c r="C3" i="2908"/>
  <c r="B3" i="2908"/>
  <c r="P6" i="2908"/>
  <c r="P4" i="2908"/>
  <c r="P3" i="2908"/>
  <c r="O6" i="2908"/>
  <c r="O4" i="2908"/>
  <c r="O3" i="2908"/>
  <c r="N6" i="2908"/>
  <c r="N5" i="2908"/>
  <c r="N4" i="2908"/>
  <c r="N3" i="2908"/>
  <c r="M6" i="2908"/>
  <c r="M4" i="2908"/>
  <c r="L6" i="2908"/>
  <c r="L4" i="2908"/>
  <c r="L3" i="2908"/>
  <c r="U28" i="2907"/>
  <c r="T28" i="2907"/>
  <c r="S28" i="2907"/>
  <c r="R28" i="2907"/>
  <c r="Q28" i="2907"/>
  <c r="P28" i="2907"/>
  <c r="AT14" i="2907"/>
  <c r="AT12" i="2907"/>
  <c r="AT10" i="2907"/>
  <c r="AT8" i="2907"/>
  <c r="AV3" i="2907"/>
  <c r="AS14" i="2907"/>
  <c r="AS13" i="2907"/>
  <c r="AT13" i="2907" s="1"/>
  <c r="AS12" i="2907"/>
  <c r="AS11" i="2907"/>
  <c r="AT11" i="2907" s="1"/>
  <c r="U24" i="2907" s="1"/>
  <c r="AS10" i="2907"/>
  <c r="AS9" i="2907"/>
  <c r="AT9" i="2907" s="1"/>
  <c r="AS8" i="2907"/>
  <c r="AS7" i="2907"/>
  <c r="AT7" i="2907" s="1"/>
  <c r="AO14" i="2907"/>
  <c r="AO12" i="2907"/>
  <c r="AO10" i="2907"/>
  <c r="AO8" i="2907"/>
  <c r="AQ3" i="2907"/>
  <c r="AN14" i="2907"/>
  <c r="AN13" i="2907"/>
  <c r="AO13" i="2907" s="1"/>
  <c r="AN12" i="2907"/>
  <c r="AN11" i="2907"/>
  <c r="AO11" i="2907" s="1"/>
  <c r="T24" i="2907" s="1"/>
  <c r="AN10" i="2907"/>
  <c r="AN9" i="2907"/>
  <c r="AO9" i="2907" s="1"/>
  <c r="AN8" i="2907"/>
  <c r="AN7" i="2907"/>
  <c r="AO7" i="2907" s="1"/>
  <c r="AJ14" i="2907"/>
  <c r="AJ12" i="2907"/>
  <c r="AJ10" i="2907"/>
  <c r="AJ8" i="2907"/>
  <c r="AL3" i="2907"/>
  <c r="AI14" i="2907"/>
  <c r="AI13" i="2907"/>
  <c r="AJ13" i="2907" s="1"/>
  <c r="AI12" i="2907"/>
  <c r="AI11" i="2907"/>
  <c r="AJ11" i="2907" s="1"/>
  <c r="S24" i="2907" s="1"/>
  <c r="AI10" i="2907"/>
  <c r="AI9" i="2907"/>
  <c r="AJ9" i="2907" s="1"/>
  <c r="AI8" i="2907"/>
  <c r="AI7" i="2907"/>
  <c r="AJ7" i="2907" s="1"/>
  <c r="AE14" i="2907"/>
  <c r="AE12" i="2907"/>
  <c r="AE10" i="2907"/>
  <c r="AE8" i="2907"/>
  <c r="AG3" i="2907"/>
  <c r="AD14" i="2907"/>
  <c r="AD13" i="2907"/>
  <c r="AE13" i="2907" s="1"/>
  <c r="AD12" i="2907"/>
  <c r="AD11" i="2907"/>
  <c r="AE11" i="2907" s="1"/>
  <c r="R24" i="2907" s="1"/>
  <c r="AD10" i="2907"/>
  <c r="AD9" i="2907"/>
  <c r="AE9" i="2907" s="1"/>
  <c r="AD8" i="2907"/>
  <c r="AD7" i="2907"/>
  <c r="AE7" i="2907" s="1"/>
  <c r="Z14" i="2907"/>
  <c r="Z12" i="2907"/>
  <c r="Z10" i="2907"/>
  <c r="Z8" i="2907"/>
  <c r="AB3" i="2907"/>
  <c r="Y14" i="2907"/>
  <c r="Y13" i="2907"/>
  <c r="Z13" i="2907" s="1"/>
  <c r="Y12" i="2907"/>
  <c r="Y11" i="2907"/>
  <c r="Z11" i="2907" s="1"/>
  <c r="Q24" i="2907" s="1"/>
  <c r="Y10" i="2907"/>
  <c r="Y9" i="2907"/>
  <c r="Z9" i="2907" s="1"/>
  <c r="Y8" i="2907"/>
  <c r="Y7" i="2907"/>
  <c r="Z7" i="2907" s="1"/>
  <c r="U14" i="2907"/>
  <c r="U12" i="2907"/>
  <c r="U10" i="2907"/>
  <c r="U8" i="2907"/>
  <c r="W3" i="2907"/>
  <c r="T14" i="2907"/>
  <c r="T13" i="2907"/>
  <c r="U13" i="2907" s="1"/>
  <c r="T12" i="2907"/>
  <c r="T11" i="2907"/>
  <c r="U11" i="2907" s="1"/>
  <c r="P24" i="2907" s="1"/>
  <c r="T10" i="2907"/>
  <c r="T9" i="2907"/>
  <c r="U9" i="2907" s="1"/>
  <c r="T8" i="2907"/>
  <c r="T7" i="2907"/>
  <c r="U7" i="2907" s="1"/>
  <c r="Q23" i="2907"/>
  <c r="O14" i="2907"/>
  <c r="O13" i="2907"/>
  <c r="O12" i="2907"/>
  <c r="O11" i="2907"/>
  <c r="O10" i="2907"/>
  <c r="O9" i="2907"/>
  <c r="O8" i="2907"/>
  <c r="O7" i="2907"/>
  <c r="Q3" i="2907"/>
  <c r="G3" i="2907"/>
  <c r="U28" i="2906"/>
  <c r="T28" i="2906"/>
  <c r="S28" i="2906"/>
  <c r="R28" i="2906"/>
  <c r="Q28" i="2906"/>
  <c r="P28" i="2906"/>
  <c r="U24" i="2906"/>
  <c r="AT14" i="2906"/>
  <c r="AT12" i="2906"/>
  <c r="AT10" i="2906"/>
  <c r="AT8" i="2906"/>
  <c r="AV3" i="2906"/>
  <c r="AS14" i="2906"/>
  <c r="AS13" i="2906"/>
  <c r="AT13" i="2906" s="1"/>
  <c r="AS12" i="2906"/>
  <c r="AS11" i="2906"/>
  <c r="AT11" i="2906" s="1"/>
  <c r="AS10" i="2906"/>
  <c r="AS9" i="2906"/>
  <c r="AT9" i="2906" s="1"/>
  <c r="AS8" i="2906"/>
  <c r="AS7" i="2906"/>
  <c r="AT7" i="2906" s="1"/>
  <c r="T24" i="2906"/>
  <c r="AO14" i="2906"/>
  <c r="AO12" i="2906"/>
  <c r="AO10" i="2906"/>
  <c r="AO8" i="2906"/>
  <c r="AQ3" i="2906"/>
  <c r="AN14" i="2906"/>
  <c r="AN13" i="2906"/>
  <c r="AO13" i="2906" s="1"/>
  <c r="AN12" i="2906"/>
  <c r="AN11" i="2906"/>
  <c r="AO11" i="2906" s="1"/>
  <c r="AN10" i="2906"/>
  <c r="AN9" i="2906"/>
  <c r="AO9" i="2906" s="1"/>
  <c r="AN8" i="2906"/>
  <c r="AN7" i="2906"/>
  <c r="AO7" i="2906" s="1"/>
  <c r="S24" i="2906"/>
  <c r="AJ14" i="2906"/>
  <c r="AJ12" i="2906"/>
  <c r="AJ10" i="2906"/>
  <c r="AJ8" i="2906"/>
  <c r="AL3" i="2906"/>
  <c r="AI14" i="2906"/>
  <c r="AI13" i="2906"/>
  <c r="AJ13" i="2906" s="1"/>
  <c r="AI12" i="2906"/>
  <c r="AI11" i="2906"/>
  <c r="AJ11" i="2906" s="1"/>
  <c r="AI10" i="2906"/>
  <c r="AI9" i="2906"/>
  <c r="AJ9" i="2906" s="1"/>
  <c r="AI8" i="2906"/>
  <c r="AI7" i="2906"/>
  <c r="AJ7" i="2906" s="1"/>
  <c r="R24" i="2906"/>
  <c r="AE14" i="2906"/>
  <c r="AE12" i="2906"/>
  <c r="AE10" i="2906"/>
  <c r="AE8" i="2906"/>
  <c r="AG3" i="2906"/>
  <c r="AD14" i="2906"/>
  <c r="AD13" i="2906"/>
  <c r="AE13" i="2906" s="1"/>
  <c r="AD12" i="2906"/>
  <c r="AD11" i="2906"/>
  <c r="AE11" i="2906" s="1"/>
  <c r="AD10" i="2906"/>
  <c r="AD9" i="2906"/>
  <c r="AE9" i="2906" s="1"/>
  <c r="AD8" i="2906"/>
  <c r="AD7" i="2906"/>
  <c r="AE7" i="2906" s="1"/>
  <c r="Q24" i="2906"/>
  <c r="Z14" i="2906"/>
  <c r="Z12" i="2906"/>
  <c r="Z10" i="2906"/>
  <c r="Z8" i="2906"/>
  <c r="AB3" i="2906"/>
  <c r="Y14" i="2906"/>
  <c r="Y13" i="2906"/>
  <c r="Z13" i="2906" s="1"/>
  <c r="Y12" i="2906"/>
  <c r="Y11" i="2906"/>
  <c r="Z11" i="2906" s="1"/>
  <c r="Y10" i="2906"/>
  <c r="Y9" i="2906"/>
  <c r="Z9" i="2906" s="1"/>
  <c r="Y8" i="2906"/>
  <c r="Y7" i="2906"/>
  <c r="Z7" i="2906" s="1"/>
  <c r="P24" i="2906"/>
  <c r="U14" i="2906"/>
  <c r="U12" i="2906"/>
  <c r="U10" i="2906"/>
  <c r="U8" i="2906"/>
  <c r="W3" i="2906"/>
  <c r="T14" i="2906"/>
  <c r="T13" i="2906"/>
  <c r="U13" i="2906" s="1"/>
  <c r="T12" i="2906"/>
  <c r="T11" i="2906"/>
  <c r="U11" i="2906" s="1"/>
  <c r="T10" i="2906"/>
  <c r="T9" i="2906"/>
  <c r="U9" i="2906" s="1"/>
  <c r="T8" i="2906"/>
  <c r="T7" i="2906"/>
  <c r="U7" i="2906" s="1"/>
  <c r="T23" i="2906"/>
  <c r="R23" i="2906"/>
  <c r="P23" i="2906"/>
  <c r="O14" i="2906"/>
  <c r="O13" i="2906"/>
  <c r="O12" i="2906"/>
  <c r="O11" i="2906"/>
  <c r="O10" i="2906"/>
  <c r="O9" i="2906"/>
  <c r="O8" i="2906"/>
  <c r="O7" i="2906"/>
  <c r="Q3" i="2906"/>
  <c r="G3" i="2906"/>
  <c r="U23" i="2906" s="1"/>
  <c r="U28" i="2905"/>
  <c r="T28" i="2905"/>
  <c r="S28" i="2905"/>
  <c r="R28" i="2905"/>
  <c r="Q28" i="2905"/>
  <c r="P28" i="2905"/>
  <c r="AT13" i="2905"/>
  <c r="AT11" i="2905"/>
  <c r="U24" i="2905" s="1"/>
  <c r="AT9" i="2905"/>
  <c r="AT7" i="2905"/>
  <c r="AV3" i="2905"/>
  <c r="AS14" i="2905"/>
  <c r="AT14" i="2905" s="1"/>
  <c r="AS13" i="2905"/>
  <c r="AS12" i="2905"/>
  <c r="AT12" i="2905" s="1"/>
  <c r="AS11" i="2905"/>
  <c r="AS10" i="2905"/>
  <c r="AT10" i="2905" s="1"/>
  <c r="AS9" i="2905"/>
  <c r="AS8" i="2905"/>
  <c r="AT8" i="2905" s="1"/>
  <c r="AS7" i="2905"/>
  <c r="AO13" i="2905"/>
  <c r="AO11" i="2905"/>
  <c r="T24" i="2905" s="1"/>
  <c r="AO9" i="2905"/>
  <c r="AO7" i="2905"/>
  <c r="AQ3" i="2905"/>
  <c r="AN14" i="2905"/>
  <c r="AO14" i="2905" s="1"/>
  <c r="AN13" i="2905"/>
  <c r="AN12" i="2905"/>
  <c r="AO12" i="2905" s="1"/>
  <c r="AN11" i="2905"/>
  <c r="AN10" i="2905"/>
  <c r="AO10" i="2905" s="1"/>
  <c r="AN9" i="2905"/>
  <c r="AN8" i="2905"/>
  <c r="AO8" i="2905" s="1"/>
  <c r="AN7" i="2905"/>
  <c r="AJ13" i="2905"/>
  <c r="AJ11" i="2905"/>
  <c r="S24" i="2905" s="1"/>
  <c r="AJ9" i="2905"/>
  <c r="AJ7" i="2905"/>
  <c r="AL3" i="2905"/>
  <c r="AI14" i="2905"/>
  <c r="AJ14" i="2905" s="1"/>
  <c r="AI13" i="2905"/>
  <c r="AI12" i="2905"/>
  <c r="AJ12" i="2905" s="1"/>
  <c r="AI11" i="2905"/>
  <c r="AI10" i="2905"/>
  <c r="AJ10" i="2905" s="1"/>
  <c r="AI9" i="2905"/>
  <c r="AI8" i="2905"/>
  <c r="AJ8" i="2905" s="1"/>
  <c r="AI7" i="2905"/>
  <c r="AE13" i="2905"/>
  <c r="AE11" i="2905"/>
  <c r="R24" i="2905" s="1"/>
  <c r="AE9" i="2905"/>
  <c r="AE7" i="2905"/>
  <c r="AG3" i="2905"/>
  <c r="AD14" i="2905"/>
  <c r="AE14" i="2905" s="1"/>
  <c r="AD13" i="2905"/>
  <c r="AD12" i="2905"/>
  <c r="AE12" i="2905" s="1"/>
  <c r="AD11" i="2905"/>
  <c r="AD10" i="2905"/>
  <c r="AE10" i="2905" s="1"/>
  <c r="AD9" i="2905"/>
  <c r="AD8" i="2905"/>
  <c r="AE8" i="2905" s="1"/>
  <c r="AD7" i="2905"/>
  <c r="Z13" i="2905"/>
  <c r="Z11" i="2905"/>
  <c r="Q24" i="2905" s="1"/>
  <c r="Z9" i="2905"/>
  <c r="Z7" i="2905"/>
  <c r="AB3" i="2905"/>
  <c r="Y14" i="2905"/>
  <c r="Z14" i="2905" s="1"/>
  <c r="Y13" i="2905"/>
  <c r="Y12" i="2905"/>
  <c r="Z12" i="2905" s="1"/>
  <c r="Y11" i="2905"/>
  <c r="Y10" i="2905"/>
  <c r="Z10" i="2905" s="1"/>
  <c r="Y9" i="2905"/>
  <c r="Y8" i="2905"/>
  <c r="Z8" i="2905" s="1"/>
  <c r="Y7" i="2905"/>
  <c r="U13" i="2905"/>
  <c r="U11" i="2905"/>
  <c r="P24" i="2905" s="1"/>
  <c r="U9" i="2905"/>
  <c r="U7" i="2905"/>
  <c r="W3" i="2905"/>
  <c r="T14" i="2905"/>
  <c r="U14" i="2905" s="1"/>
  <c r="T13" i="2905"/>
  <c r="T12" i="2905"/>
  <c r="U12" i="2905" s="1"/>
  <c r="T11" i="2905"/>
  <c r="T10" i="2905"/>
  <c r="U10" i="2905" s="1"/>
  <c r="T9" i="2905"/>
  <c r="T8" i="2905"/>
  <c r="U8" i="2905" s="1"/>
  <c r="T7" i="2905"/>
  <c r="N20" i="2905"/>
  <c r="O14" i="2905"/>
  <c r="O13" i="2905"/>
  <c r="O12" i="2905"/>
  <c r="O11" i="2905"/>
  <c r="O10" i="2905"/>
  <c r="O9" i="2905"/>
  <c r="O8" i="2905"/>
  <c r="O7" i="2905"/>
  <c r="Q4" i="2905"/>
  <c r="P13" i="2905" s="1"/>
  <c r="Q13" i="2905" s="1"/>
  <c r="Q3" i="2905"/>
  <c r="G3" i="2905"/>
  <c r="U28" i="2904"/>
  <c r="T28" i="2904"/>
  <c r="S28" i="2904"/>
  <c r="R28" i="2904"/>
  <c r="Q28" i="2904"/>
  <c r="P28" i="2904"/>
  <c r="AT14" i="2904"/>
  <c r="AT12" i="2904"/>
  <c r="AT10" i="2904"/>
  <c r="AT8" i="2904"/>
  <c r="AV3" i="2904"/>
  <c r="AS14" i="2904"/>
  <c r="AS13" i="2904"/>
  <c r="AT13" i="2904" s="1"/>
  <c r="AS12" i="2904"/>
  <c r="AS11" i="2904"/>
  <c r="AT11" i="2904" s="1"/>
  <c r="U24" i="2904" s="1"/>
  <c r="AS10" i="2904"/>
  <c r="AS9" i="2904"/>
  <c r="AT9" i="2904" s="1"/>
  <c r="AS8" i="2904"/>
  <c r="AS7" i="2904"/>
  <c r="AT7" i="2904" s="1"/>
  <c r="AO14" i="2904"/>
  <c r="AO12" i="2904"/>
  <c r="AO10" i="2904"/>
  <c r="AO8" i="2904"/>
  <c r="AQ3" i="2904"/>
  <c r="AN14" i="2904"/>
  <c r="AN13" i="2904"/>
  <c r="AO13" i="2904" s="1"/>
  <c r="AN12" i="2904"/>
  <c r="AN11" i="2904"/>
  <c r="AO11" i="2904" s="1"/>
  <c r="T24" i="2904" s="1"/>
  <c r="AN10" i="2904"/>
  <c r="AN9" i="2904"/>
  <c r="AO9" i="2904" s="1"/>
  <c r="AN8" i="2904"/>
  <c r="AN7" i="2904"/>
  <c r="AO7" i="2904" s="1"/>
  <c r="AJ14" i="2904"/>
  <c r="AJ12" i="2904"/>
  <c r="AJ10" i="2904"/>
  <c r="AJ8" i="2904"/>
  <c r="AL3" i="2904"/>
  <c r="AI14" i="2904"/>
  <c r="AI13" i="2904"/>
  <c r="AJ13" i="2904" s="1"/>
  <c r="AI12" i="2904"/>
  <c r="AI11" i="2904"/>
  <c r="AJ11" i="2904" s="1"/>
  <c r="S24" i="2904" s="1"/>
  <c r="AI10" i="2904"/>
  <c r="AI9" i="2904"/>
  <c r="AJ9" i="2904" s="1"/>
  <c r="AI8" i="2904"/>
  <c r="AI7" i="2904"/>
  <c r="AJ7" i="2904" s="1"/>
  <c r="AE14" i="2904"/>
  <c r="AE12" i="2904"/>
  <c r="AE10" i="2904"/>
  <c r="AE8" i="2904"/>
  <c r="AG3" i="2904"/>
  <c r="AD14" i="2904"/>
  <c r="AD13" i="2904"/>
  <c r="AE13" i="2904" s="1"/>
  <c r="AD12" i="2904"/>
  <c r="AD11" i="2904"/>
  <c r="AE11" i="2904" s="1"/>
  <c r="R24" i="2904" s="1"/>
  <c r="AD10" i="2904"/>
  <c r="AD9" i="2904"/>
  <c r="AE9" i="2904" s="1"/>
  <c r="AD8" i="2904"/>
  <c r="AD7" i="2904"/>
  <c r="AE7" i="2904" s="1"/>
  <c r="Z14" i="2904"/>
  <c r="Z12" i="2904"/>
  <c r="Z10" i="2904"/>
  <c r="Z8" i="2904"/>
  <c r="AB3" i="2904"/>
  <c r="Y14" i="2904"/>
  <c r="Y13" i="2904"/>
  <c r="Z13" i="2904" s="1"/>
  <c r="Y12" i="2904"/>
  <c r="Y11" i="2904"/>
  <c r="Z11" i="2904" s="1"/>
  <c r="Q24" i="2904" s="1"/>
  <c r="Y10" i="2904"/>
  <c r="Y9" i="2904"/>
  <c r="Z9" i="2904" s="1"/>
  <c r="Y8" i="2904"/>
  <c r="Y7" i="2904"/>
  <c r="Z7" i="2904" s="1"/>
  <c r="U14" i="2904"/>
  <c r="U12" i="2904"/>
  <c r="U10" i="2904"/>
  <c r="U8" i="2904"/>
  <c r="W3" i="2904"/>
  <c r="T14" i="2904"/>
  <c r="T13" i="2904"/>
  <c r="U13" i="2904" s="1"/>
  <c r="T12" i="2904"/>
  <c r="T11" i="2904"/>
  <c r="U11" i="2904" s="1"/>
  <c r="P24" i="2904" s="1"/>
  <c r="T10" i="2904"/>
  <c r="T9" i="2904"/>
  <c r="U9" i="2904" s="1"/>
  <c r="T8" i="2904"/>
  <c r="T7" i="2904"/>
  <c r="U7" i="2904" s="1"/>
  <c r="T23" i="2904"/>
  <c r="R23" i="2904"/>
  <c r="P23" i="2904"/>
  <c r="O14" i="2904"/>
  <c r="O13" i="2904"/>
  <c r="O12" i="2904"/>
  <c r="O11" i="2904"/>
  <c r="O10" i="2904"/>
  <c r="O9" i="2904"/>
  <c r="O8" i="2904"/>
  <c r="O7" i="2904"/>
  <c r="Q3" i="2904"/>
  <c r="G3" i="2904"/>
  <c r="U23" i="2904" s="1"/>
  <c r="U28" i="2903"/>
  <c r="T28" i="2903"/>
  <c r="S28" i="2903"/>
  <c r="R28" i="2903"/>
  <c r="Q28" i="2903"/>
  <c r="P28" i="2903"/>
  <c r="AT13" i="2903"/>
  <c r="AT11" i="2903"/>
  <c r="U24" i="2903" s="1"/>
  <c r="AT9" i="2903"/>
  <c r="AT7" i="2903"/>
  <c r="AV4" i="2903" s="1"/>
  <c r="AU12" i="2903" s="1"/>
  <c r="AV12" i="2903" s="1"/>
  <c r="AV3" i="2903"/>
  <c r="AS14" i="2903"/>
  <c r="AT14" i="2903" s="1"/>
  <c r="AU14" i="2903" s="1"/>
  <c r="AV14" i="2903" s="1"/>
  <c r="AS13" i="2903"/>
  <c r="AS12" i="2903"/>
  <c r="AT12" i="2903" s="1"/>
  <c r="AS11" i="2903"/>
  <c r="AS10" i="2903"/>
  <c r="AT10" i="2903" s="1"/>
  <c r="AS9" i="2903"/>
  <c r="AS8" i="2903"/>
  <c r="AT8" i="2903" s="1"/>
  <c r="AS7" i="2903"/>
  <c r="AO13" i="2903"/>
  <c r="AO11" i="2903"/>
  <c r="T24" i="2903" s="1"/>
  <c r="AO9" i="2903"/>
  <c r="AO7" i="2903"/>
  <c r="AQ3" i="2903"/>
  <c r="AN14" i="2903"/>
  <c r="AO14" i="2903" s="1"/>
  <c r="AN13" i="2903"/>
  <c r="AN12" i="2903"/>
  <c r="AO12" i="2903" s="1"/>
  <c r="AN11" i="2903"/>
  <c r="AN10" i="2903"/>
  <c r="AO10" i="2903" s="1"/>
  <c r="AN9" i="2903"/>
  <c r="AN8" i="2903"/>
  <c r="AO8" i="2903" s="1"/>
  <c r="AN7" i="2903"/>
  <c r="AJ13" i="2903"/>
  <c r="AJ11" i="2903"/>
  <c r="S24" i="2903" s="1"/>
  <c r="AJ9" i="2903"/>
  <c r="AJ7" i="2903"/>
  <c r="AL4" i="2903" s="1"/>
  <c r="AK12" i="2903" s="1"/>
  <c r="AL12" i="2903" s="1"/>
  <c r="AL3" i="2903"/>
  <c r="AI14" i="2903"/>
  <c r="AJ14" i="2903" s="1"/>
  <c r="AK14" i="2903" s="1"/>
  <c r="AL14" i="2903" s="1"/>
  <c r="AI13" i="2903"/>
  <c r="AI12" i="2903"/>
  <c r="AJ12" i="2903" s="1"/>
  <c r="AI11" i="2903"/>
  <c r="AI10" i="2903"/>
  <c r="AJ10" i="2903" s="1"/>
  <c r="AI9" i="2903"/>
  <c r="AI8" i="2903"/>
  <c r="AJ8" i="2903" s="1"/>
  <c r="AI7" i="2903"/>
  <c r="AE13" i="2903"/>
  <c r="AE11" i="2903"/>
  <c r="R24" i="2903" s="1"/>
  <c r="AE9" i="2903"/>
  <c r="AE7" i="2903"/>
  <c r="AG3" i="2903"/>
  <c r="AD14" i="2903"/>
  <c r="AE14" i="2903" s="1"/>
  <c r="AD13" i="2903"/>
  <c r="AD12" i="2903"/>
  <c r="AE12" i="2903" s="1"/>
  <c r="AD11" i="2903"/>
  <c r="AD10" i="2903"/>
  <c r="AE10" i="2903" s="1"/>
  <c r="AD9" i="2903"/>
  <c r="AD8" i="2903"/>
  <c r="AE8" i="2903" s="1"/>
  <c r="AD7" i="2903"/>
  <c r="Z13" i="2903"/>
  <c r="Z11" i="2903"/>
  <c r="Q24" i="2903" s="1"/>
  <c r="Z9" i="2903"/>
  <c r="Z7" i="2903"/>
  <c r="AB4" i="2903" s="1"/>
  <c r="AA12" i="2903" s="1"/>
  <c r="AB12" i="2903" s="1"/>
  <c r="AB3" i="2903"/>
  <c r="Y14" i="2903"/>
  <c r="Z14" i="2903" s="1"/>
  <c r="AA14" i="2903" s="1"/>
  <c r="AB14" i="2903" s="1"/>
  <c r="Y13" i="2903"/>
  <c r="Y12" i="2903"/>
  <c r="Z12" i="2903" s="1"/>
  <c r="Y11" i="2903"/>
  <c r="Y10" i="2903"/>
  <c r="Z10" i="2903" s="1"/>
  <c r="Y9" i="2903"/>
  <c r="Y8" i="2903"/>
  <c r="Z8" i="2903" s="1"/>
  <c r="Y7" i="2903"/>
  <c r="U13" i="2903"/>
  <c r="U11" i="2903"/>
  <c r="P24" i="2903" s="1"/>
  <c r="U9" i="2903"/>
  <c r="U7" i="2903"/>
  <c r="W3" i="2903"/>
  <c r="T14" i="2903"/>
  <c r="U14" i="2903" s="1"/>
  <c r="T13" i="2903"/>
  <c r="T12" i="2903"/>
  <c r="U12" i="2903" s="1"/>
  <c r="T11" i="2903"/>
  <c r="T10" i="2903"/>
  <c r="U10" i="2903" s="1"/>
  <c r="T9" i="2903"/>
  <c r="T8" i="2903"/>
  <c r="U8" i="2903" s="1"/>
  <c r="T7" i="2903"/>
  <c r="U23" i="2903"/>
  <c r="O14" i="2903"/>
  <c r="O13" i="2903"/>
  <c r="O12" i="2903"/>
  <c r="O11" i="2903"/>
  <c r="O10" i="2903"/>
  <c r="O9" i="2903"/>
  <c r="O8" i="2903"/>
  <c r="O7" i="2903"/>
  <c r="Q4" i="2903"/>
  <c r="P13" i="2903" s="1"/>
  <c r="Q13" i="2903" s="1"/>
  <c r="Q3" i="2903"/>
  <c r="G3" i="2903"/>
  <c r="U28" i="2902"/>
  <c r="T28" i="2902"/>
  <c r="S28" i="2902"/>
  <c r="R28" i="2902"/>
  <c r="Q28" i="2902"/>
  <c r="P28" i="2902"/>
  <c r="AT14" i="2902"/>
  <c r="AT12" i="2902"/>
  <c r="AT10" i="2902"/>
  <c r="AT8" i="2902"/>
  <c r="AV3" i="2902"/>
  <c r="AS14" i="2902"/>
  <c r="AS13" i="2902"/>
  <c r="AT13" i="2902" s="1"/>
  <c r="AS12" i="2902"/>
  <c r="AS11" i="2902"/>
  <c r="AT11" i="2902" s="1"/>
  <c r="U24" i="2902" s="1"/>
  <c r="AS10" i="2902"/>
  <c r="AS9" i="2902"/>
  <c r="AT9" i="2902" s="1"/>
  <c r="AS8" i="2902"/>
  <c r="AS7" i="2902"/>
  <c r="AT7" i="2902" s="1"/>
  <c r="AO14" i="2902"/>
  <c r="AO12" i="2902"/>
  <c r="AO10" i="2902"/>
  <c r="AO8" i="2902"/>
  <c r="AQ3" i="2902"/>
  <c r="AN14" i="2902"/>
  <c r="AN13" i="2902"/>
  <c r="AO13" i="2902" s="1"/>
  <c r="AN12" i="2902"/>
  <c r="AN11" i="2902"/>
  <c r="AO11" i="2902" s="1"/>
  <c r="T24" i="2902" s="1"/>
  <c r="AN10" i="2902"/>
  <c r="AN9" i="2902"/>
  <c r="AO9" i="2902" s="1"/>
  <c r="AN8" i="2902"/>
  <c r="AN7" i="2902"/>
  <c r="AO7" i="2902" s="1"/>
  <c r="AJ14" i="2902"/>
  <c r="AJ12" i="2902"/>
  <c r="AJ10" i="2902"/>
  <c r="AJ8" i="2902"/>
  <c r="AL3" i="2902"/>
  <c r="AI14" i="2902"/>
  <c r="AI13" i="2902"/>
  <c r="AJ13" i="2902" s="1"/>
  <c r="AI12" i="2902"/>
  <c r="AI11" i="2902"/>
  <c r="AJ11" i="2902" s="1"/>
  <c r="S24" i="2902" s="1"/>
  <c r="AI10" i="2902"/>
  <c r="AI9" i="2902"/>
  <c r="AJ9" i="2902" s="1"/>
  <c r="AI8" i="2902"/>
  <c r="AI7" i="2902"/>
  <c r="AJ7" i="2902" s="1"/>
  <c r="AE14" i="2902"/>
  <c r="AE12" i="2902"/>
  <c r="AE10" i="2902"/>
  <c r="AE8" i="2902"/>
  <c r="AG3" i="2902"/>
  <c r="AD14" i="2902"/>
  <c r="AD13" i="2902"/>
  <c r="AE13" i="2902" s="1"/>
  <c r="AD12" i="2902"/>
  <c r="AD11" i="2902"/>
  <c r="AE11" i="2902" s="1"/>
  <c r="R24" i="2902" s="1"/>
  <c r="AD10" i="2902"/>
  <c r="AD9" i="2902"/>
  <c r="AE9" i="2902" s="1"/>
  <c r="AD8" i="2902"/>
  <c r="AD7" i="2902"/>
  <c r="AE7" i="2902" s="1"/>
  <c r="Z14" i="2902"/>
  <c r="Z12" i="2902"/>
  <c r="Z10" i="2902"/>
  <c r="Z8" i="2902"/>
  <c r="AB3" i="2902"/>
  <c r="Y14" i="2902"/>
  <c r="Y13" i="2902"/>
  <c r="Z13" i="2902" s="1"/>
  <c r="Y12" i="2902"/>
  <c r="Y11" i="2902"/>
  <c r="Z11" i="2902" s="1"/>
  <c r="Q24" i="2902" s="1"/>
  <c r="Y10" i="2902"/>
  <c r="Y9" i="2902"/>
  <c r="Z9" i="2902" s="1"/>
  <c r="Y8" i="2902"/>
  <c r="Y7" i="2902"/>
  <c r="Z7" i="2902" s="1"/>
  <c r="U14" i="2902"/>
  <c r="U12" i="2902"/>
  <c r="U10" i="2902"/>
  <c r="U8" i="2902"/>
  <c r="W3" i="2902"/>
  <c r="T14" i="2902"/>
  <c r="T13" i="2902"/>
  <c r="U13" i="2902" s="1"/>
  <c r="T12" i="2902"/>
  <c r="T11" i="2902"/>
  <c r="U11" i="2902" s="1"/>
  <c r="P24" i="2902" s="1"/>
  <c r="T10" i="2902"/>
  <c r="T9" i="2902"/>
  <c r="U9" i="2902" s="1"/>
  <c r="T8" i="2902"/>
  <c r="T7" i="2902"/>
  <c r="U7" i="2902" s="1"/>
  <c r="T23" i="2902"/>
  <c r="R23" i="2902"/>
  <c r="P23" i="2902"/>
  <c r="O14" i="2902"/>
  <c r="O13" i="2902"/>
  <c r="O12" i="2902"/>
  <c r="O11" i="2902"/>
  <c r="O10" i="2902"/>
  <c r="O9" i="2902"/>
  <c r="O8" i="2902"/>
  <c r="O7" i="2902"/>
  <c r="Q3" i="2902"/>
  <c r="G3" i="2902"/>
  <c r="U23" i="2902" s="1"/>
  <c r="U28" i="2901"/>
  <c r="T28" i="2901"/>
  <c r="S28" i="2901"/>
  <c r="R28" i="2901"/>
  <c r="Q28" i="2901"/>
  <c r="P28" i="2901"/>
  <c r="AT13" i="2901"/>
  <c r="AT11" i="2901"/>
  <c r="U24" i="2901" s="1"/>
  <c r="AT9" i="2901"/>
  <c r="AT7" i="2901"/>
  <c r="AV4" i="2901" s="1"/>
  <c r="AU12" i="2901" s="1"/>
  <c r="AV12" i="2901" s="1"/>
  <c r="AV3" i="2901"/>
  <c r="AS14" i="2901"/>
  <c r="AT14" i="2901" s="1"/>
  <c r="AU14" i="2901" s="1"/>
  <c r="AV14" i="2901" s="1"/>
  <c r="AS13" i="2901"/>
  <c r="AS12" i="2901"/>
  <c r="AT12" i="2901" s="1"/>
  <c r="AS11" i="2901"/>
  <c r="AS10" i="2901"/>
  <c r="AT10" i="2901" s="1"/>
  <c r="AS9" i="2901"/>
  <c r="AS8" i="2901"/>
  <c r="AT8" i="2901" s="1"/>
  <c r="AS7" i="2901"/>
  <c r="AO13" i="2901"/>
  <c r="AO11" i="2901"/>
  <c r="T24" i="2901" s="1"/>
  <c r="AO9" i="2901"/>
  <c r="AO7" i="2901"/>
  <c r="AQ3" i="2901"/>
  <c r="AN14" i="2901"/>
  <c r="AO14" i="2901" s="1"/>
  <c r="AN13" i="2901"/>
  <c r="AN12" i="2901"/>
  <c r="AO12" i="2901" s="1"/>
  <c r="AN11" i="2901"/>
  <c r="AN10" i="2901"/>
  <c r="AO10" i="2901" s="1"/>
  <c r="AN9" i="2901"/>
  <c r="AN8" i="2901"/>
  <c r="AO8" i="2901" s="1"/>
  <c r="AN7" i="2901"/>
  <c r="AJ13" i="2901"/>
  <c r="AJ11" i="2901"/>
  <c r="S24" i="2901" s="1"/>
  <c r="AJ9" i="2901"/>
  <c r="AJ7" i="2901"/>
  <c r="AL4" i="2901" s="1"/>
  <c r="AK12" i="2901" s="1"/>
  <c r="AL12" i="2901" s="1"/>
  <c r="AL3" i="2901"/>
  <c r="AI14" i="2901"/>
  <c r="AJ14" i="2901" s="1"/>
  <c r="AK14" i="2901" s="1"/>
  <c r="AL14" i="2901" s="1"/>
  <c r="AI13" i="2901"/>
  <c r="AI12" i="2901"/>
  <c r="AJ12" i="2901" s="1"/>
  <c r="AI11" i="2901"/>
  <c r="AI10" i="2901"/>
  <c r="AJ10" i="2901" s="1"/>
  <c r="AI9" i="2901"/>
  <c r="AI8" i="2901"/>
  <c r="AJ8" i="2901" s="1"/>
  <c r="AI7" i="2901"/>
  <c r="AE13" i="2901"/>
  <c r="AE11" i="2901"/>
  <c r="R24" i="2901" s="1"/>
  <c r="AE9" i="2901"/>
  <c r="AE7" i="2901"/>
  <c r="AG3" i="2901"/>
  <c r="AD14" i="2901"/>
  <c r="AE14" i="2901" s="1"/>
  <c r="AD13" i="2901"/>
  <c r="AD12" i="2901"/>
  <c r="AE12" i="2901" s="1"/>
  <c r="AD11" i="2901"/>
  <c r="AD10" i="2901"/>
  <c r="AE10" i="2901" s="1"/>
  <c r="AD9" i="2901"/>
  <c r="AD8" i="2901"/>
  <c r="AE8" i="2901" s="1"/>
  <c r="AD7" i="2901"/>
  <c r="Z13" i="2901"/>
  <c r="Z11" i="2901"/>
  <c r="Q24" i="2901" s="1"/>
  <c r="Z9" i="2901"/>
  <c r="Z7" i="2901"/>
  <c r="AB4" i="2901" s="1"/>
  <c r="AA12" i="2901" s="1"/>
  <c r="AB12" i="2901" s="1"/>
  <c r="AB3" i="2901"/>
  <c r="Y14" i="2901"/>
  <c r="Z14" i="2901" s="1"/>
  <c r="AA14" i="2901" s="1"/>
  <c r="AB14" i="2901" s="1"/>
  <c r="Y13" i="2901"/>
  <c r="Y12" i="2901"/>
  <c r="Z12" i="2901" s="1"/>
  <c r="Y11" i="2901"/>
  <c r="Y10" i="2901"/>
  <c r="Z10" i="2901" s="1"/>
  <c r="Y9" i="2901"/>
  <c r="Y8" i="2901"/>
  <c r="Z8" i="2901" s="1"/>
  <c r="Y7" i="2901"/>
  <c r="U13" i="2901"/>
  <c r="U11" i="2901"/>
  <c r="P24" i="2901" s="1"/>
  <c r="U9" i="2901"/>
  <c r="U7" i="2901"/>
  <c r="W3" i="2901"/>
  <c r="T14" i="2901"/>
  <c r="U14" i="2901" s="1"/>
  <c r="T13" i="2901"/>
  <c r="T12" i="2901"/>
  <c r="U12" i="2901" s="1"/>
  <c r="T11" i="2901"/>
  <c r="T10" i="2901"/>
  <c r="U10" i="2901" s="1"/>
  <c r="T9" i="2901"/>
  <c r="T8" i="2901"/>
  <c r="U8" i="2901" s="1"/>
  <c r="T7" i="2901"/>
  <c r="U23" i="2901"/>
  <c r="Q23" i="2901"/>
  <c r="O14" i="2901"/>
  <c r="O13" i="2901"/>
  <c r="O12" i="2901"/>
  <c r="O11" i="2901"/>
  <c r="O10" i="2901"/>
  <c r="O9" i="2901"/>
  <c r="O8" i="2901"/>
  <c r="O7" i="2901"/>
  <c r="Q3" i="2901"/>
  <c r="G3" i="2901"/>
  <c r="U28" i="2900"/>
  <c r="T28" i="2900"/>
  <c r="S28" i="2900"/>
  <c r="R28" i="2900"/>
  <c r="Q28" i="2900"/>
  <c r="P28" i="2900"/>
  <c r="U24" i="2900"/>
  <c r="AT14" i="2900"/>
  <c r="AT12" i="2900"/>
  <c r="AT10" i="2900"/>
  <c r="AT8" i="2900"/>
  <c r="AV3" i="2900"/>
  <c r="AS14" i="2900"/>
  <c r="AS13" i="2900"/>
  <c r="AT13" i="2900" s="1"/>
  <c r="AS12" i="2900"/>
  <c r="AS11" i="2900"/>
  <c r="AT11" i="2900" s="1"/>
  <c r="AS10" i="2900"/>
  <c r="AS9" i="2900"/>
  <c r="AT9" i="2900" s="1"/>
  <c r="AS8" i="2900"/>
  <c r="AS7" i="2900"/>
  <c r="AT7" i="2900" s="1"/>
  <c r="T24" i="2900"/>
  <c r="AO14" i="2900"/>
  <c r="AO12" i="2900"/>
  <c r="AO10" i="2900"/>
  <c r="AO8" i="2900"/>
  <c r="AQ3" i="2900"/>
  <c r="AN14" i="2900"/>
  <c r="AN13" i="2900"/>
  <c r="AO13" i="2900" s="1"/>
  <c r="AN12" i="2900"/>
  <c r="AN11" i="2900"/>
  <c r="AO11" i="2900" s="1"/>
  <c r="AN10" i="2900"/>
  <c r="AN9" i="2900"/>
  <c r="AO9" i="2900" s="1"/>
  <c r="AN8" i="2900"/>
  <c r="AN7" i="2900"/>
  <c r="AO7" i="2900" s="1"/>
  <c r="S24" i="2900"/>
  <c r="AJ14" i="2900"/>
  <c r="AJ12" i="2900"/>
  <c r="AJ10" i="2900"/>
  <c r="AJ8" i="2900"/>
  <c r="AL3" i="2900"/>
  <c r="AI14" i="2900"/>
  <c r="AI13" i="2900"/>
  <c r="AJ13" i="2900" s="1"/>
  <c r="AI12" i="2900"/>
  <c r="AI11" i="2900"/>
  <c r="AJ11" i="2900" s="1"/>
  <c r="AI10" i="2900"/>
  <c r="AI9" i="2900"/>
  <c r="AJ9" i="2900" s="1"/>
  <c r="AI8" i="2900"/>
  <c r="AI7" i="2900"/>
  <c r="AJ7" i="2900" s="1"/>
  <c r="R24" i="2900"/>
  <c r="AE14" i="2900"/>
  <c r="AE12" i="2900"/>
  <c r="AE10" i="2900"/>
  <c r="AE8" i="2900"/>
  <c r="AG3" i="2900"/>
  <c r="AD14" i="2900"/>
  <c r="AD13" i="2900"/>
  <c r="AE13" i="2900" s="1"/>
  <c r="AD12" i="2900"/>
  <c r="AD11" i="2900"/>
  <c r="AE11" i="2900" s="1"/>
  <c r="AD10" i="2900"/>
  <c r="AD9" i="2900"/>
  <c r="AE9" i="2900" s="1"/>
  <c r="AD8" i="2900"/>
  <c r="AD7" i="2900"/>
  <c r="AE7" i="2900" s="1"/>
  <c r="Q24" i="2900"/>
  <c r="Z14" i="2900"/>
  <c r="Z12" i="2900"/>
  <c r="Z10" i="2900"/>
  <c r="Z8" i="2900"/>
  <c r="AB3" i="2900"/>
  <c r="Y14" i="2900"/>
  <c r="Y13" i="2900"/>
  <c r="Z13" i="2900" s="1"/>
  <c r="Y12" i="2900"/>
  <c r="Y11" i="2900"/>
  <c r="Z11" i="2900" s="1"/>
  <c r="Y10" i="2900"/>
  <c r="Y9" i="2900"/>
  <c r="Z9" i="2900" s="1"/>
  <c r="Y8" i="2900"/>
  <c r="Y7" i="2900"/>
  <c r="Z7" i="2900" s="1"/>
  <c r="P24" i="2900"/>
  <c r="U14" i="2900"/>
  <c r="U12" i="2900"/>
  <c r="U10" i="2900"/>
  <c r="U8" i="2900"/>
  <c r="W3" i="2900"/>
  <c r="T14" i="2900"/>
  <c r="T13" i="2900"/>
  <c r="U13" i="2900" s="1"/>
  <c r="T12" i="2900"/>
  <c r="T11" i="2900"/>
  <c r="U11" i="2900" s="1"/>
  <c r="T10" i="2900"/>
  <c r="T9" i="2900"/>
  <c r="U9" i="2900" s="1"/>
  <c r="T8" i="2900"/>
  <c r="T7" i="2900"/>
  <c r="U7" i="2900" s="1"/>
  <c r="T23" i="2900"/>
  <c r="R23" i="2900"/>
  <c r="P23" i="2900"/>
  <c r="O14" i="2900"/>
  <c r="O13" i="2900"/>
  <c r="O12" i="2900"/>
  <c r="O11" i="2900"/>
  <c r="O10" i="2900"/>
  <c r="O9" i="2900"/>
  <c r="O8" i="2900"/>
  <c r="O7" i="2900"/>
  <c r="Q3" i="2900"/>
  <c r="G3" i="2900"/>
  <c r="U23" i="2900" s="1"/>
  <c r="U28" i="2899"/>
  <c r="T28" i="2899"/>
  <c r="S28" i="2899"/>
  <c r="R28" i="2899"/>
  <c r="Q28" i="2899"/>
  <c r="P28" i="2899"/>
  <c r="AT13" i="2899"/>
  <c r="AT11" i="2899"/>
  <c r="U24" i="2899" s="1"/>
  <c r="AT9" i="2899"/>
  <c r="AT7" i="2899"/>
  <c r="AV3" i="2899"/>
  <c r="AS14" i="2899"/>
  <c r="AT14" i="2899" s="1"/>
  <c r="AS13" i="2899"/>
  <c r="AS12" i="2899"/>
  <c r="AT12" i="2899" s="1"/>
  <c r="AS11" i="2899"/>
  <c r="AS10" i="2899"/>
  <c r="AT10" i="2899" s="1"/>
  <c r="AS9" i="2899"/>
  <c r="AS8" i="2899"/>
  <c r="AT8" i="2899" s="1"/>
  <c r="AS7" i="2899"/>
  <c r="AO13" i="2899"/>
  <c r="AO11" i="2899"/>
  <c r="T24" i="2899" s="1"/>
  <c r="AO9" i="2899"/>
  <c r="AO7" i="2899"/>
  <c r="AQ3" i="2899"/>
  <c r="AN14" i="2899"/>
  <c r="AO14" i="2899" s="1"/>
  <c r="AN13" i="2899"/>
  <c r="AN12" i="2899"/>
  <c r="AO12" i="2899" s="1"/>
  <c r="AN11" i="2899"/>
  <c r="AN10" i="2899"/>
  <c r="AO10" i="2899" s="1"/>
  <c r="AN9" i="2899"/>
  <c r="AN8" i="2899"/>
  <c r="AO8" i="2899" s="1"/>
  <c r="AN7" i="2899"/>
  <c r="AJ13" i="2899"/>
  <c r="AJ11" i="2899"/>
  <c r="S24" i="2899" s="1"/>
  <c r="AJ9" i="2899"/>
  <c r="AJ7" i="2899"/>
  <c r="AL3" i="2899"/>
  <c r="AI14" i="2899"/>
  <c r="AJ14" i="2899" s="1"/>
  <c r="AI13" i="2899"/>
  <c r="AI12" i="2899"/>
  <c r="AJ12" i="2899" s="1"/>
  <c r="AI11" i="2899"/>
  <c r="AI10" i="2899"/>
  <c r="AJ10" i="2899" s="1"/>
  <c r="AI9" i="2899"/>
  <c r="AI8" i="2899"/>
  <c r="AJ8" i="2899" s="1"/>
  <c r="AI7" i="2899"/>
  <c r="AE13" i="2899"/>
  <c r="AE11" i="2899"/>
  <c r="R24" i="2899" s="1"/>
  <c r="AE9" i="2899"/>
  <c r="AE7" i="2899"/>
  <c r="AG3" i="2899"/>
  <c r="AD14" i="2899"/>
  <c r="AE14" i="2899" s="1"/>
  <c r="AD13" i="2899"/>
  <c r="AD12" i="2899"/>
  <c r="AE12" i="2899" s="1"/>
  <c r="AD11" i="2899"/>
  <c r="AD10" i="2899"/>
  <c r="AE10" i="2899" s="1"/>
  <c r="AD9" i="2899"/>
  <c r="AD8" i="2899"/>
  <c r="AE8" i="2899" s="1"/>
  <c r="AD7" i="2899"/>
  <c r="Z13" i="2899"/>
  <c r="Z11" i="2899"/>
  <c r="Q24" i="2899" s="1"/>
  <c r="Z9" i="2899"/>
  <c r="Z7" i="2899"/>
  <c r="AB3" i="2899"/>
  <c r="Y14" i="2899"/>
  <c r="Z14" i="2899" s="1"/>
  <c r="Y13" i="2899"/>
  <c r="Y12" i="2899"/>
  <c r="Z12" i="2899" s="1"/>
  <c r="Y11" i="2899"/>
  <c r="Y10" i="2899"/>
  <c r="Z10" i="2899" s="1"/>
  <c r="Y9" i="2899"/>
  <c r="Y8" i="2899"/>
  <c r="Z8" i="2899" s="1"/>
  <c r="Y7" i="2899"/>
  <c r="U13" i="2899"/>
  <c r="U11" i="2899"/>
  <c r="P24" i="2899" s="1"/>
  <c r="U9" i="2899"/>
  <c r="U7" i="2899"/>
  <c r="W3" i="2899"/>
  <c r="T14" i="2899"/>
  <c r="U14" i="2899" s="1"/>
  <c r="T13" i="2899"/>
  <c r="T12" i="2899"/>
  <c r="U12" i="2899" s="1"/>
  <c r="T11" i="2899"/>
  <c r="T10" i="2899"/>
  <c r="U10" i="2899" s="1"/>
  <c r="T9" i="2899"/>
  <c r="T8" i="2899"/>
  <c r="U8" i="2899" s="1"/>
  <c r="T7" i="2899"/>
  <c r="N20" i="2899"/>
  <c r="O14" i="2899"/>
  <c r="O13" i="2899"/>
  <c r="O12" i="2899"/>
  <c r="O11" i="2899"/>
  <c r="O10" i="2899"/>
  <c r="O9" i="2899"/>
  <c r="O8" i="2899"/>
  <c r="O7" i="2899"/>
  <c r="Q4" i="2899"/>
  <c r="P13" i="2899" s="1"/>
  <c r="Q13" i="2899" s="1"/>
  <c r="Q3" i="2899"/>
  <c r="G3" i="2899"/>
  <c r="U28" i="2898"/>
  <c r="T28" i="2898"/>
  <c r="S28" i="2898"/>
  <c r="R28" i="2898"/>
  <c r="Q28" i="2898"/>
  <c r="P28" i="2898"/>
  <c r="AT14" i="2898"/>
  <c r="AT12" i="2898"/>
  <c r="AT10" i="2898"/>
  <c r="AT8" i="2898"/>
  <c r="AV3" i="2898"/>
  <c r="AS14" i="2898"/>
  <c r="AS13" i="2898"/>
  <c r="AT13" i="2898" s="1"/>
  <c r="AS12" i="2898"/>
  <c r="AS11" i="2898"/>
  <c r="AT11" i="2898" s="1"/>
  <c r="U24" i="2898" s="1"/>
  <c r="AS10" i="2898"/>
  <c r="AS9" i="2898"/>
  <c r="AT9" i="2898" s="1"/>
  <c r="AS8" i="2898"/>
  <c r="AS7" i="2898"/>
  <c r="AT7" i="2898" s="1"/>
  <c r="AO14" i="2898"/>
  <c r="AO12" i="2898"/>
  <c r="AO10" i="2898"/>
  <c r="AO8" i="2898"/>
  <c r="AQ3" i="2898"/>
  <c r="AN14" i="2898"/>
  <c r="AN13" i="2898"/>
  <c r="AO13" i="2898" s="1"/>
  <c r="AN12" i="2898"/>
  <c r="AN11" i="2898"/>
  <c r="AO11" i="2898" s="1"/>
  <c r="T24" i="2898" s="1"/>
  <c r="AN10" i="2898"/>
  <c r="AN9" i="2898"/>
  <c r="AO9" i="2898" s="1"/>
  <c r="AN8" i="2898"/>
  <c r="AN7" i="2898"/>
  <c r="AO7" i="2898" s="1"/>
  <c r="AJ14" i="2898"/>
  <c r="AJ12" i="2898"/>
  <c r="AJ10" i="2898"/>
  <c r="AJ8" i="2898"/>
  <c r="AL3" i="2898"/>
  <c r="AI14" i="2898"/>
  <c r="AI13" i="2898"/>
  <c r="AJ13" i="2898" s="1"/>
  <c r="AI12" i="2898"/>
  <c r="AI11" i="2898"/>
  <c r="AJ11" i="2898" s="1"/>
  <c r="S24" i="2898" s="1"/>
  <c r="AI10" i="2898"/>
  <c r="AI9" i="2898"/>
  <c r="AJ9" i="2898" s="1"/>
  <c r="AI8" i="2898"/>
  <c r="AI7" i="2898"/>
  <c r="AJ7" i="2898" s="1"/>
  <c r="AE14" i="2898"/>
  <c r="AE12" i="2898"/>
  <c r="AE10" i="2898"/>
  <c r="AE8" i="2898"/>
  <c r="AG3" i="2898"/>
  <c r="AD14" i="2898"/>
  <c r="AD13" i="2898"/>
  <c r="AE13" i="2898" s="1"/>
  <c r="AD12" i="2898"/>
  <c r="AD11" i="2898"/>
  <c r="AE11" i="2898" s="1"/>
  <c r="R24" i="2898" s="1"/>
  <c r="AD10" i="2898"/>
  <c r="AD9" i="2898"/>
  <c r="AE9" i="2898" s="1"/>
  <c r="AD8" i="2898"/>
  <c r="AD7" i="2898"/>
  <c r="AE7" i="2898" s="1"/>
  <c r="Z14" i="2898"/>
  <c r="Z12" i="2898"/>
  <c r="Z10" i="2898"/>
  <c r="Z8" i="2898"/>
  <c r="AB3" i="2898"/>
  <c r="Y14" i="2898"/>
  <c r="Y13" i="2898"/>
  <c r="Z13" i="2898" s="1"/>
  <c r="Y12" i="2898"/>
  <c r="Y11" i="2898"/>
  <c r="Z11" i="2898" s="1"/>
  <c r="Q24" i="2898" s="1"/>
  <c r="Y10" i="2898"/>
  <c r="Y9" i="2898"/>
  <c r="Z9" i="2898" s="1"/>
  <c r="Y8" i="2898"/>
  <c r="Y7" i="2898"/>
  <c r="Z7" i="2898" s="1"/>
  <c r="U14" i="2898"/>
  <c r="U12" i="2898"/>
  <c r="U10" i="2898"/>
  <c r="U8" i="2898"/>
  <c r="W3" i="2898"/>
  <c r="T14" i="2898"/>
  <c r="T13" i="2898"/>
  <c r="U13" i="2898" s="1"/>
  <c r="T12" i="2898"/>
  <c r="T11" i="2898"/>
  <c r="U11" i="2898" s="1"/>
  <c r="P24" i="2898" s="1"/>
  <c r="T10" i="2898"/>
  <c r="T9" i="2898"/>
  <c r="U9" i="2898" s="1"/>
  <c r="T8" i="2898"/>
  <c r="T7" i="2898"/>
  <c r="U7" i="2898" s="1"/>
  <c r="T23" i="2898"/>
  <c r="R23" i="2898"/>
  <c r="P23" i="2898"/>
  <c r="O14" i="2898"/>
  <c r="O13" i="2898"/>
  <c r="O12" i="2898"/>
  <c r="O11" i="2898"/>
  <c r="O10" i="2898"/>
  <c r="O9" i="2898"/>
  <c r="O8" i="2898"/>
  <c r="O7" i="2898"/>
  <c r="Q3" i="2898"/>
  <c r="G3" i="2898"/>
  <c r="U23" i="2898" s="1"/>
  <c r="U28" i="2897"/>
  <c r="T28" i="2897"/>
  <c r="S28" i="2897"/>
  <c r="R28" i="2897"/>
  <c r="Q28" i="2897"/>
  <c r="P28" i="2897"/>
  <c r="AT13" i="2897"/>
  <c r="AT11" i="2897"/>
  <c r="U24" i="2897" s="1"/>
  <c r="AT9" i="2897"/>
  <c r="AT7" i="2897"/>
  <c r="AV4" i="2897" s="1"/>
  <c r="AU12" i="2897" s="1"/>
  <c r="AV12" i="2897" s="1"/>
  <c r="AV3" i="2897"/>
  <c r="AS14" i="2897"/>
  <c r="AT14" i="2897" s="1"/>
  <c r="AU14" i="2897" s="1"/>
  <c r="AV14" i="2897" s="1"/>
  <c r="AS13" i="2897"/>
  <c r="AS12" i="2897"/>
  <c r="AT12" i="2897" s="1"/>
  <c r="AS11" i="2897"/>
  <c r="AS10" i="2897"/>
  <c r="AT10" i="2897" s="1"/>
  <c r="AS9" i="2897"/>
  <c r="AS8" i="2897"/>
  <c r="AT8" i="2897" s="1"/>
  <c r="AS7" i="2897"/>
  <c r="AO13" i="2897"/>
  <c r="AO11" i="2897"/>
  <c r="T24" i="2897" s="1"/>
  <c r="AO9" i="2897"/>
  <c r="AO7" i="2897"/>
  <c r="AQ3" i="2897"/>
  <c r="AN14" i="2897"/>
  <c r="AO14" i="2897" s="1"/>
  <c r="AN13" i="2897"/>
  <c r="AN12" i="2897"/>
  <c r="AO12" i="2897" s="1"/>
  <c r="AN11" i="2897"/>
  <c r="AN10" i="2897"/>
  <c r="AO10" i="2897" s="1"/>
  <c r="AN9" i="2897"/>
  <c r="AN8" i="2897"/>
  <c r="AO8" i="2897" s="1"/>
  <c r="AN7" i="2897"/>
  <c r="AJ13" i="2897"/>
  <c r="AJ11" i="2897"/>
  <c r="S24" i="2897" s="1"/>
  <c r="AJ9" i="2897"/>
  <c r="AJ7" i="2897"/>
  <c r="AL4" i="2897" s="1"/>
  <c r="AK7" i="2897" s="1"/>
  <c r="AL3" i="2897"/>
  <c r="AI14" i="2897"/>
  <c r="AJ14" i="2897" s="1"/>
  <c r="AI13" i="2897"/>
  <c r="AI12" i="2897"/>
  <c r="AJ12" i="2897" s="1"/>
  <c r="AK12" i="2897" s="1"/>
  <c r="AL12" i="2897" s="1"/>
  <c r="AI11" i="2897"/>
  <c r="AI10" i="2897"/>
  <c r="AJ10" i="2897" s="1"/>
  <c r="AI9" i="2897"/>
  <c r="AI8" i="2897"/>
  <c r="AJ8" i="2897" s="1"/>
  <c r="AI7" i="2897"/>
  <c r="AE13" i="2897"/>
  <c r="AE11" i="2897"/>
  <c r="R24" i="2897" s="1"/>
  <c r="AE9" i="2897"/>
  <c r="AE7" i="2897"/>
  <c r="AG3" i="2897"/>
  <c r="AD14" i="2897"/>
  <c r="AE14" i="2897" s="1"/>
  <c r="AD13" i="2897"/>
  <c r="AD12" i="2897"/>
  <c r="AE12" i="2897" s="1"/>
  <c r="AD11" i="2897"/>
  <c r="AD10" i="2897"/>
  <c r="AE10" i="2897" s="1"/>
  <c r="AD9" i="2897"/>
  <c r="AD8" i="2897"/>
  <c r="AE8" i="2897" s="1"/>
  <c r="AD7" i="2897"/>
  <c r="Z13" i="2897"/>
  <c r="Z11" i="2897"/>
  <c r="Q24" i="2897" s="1"/>
  <c r="Z9" i="2897"/>
  <c r="Z7" i="2897"/>
  <c r="AB4" i="2897" s="1"/>
  <c r="AB3" i="2897"/>
  <c r="Y14" i="2897"/>
  <c r="Z14" i="2897" s="1"/>
  <c r="AA14" i="2897" s="1"/>
  <c r="AB14" i="2897" s="1"/>
  <c r="Y13" i="2897"/>
  <c r="Y12" i="2897"/>
  <c r="Z12" i="2897" s="1"/>
  <c r="Y11" i="2897"/>
  <c r="Y10" i="2897"/>
  <c r="Z10" i="2897" s="1"/>
  <c r="Y9" i="2897"/>
  <c r="Y8" i="2897"/>
  <c r="Z8" i="2897" s="1"/>
  <c r="Y7" i="2897"/>
  <c r="U13" i="2897"/>
  <c r="U11" i="2897"/>
  <c r="P24" i="2897" s="1"/>
  <c r="U9" i="2897"/>
  <c r="U7" i="2897"/>
  <c r="W3" i="2897"/>
  <c r="T14" i="2897"/>
  <c r="U14" i="2897" s="1"/>
  <c r="T13" i="2897"/>
  <c r="T12" i="2897"/>
  <c r="U12" i="2897" s="1"/>
  <c r="T11" i="2897"/>
  <c r="T10" i="2897"/>
  <c r="U10" i="2897" s="1"/>
  <c r="T9" i="2897"/>
  <c r="T8" i="2897"/>
  <c r="U8" i="2897" s="1"/>
  <c r="T7" i="2897"/>
  <c r="U23" i="2897"/>
  <c r="Q23" i="2897"/>
  <c r="O14" i="2897"/>
  <c r="O13" i="2897"/>
  <c r="O12" i="2897"/>
  <c r="O11" i="2897"/>
  <c r="O10" i="2897"/>
  <c r="O9" i="2897"/>
  <c r="O8" i="2897"/>
  <c r="O7" i="2897"/>
  <c r="Q3" i="2897"/>
  <c r="G3" i="2897"/>
  <c r="U28" i="2896"/>
  <c r="T28" i="2896"/>
  <c r="S28" i="2896"/>
  <c r="R28" i="2896"/>
  <c r="Q28" i="2896"/>
  <c r="P28" i="2896"/>
  <c r="U24" i="2896"/>
  <c r="AT14" i="2896"/>
  <c r="AT12" i="2896"/>
  <c r="AT10" i="2896"/>
  <c r="AT8" i="2896"/>
  <c r="AV3" i="2896"/>
  <c r="AS14" i="2896"/>
  <c r="AS13" i="2896"/>
  <c r="AT13" i="2896" s="1"/>
  <c r="AS12" i="2896"/>
  <c r="AS11" i="2896"/>
  <c r="AT11" i="2896" s="1"/>
  <c r="AS10" i="2896"/>
  <c r="AS9" i="2896"/>
  <c r="AT9" i="2896" s="1"/>
  <c r="AS8" i="2896"/>
  <c r="AS7" i="2896"/>
  <c r="AT7" i="2896" s="1"/>
  <c r="T24" i="2896"/>
  <c r="AO14" i="2896"/>
  <c r="AO12" i="2896"/>
  <c r="AO10" i="2896"/>
  <c r="AO8" i="2896"/>
  <c r="AQ3" i="2896"/>
  <c r="AN14" i="2896"/>
  <c r="AN13" i="2896"/>
  <c r="AO13" i="2896" s="1"/>
  <c r="AN12" i="2896"/>
  <c r="AN11" i="2896"/>
  <c r="AO11" i="2896" s="1"/>
  <c r="AN10" i="2896"/>
  <c r="AN9" i="2896"/>
  <c r="AO9" i="2896" s="1"/>
  <c r="AN8" i="2896"/>
  <c r="AN7" i="2896"/>
  <c r="AO7" i="2896" s="1"/>
  <c r="S24" i="2896"/>
  <c r="AJ14" i="2896"/>
  <c r="AJ12" i="2896"/>
  <c r="AJ10" i="2896"/>
  <c r="AJ8" i="2896"/>
  <c r="AL3" i="2896"/>
  <c r="AI14" i="2896"/>
  <c r="AI13" i="2896"/>
  <c r="AJ13" i="2896" s="1"/>
  <c r="AI12" i="2896"/>
  <c r="AI11" i="2896"/>
  <c r="AJ11" i="2896" s="1"/>
  <c r="AI10" i="2896"/>
  <c r="AI9" i="2896"/>
  <c r="AJ9" i="2896" s="1"/>
  <c r="AI8" i="2896"/>
  <c r="AI7" i="2896"/>
  <c r="AJ7" i="2896" s="1"/>
  <c r="R24" i="2896"/>
  <c r="AE14" i="2896"/>
  <c r="AE12" i="2896"/>
  <c r="AE10" i="2896"/>
  <c r="AE8" i="2896"/>
  <c r="AG3" i="2896"/>
  <c r="AD14" i="2896"/>
  <c r="AD13" i="2896"/>
  <c r="AE13" i="2896" s="1"/>
  <c r="AD12" i="2896"/>
  <c r="AD11" i="2896"/>
  <c r="AE11" i="2896" s="1"/>
  <c r="AD10" i="2896"/>
  <c r="AD9" i="2896"/>
  <c r="AE9" i="2896" s="1"/>
  <c r="AD8" i="2896"/>
  <c r="AD7" i="2896"/>
  <c r="AE7" i="2896" s="1"/>
  <c r="Q24" i="2896"/>
  <c r="Z14" i="2896"/>
  <c r="Z12" i="2896"/>
  <c r="Z10" i="2896"/>
  <c r="Z8" i="2896"/>
  <c r="AB3" i="2896"/>
  <c r="Y14" i="2896"/>
  <c r="Y13" i="2896"/>
  <c r="Z13" i="2896" s="1"/>
  <c r="Y12" i="2896"/>
  <c r="Y11" i="2896"/>
  <c r="Z11" i="2896" s="1"/>
  <c r="Y10" i="2896"/>
  <c r="Y9" i="2896"/>
  <c r="Z9" i="2896" s="1"/>
  <c r="Y8" i="2896"/>
  <c r="Y7" i="2896"/>
  <c r="Z7" i="2896" s="1"/>
  <c r="P24" i="2896"/>
  <c r="U14" i="2896"/>
  <c r="U12" i="2896"/>
  <c r="U10" i="2896"/>
  <c r="U8" i="2896"/>
  <c r="W3" i="2896"/>
  <c r="T14" i="2896"/>
  <c r="T13" i="2896"/>
  <c r="U13" i="2896" s="1"/>
  <c r="T12" i="2896"/>
  <c r="T11" i="2896"/>
  <c r="U11" i="2896" s="1"/>
  <c r="T10" i="2896"/>
  <c r="T9" i="2896"/>
  <c r="U9" i="2896" s="1"/>
  <c r="T8" i="2896"/>
  <c r="T7" i="2896"/>
  <c r="U7" i="2896" s="1"/>
  <c r="T23" i="2896"/>
  <c r="R23" i="2896"/>
  <c r="P23" i="2896"/>
  <c r="O14" i="2896"/>
  <c r="O13" i="2896"/>
  <c r="O12" i="2896"/>
  <c r="O11" i="2896"/>
  <c r="O10" i="2896"/>
  <c r="O9" i="2896"/>
  <c r="O8" i="2896"/>
  <c r="O7" i="2896"/>
  <c r="Q3" i="2896"/>
  <c r="G3" i="2896"/>
  <c r="U23" i="2896" s="1"/>
  <c r="U28" i="2895"/>
  <c r="T28" i="2895"/>
  <c r="S28" i="2895"/>
  <c r="R28" i="2895"/>
  <c r="Q28" i="2895"/>
  <c r="P28" i="2895"/>
  <c r="AT13" i="2895"/>
  <c r="AT11" i="2895"/>
  <c r="U24" i="2895" s="1"/>
  <c r="AT9" i="2895"/>
  <c r="AT7" i="2895"/>
  <c r="AV3" i="2895"/>
  <c r="AS14" i="2895"/>
  <c r="AT14" i="2895" s="1"/>
  <c r="AS13" i="2895"/>
  <c r="AS12" i="2895"/>
  <c r="AT12" i="2895" s="1"/>
  <c r="AS11" i="2895"/>
  <c r="AS10" i="2895"/>
  <c r="AT10" i="2895" s="1"/>
  <c r="AS9" i="2895"/>
  <c r="AS8" i="2895"/>
  <c r="AT8" i="2895" s="1"/>
  <c r="AS7" i="2895"/>
  <c r="AO13" i="2895"/>
  <c r="AO11" i="2895"/>
  <c r="T24" i="2895" s="1"/>
  <c r="AO9" i="2895"/>
  <c r="AO7" i="2895"/>
  <c r="AQ4" i="2895" s="1"/>
  <c r="AQ3" i="2895"/>
  <c r="AN14" i="2895"/>
  <c r="AO14" i="2895" s="1"/>
  <c r="AP14" i="2895" s="1"/>
  <c r="AQ14" i="2895" s="1"/>
  <c r="AN13" i="2895"/>
  <c r="AN12" i="2895"/>
  <c r="AO12" i="2895" s="1"/>
  <c r="AN11" i="2895"/>
  <c r="AN10" i="2895"/>
  <c r="AO10" i="2895" s="1"/>
  <c r="AN9" i="2895"/>
  <c r="AN8" i="2895"/>
  <c r="AO8" i="2895" s="1"/>
  <c r="AN7" i="2895"/>
  <c r="AJ13" i="2895"/>
  <c r="AJ11" i="2895"/>
  <c r="S24" i="2895" s="1"/>
  <c r="AJ9" i="2895"/>
  <c r="AJ7" i="2895"/>
  <c r="AL3" i="2895"/>
  <c r="AI14" i="2895"/>
  <c r="AJ14" i="2895" s="1"/>
  <c r="AI13" i="2895"/>
  <c r="AI12" i="2895"/>
  <c r="AJ12" i="2895" s="1"/>
  <c r="AI11" i="2895"/>
  <c r="AI10" i="2895"/>
  <c r="AJ10" i="2895" s="1"/>
  <c r="AI9" i="2895"/>
  <c r="AI8" i="2895"/>
  <c r="AJ8" i="2895" s="1"/>
  <c r="AI7" i="2895"/>
  <c r="AE13" i="2895"/>
  <c r="AE11" i="2895"/>
  <c r="R24" i="2895" s="1"/>
  <c r="AE9" i="2895"/>
  <c r="AE7" i="2895"/>
  <c r="AG4" i="2895" s="1"/>
  <c r="AG3" i="2895"/>
  <c r="AD14" i="2895"/>
  <c r="AE14" i="2895" s="1"/>
  <c r="AF14" i="2895" s="1"/>
  <c r="AG14" i="2895" s="1"/>
  <c r="AD13" i="2895"/>
  <c r="AD12" i="2895"/>
  <c r="AE12" i="2895" s="1"/>
  <c r="AD11" i="2895"/>
  <c r="AD10" i="2895"/>
  <c r="AE10" i="2895" s="1"/>
  <c r="AD9" i="2895"/>
  <c r="AD8" i="2895"/>
  <c r="AE8" i="2895" s="1"/>
  <c r="AD7" i="2895"/>
  <c r="Z13" i="2895"/>
  <c r="Z11" i="2895"/>
  <c r="Q24" i="2895" s="1"/>
  <c r="Z9" i="2895"/>
  <c r="Z7" i="2895"/>
  <c r="AB3" i="2895"/>
  <c r="Y14" i="2895"/>
  <c r="Z14" i="2895" s="1"/>
  <c r="Y13" i="2895"/>
  <c r="Y12" i="2895"/>
  <c r="Z12" i="2895" s="1"/>
  <c r="Y11" i="2895"/>
  <c r="Y10" i="2895"/>
  <c r="Z10" i="2895" s="1"/>
  <c r="Y9" i="2895"/>
  <c r="Y8" i="2895"/>
  <c r="Z8" i="2895" s="1"/>
  <c r="Y7" i="2895"/>
  <c r="U13" i="2895"/>
  <c r="U11" i="2895"/>
  <c r="P24" i="2895" s="1"/>
  <c r="U9" i="2895"/>
  <c r="U7" i="2895"/>
  <c r="W4" i="2895" s="1"/>
  <c r="W3" i="2895"/>
  <c r="T14" i="2895"/>
  <c r="U14" i="2895" s="1"/>
  <c r="V14" i="2895" s="1"/>
  <c r="W14" i="2895" s="1"/>
  <c r="T13" i="2895"/>
  <c r="T12" i="2895"/>
  <c r="U12" i="2895" s="1"/>
  <c r="T11" i="2895"/>
  <c r="T10" i="2895"/>
  <c r="U10" i="2895" s="1"/>
  <c r="T9" i="2895"/>
  <c r="T8" i="2895"/>
  <c r="U8" i="2895" s="1"/>
  <c r="T7" i="2895"/>
  <c r="O14" i="2895"/>
  <c r="O13" i="2895"/>
  <c r="O12" i="2895"/>
  <c r="O11" i="2895"/>
  <c r="O10" i="2895"/>
  <c r="O9" i="2895"/>
  <c r="O8" i="2895"/>
  <c r="O7" i="2895"/>
  <c r="Q4" i="2895"/>
  <c r="P13" i="2895" s="1"/>
  <c r="Q13" i="2895" s="1"/>
  <c r="Q3" i="2895"/>
  <c r="G3" i="2895"/>
  <c r="U28" i="2894"/>
  <c r="T28" i="2894"/>
  <c r="S28" i="2894"/>
  <c r="R28" i="2894"/>
  <c r="Q28" i="2894"/>
  <c r="P28" i="2894"/>
  <c r="AT14" i="2894"/>
  <c r="AT12" i="2894"/>
  <c r="AT10" i="2894"/>
  <c r="AT8" i="2894"/>
  <c r="AV3" i="2894"/>
  <c r="AS14" i="2894"/>
  <c r="AS13" i="2894"/>
  <c r="AT13" i="2894" s="1"/>
  <c r="AS12" i="2894"/>
  <c r="AS11" i="2894"/>
  <c r="AT11" i="2894" s="1"/>
  <c r="U24" i="2894" s="1"/>
  <c r="AS10" i="2894"/>
  <c r="AS9" i="2894"/>
  <c r="AT9" i="2894" s="1"/>
  <c r="AS8" i="2894"/>
  <c r="AS7" i="2894"/>
  <c r="AT7" i="2894" s="1"/>
  <c r="AO14" i="2894"/>
  <c r="AO12" i="2894"/>
  <c r="AO10" i="2894"/>
  <c r="AO8" i="2894"/>
  <c r="AQ3" i="2894"/>
  <c r="AN14" i="2894"/>
  <c r="AN13" i="2894"/>
  <c r="AO13" i="2894" s="1"/>
  <c r="AN12" i="2894"/>
  <c r="AN11" i="2894"/>
  <c r="AO11" i="2894" s="1"/>
  <c r="T24" i="2894" s="1"/>
  <c r="AN10" i="2894"/>
  <c r="AN9" i="2894"/>
  <c r="AO9" i="2894" s="1"/>
  <c r="AN8" i="2894"/>
  <c r="AN7" i="2894"/>
  <c r="AO7" i="2894" s="1"/>
  <c r="AJ14" i="2894"/>
  <c r="AJ12" i="2894"/>
  <c r="AJ10" i="2894"/>
  <c r="AJ8" i="2894"/>
  <c r="AL3" i="2894"/>
  <c r="AI14" i="2894"/>
  <c r="AI13" i="2894"/>
  <c r="AJ13" i="2894" s="1"/>
  <c r="AI12" i="2894"/>
  <c r="AI11" i="2894"/>
  <c r="AJ11" i="2894" s="1"/>
  <c r="S24" i="2894" s="1"/>
  <c r="AI10" i="2894"/>
  <c r="AI9" i="2894"/>
  <c r="AJ9" i="2894" s="1"/>
  <c r="AI8" i="2894"/>
  <c r="AI7" i="2894"/>
  <c r="AJ7" i="2894" s="1"/>
  <c r="AE14" i="2894"/>
  <c r="AE12" i="2894"/>
  <c r="AE10" i="2894"/>
  <c r="AE8" i="2894"/>
  <c r="AG3" i="2894"/>
  <c r="AD14" i="2894"/>
  <c r="AD13" i="2894"/>
  <c r="AE13" i="2894" s="1"/>
  <c r="AD12" i="2894"/>
  <c r="AD11" i="2894"/>
  <c r="AE11" i="2894" s="1"/>
  <c r="R24" i="2894" s="1"/>
  <c r="AD10" i="2894"/>
  <c r="AD9" i="2894"/>
  <c r="AE9" i="2894" s="1"/>
  <c r="AD8" i="2894"/>
  <c r="AD7" i="2894"/>
  <c r="AE7" i="2894" s="1"/>
  <c r="Z14" i="2894"/>
  <c r="Z12" i="2894"/>
  <c r="Z10" i="2894"/>
  <c r="Z8" i="2894"/>
  <c r="AB3" i="2894"/>
  <c r="Y14" i="2894"/>
  <c r="Y13" i="2894"/>
  <c r="Z13" i="2894" s="1"/>
  <c r="Y12" i="2894"/>
  <c r="Y11" i="2894"/>
  <c r="Z11" i="2894" s="1"/>
  <c r="Q24" i="2894" s="1"/>
  <c r="Y10" i="2894"/>
  <c r="Y9" i="2894"/>
  <c r="Z9" i="2894" s="1"/>
  <c r="Y8" i="2894"/>
  <c r="Y7" i="2894"/>
  <c r="Z7" i="2894" s="1"/>
  <c r="U14" i="2894"/>
  <c r="U12" i="2894"/>
  <c r="U10" i="2894"/>
  <c r="U8" i="2894"/>
  <c r="W3" i="2894"/>
  <c r="T14" i="2894"/>
  <c r="T13" i="2894"/>
  <c r="U13" i="2894" s="1"/>
  <c r="T12" i="2894"/>
  <c r="T11" i="2894"/>
  <c r="U11" i="2894" s="1"/>
  <c r="P24" i="2894" s="1"/>
  <c r="T10" i="2894"/>
  <c r="T9" i="2894"/>
  <c r="U9" i="2894" s="1"/>
  <c r="T8" i="2894"/>
  <c r="T7" i="2894"/>
  <c r="U7" i="2894" s="1"/>
  <c r="T23" i="2894"/>
  <c r="R23" i="2894"/>
  <c r="P23" i="2894"/>
  <c r="O14" i="2894"/>
  <c r="O13" i="2894"/>
  <c r="O12" i="2894"/>
  <c r="O11" i="2894"/>
  <c r="O10" i="2894"/>
  <c r="O9" i="2894"/>
  <c r="O8" i="2894"/>
  <c r="O7" i="2894"/>
  <c r="Q3" i="2894"/>
  <c r="G3" i="2894"/>
  <c r="U23" i="2894" s="1"/>
  <c r="U28" i="2893"/>
  <c r="T28" i="2893"/>
  <c r="S28" i="2893"/>
  <c r="R28" i="2893"/>
  <c r="Q28" i="2893"/>
  <c r="P28" i="2893"/>
  <c r="AT13" i="2893"/>
  <c r="AT11" i="2893"/>
  <c r="U24" i="2893" s="1"/>
  <c r="AT9" i="2893"/>
  <c r="AU9" i="2893" s="1"/>
  <c r="AV9" i="2893" s="1"/>
  <c r="AT7" i="2893"/>
  <c r="AV4" i="2893" s="1"/>
  <c r="AV3" i="2893"/>
  <c r="AS14" i="2893"/>
  <c r="AT14" i="2893" s="1"/>
  <c r="AU14" i="2893" s="1"/>
  <c r="AV14" i="2893" s="1"/>
  <c r="AS13" i="2893"/>
  <c r="AS12" i="2893"/>
  <c r="AT12" i="2893" s="1"/>
  <c r="AS11" i="2893"/>
  <c r="AS10" i="2893"/>
  <c r="AT10" i="2893" s="1"/>
  <c r="AS9" i="2893"/>
  <c r="AS8" i="2893"/>
  <c r="AT8" i="2893" s="1"/>
  <c r="AS7" i="2893"/>
  <c r="AO13" i="2893"/>
  <c r="AO11" i="2893"/>
  <c r="T24" i="2893" s="1"/>
  <c r="AO9" i="2893"/>
  <c r="AO7" i="2893"/>
  <c r="AQ3" i="2893"/>
  <c r="AN14" i="2893"/>
  <c r="AO14" i="2893" s="1"/>
  <c r="AN13" i="2893"/>
  <c r="AN12" i="2893"/>
  <c r="AO12" i="2893" s="1"/>
  <c r="AN11" i="2893"/>
  <c r="AN10" i="2893"/>
  <c r="AO10" i="2893" s="1"/>
  <c r="AN9" i="2893"/>
  <c r="AN8" i="2893"/>
  <c r="AO8" i="2893" s="1"/>
  <c r="AN7" i="2893"/>
  <c r="AJ13" i="2893"/>
  <c r="AJ11" i="2893"/>
  <c r="S24" i="2893" s="1"/>
  <c r="AJ9" i="2893"/>
  <c r="AK9" i="2893" s="1"/>
  <c r="AL9" i="2893" s="1"/>
  <c r="AJ7" i="2893"/>
  <c r="AL4" i="2893" s="1"/>
  <c r="AL3" i="2893"/>
  <c r="AI14" i="2893"/>
  <c r="AJ14" i="2893" s="1"/>
  <c r="AK14" i="2893" s="1"/>
  <c r="AL14" i="2893" s="1"/>
  <c r="AI13" i="2893"/>
  <c r="AI12" i="2893"/>
  <c r="AJ12" i="2893" s="1"/>
  <c r="AI11" i="2893"/>
  <c r="AI10" i="2893"/>
  <c r="AJ10" i="2893" s="1"/>
  <c r="AI9" i="2893"/>
  <c r="AI8" i="2893"/>
  <c r="AJ8" i="2893" s="1"/>
  <c r="AI7" i="2893"/>
  <c r="AE13" i="2893"/>
  <c r="AE11" i="2893"/>
  <c r="R24" i="2893" s="1"/>
  <c r="AE9" i="2893"/>
  <c r="AE7" i="2893"/>
  <c r="AG3" i="2893"/>
  <c r="AD14" i="2893"/>
  <c r="AE14" i="2893" s="1"/>
  <c r="AD13" i="2893"/>
  <c r="AD12" i="2893"/>
  <c r="AE12" i="2893" s="1"/>
  <c r="AD11" i="2893"/>
  <c r="AD10" i="2893"/>
  <c r="AE10" i="2893" s="1"/>
  <c r="AD9" i="2893"/>
  <c r="AD8" i="2893"/>
  <c r="AE8" i="2893" s="1"/>
  <c r="AD7" i="2893"/>
  <c r="Z13" i="2893"/>
  <c r="Z11" i="2893"/>
  <c r="Q24" i="2893" s="1"/>
  <c r="Z9" i="2893"/>
  <c r="AA9" i="2893" s="1"/>
  <c r="AB9" i="2893" s="1"/>
  <c r="Z7" i="2893"/>
  <c r="AB4" i="2893" s="1"/>
  <c r="AB3" i="2893"/>
  <c r="Y14" i="2893"/>
  <c r="Z14" i="2893" s="1"/>
  <c r="AA14" i="2893" s="1"/>
  <c r="AB14" i="2893" s="1"/>
  <c r="Y13" i="2893"/>
  <c r="Y12" i="2893"/>
  <c r="Z12" i="2893" s="1"/>
  <c r="Y11" i="2893"/>
  <c r="Y10" i="2893"/>
  <c r="Z10" i="2893" s="1"/>
  <c r="Y9" i="2893"/>
  <c r="Y8" i="2893"/>
  <c r="Z8" i="2893" s="1"/>
  <c r="Y7" i="2893"/>
  <c r="U13" i="2893"/>
  <c r="U11" i="2893"/>
  <c r="P24" i="2893" s="1"/>
  <c r="U9" i="2893"/>
  <c r="U7" i="2893"/>
  <c r="W3" i="2893"/>
  <c r="T14" i="2893"/>
  <c r="U14" i="2893" s="1"/>
  <c r="T13" i="2893"/>
  <c r="T12" i="2893"/>
  <c r="U12" i="2893" s="1"/>
  <c r="T11" i="2893"/>
  <c r="T10" i="2893"/>
  <c r="U10" i="2893" s="1"/>
  <c r="T9" i="2893"/>
  <c r="T8" i="2893"/>
  <c r="U8" i="2893" s="1"/>
  <c r="T7" i="2893"/>
  <c r="U23" i="2893"/>
  <c r="Q23" i="2893"/>
  <c r="O14" i="2893"/>
  <c r="O13" i="2893"/>
  <c r="O12" i="2893"/>
  <c r="O11" i="2893"/>
  <c r="O10" i="2893"/>
  <c r="O9" i="2893"/>
  <c r="O8" i="2893"/>
  <c r="O7" i="2893"/>
  <c r="Q3" i="2893"/>
  <c r="G3" i="2893"/>
  <c r="U28" i="2892"/>
  <c r="T28" i="2892"/>
  <c r="S28" i="2892"/>
  <c r="R28" i="2892"/>
  <c r="Q28" i="2892"/>
  <c r="P28" i="2892"/>
  <c r="U24" i="2892"/>
  <c r="AT14" i="2892"/>
  <c r="AT12" i="2892"/>
  <c r="AT10" i="2892"/>
  <c r="AT8" i="2892"/>
  <c r="AV3" i="2892"/>
  <c r="AS14" i="2892"/>
  <c r="AS13" i="2892"/>
  <c r="AT13" i="2892" s="1"/>
  <c r="AS12" i="2892"/>
  <c r="AS11" i="2892"/>
  <c r="AT11" i="2892" s="1"/>
  <c r="AS10" i="2892"/>
  <c r="AS9" i="2892"/>
  <c r="AT9" i="2892" s="1"/>
  <c r="AS8" i="2892"/>
  <c r="AS7" i="2892"/>
  <c r="AT7" i="2892" s="1"/>
  <c r="T24" i="2892"/>
  <c r="AO14" i="2892"/>
  <c r="AO12" i="2892"/>
  <c r="AO10" i="2892"/>
  <c r="AO8" i="2892"/>
  <c r="AQ3" i="2892"/>
  <c r="AN14" i="2892"/>
  <c r="AN13" i="2892"/>
  <c r="AO13" i="2892" s="1"/>
  <c r="AN12" i="2892"/>
  <c r="AN11" i="2892"/>
  <c r="AO11" i="2892" s="1"/>
  <c r="AN10" i="2892"/>
  <c r="AN9" i="2892"/>
  <c r="AO9" i="2892" s="1"/>
  <c r="AN8" i="2892"/>
  <c r="AN7" i="2892"/>
  <c r="AO7" i="2892" s="1"/>
  <c r="S24" i="2892"/>
  <c r="AJ14" i="2892"/>
  <c r="AJ12" i="2892"/>
  <c r="AJ10" i="2892"/>
  <c r="AJ8" i="2892"/>
  <c r="AL3" i="2892"/>
  <c r="AI14" i="2892"/>
  <c r="AI13" i="2892"/>
  <c r="AJ13" i="2892" s="1"/>
  <c r="AI12" i="2892"/>
  <c r="AI11" i="2892"/>
  <c r="AJ11" i="2892" s="1"/>
  <c r="AI10" i="2892"/>
  <c r="AI9" i="2892"/>
  <c r="AJ9" i="2892" s="1"/>
  <c r="AI8" i="2892"/>
  <c r="AI7" i="2892"/>
  <c r="AJ7" i="2892" s="1"/>
  <c r="R24" i="2892"/>
  <c r="AE14" i="2892"/>
  <c r="AE12" i="2892"/>
  <c r="AE10" i="2892"/>
  <c r="AE8" i="2892"/>
  <c r="AG3" i="2892"/>
  <c r="AD14" i="2892"/>
  <c r="AD13" i="2892"/>
  <c r="AE13" i="2892" s="1"/>
  <c r="AD12" i="2892"/>
  <c r="AD11" i="2892"/>
  <c r="AE11" i="2892" s="1"/>
  <c r="AD10" i="2892"/>
  <c r="AD9" i="2892"/>
  <c r="AE9" i="2892" s="1"/>
  <c r="AD8" i="2892"/>
  <c r="AD7" i="2892"/>
  <c r="AE7" i="2892" s="1"/>
  <c r="Q24" i="2892"/>
  <c r="Z14" i="2892"/>
  <c r="Z12" i="2892"/>
  <c r="Z10" i="2892"/>
  <c r="Z8" i="2892"/>
  <c r="AB3" i="2892"/>
  <c r="Y14" i="2892"/>
  <c r="Y13" i="2892"/>
  <c r="Z13" i="2892" s="1"/>
  <c r="Y12" i="2892"/>
  <c r="Y11" i="2892"/>
  <c r="Z11" i="2892" s="1"/>
  <c r="Y10" i="2892"/>
  <c r="Y9" i="2892"/>
  <c r="Z9" i="2892" s="1"/>
  <c r="Y8" i="2892"/>
  <c r="Y7" i="2892"/>
  <c r="Z7" i="2892" s="1"/>
  <c r="P24" i="2892"/>
  <c r="U14" i="2892"/>
  <c r="U12" i="2892"/>
  <c r="U10" i="2892"/>
  <c r="U8" i="2892"/>
  <c r="W3" i="2892"/>
  <c r="T14" i="2892"/>
  <c r="T13" i="2892"/>
  <c r="U13" i="2892" s="1"/>
  <c r="T12" i="2892"/>
  <c r="T11" i="2892"/>
  <c r="U11" i="2892" s="1"/>
  <c r="T10" i="2892"/>
  <c r="T9" i="2892"/>
  <c r="U9" i="2892" s="1"/>
  <c r="T8" i="2892"/>
  <c r="T7" i="2892"/>
  <c r="U7" i="2892" s="1"/>
  <c r="T23" i="2892"/>
  <c r="R23" i="2892"/>
  <c r="P23" i="2892"/>
  <c r="O14" i="2892"/>
  <c r="O13" i="2892"/>
  <c r="O12" i="2892"/>
  <c r="O11" i="2892"/>
  <c r="O10" i="2892"/>
  <c r="O9" i="2892"/>
  <c r="O8" i="2892"/>
  <c r="O7" i="2892"/>
  <c r="Q3" i="2892"/>
  <c r="G3" i="2892"/>
  <c r="U23" i="2892" s="1"/>
  <c r="U28" i="2891"/>
  <c r="T28" i="2891"/>
  <c r="S28" i="2891"/>
  <c r="R28" i="2891"/>
  <c r="Q28" i="2891"/>
  <c r="P28" i="2891"/>
  <c r="AT13" i="2891"/>
  <c r="AT11" i="2891"/>
  <c r="U24" i="2891" s="1"/>
  <c r="AT9" i="2891"/>
  <c r="AT7" i="2891"/>
  <c r="AV3" i="2891"/>
  <c r="AS14" i="2891"/>
  <c r="AT14" i="2891" s="1"/>
  <c r="AS13" i="2891"/>
  <c r="AS12" i="2891"/>
  <c r="AT12" i="2891" s="1"/>
  <c r="AS11" i="2891"/>
  <c r="AS10" i="2891"/>
  <c r="AT10" i="2891" s="1"/>
  <c r="AS9" i="2891"/>
  <c r="AS8" i="2891"/>
  <c r="AT8" i="2891" s="1"/>
  <c r="AS7" i="2891"/>
  <c r="AO13" i="2891"/>
  <c r="AO11" i="2891"/>
  <c r="T24" i="2891" s="1"/>
  <c r="AO9" i="2891"/>
  <c r="AP9" i="2891" s="1"/>
  <c r="AQ9" i="2891" s="1"/>
  <c r="AO7" i="2891"/>
  <c r="AQ4" i="2891" s="1"/>
  <c r="AQ3" i="2891"/>
  <c r="AN14" i="2891"/>
  <c r="AO14" i="2891" s="1"/>
  <c r="AP14" i="2891" s="1"/>
  <c r="AQ14" i="2891" s="1"/>
  <c r="AN13" i="2891"/>
  <c r="AN12" i="2891"/>
  <c r="AO12" i="2891" s="1"/>
  <c r="AN11" i="2891"/>
  <c r="AN10" i="2891"/>
  <c r="AO10" i="2891" s="1"/>
  <c r="AN9" i="2891"/>
  <c r="AN8" i="2891"/>
  <c r="AO8" i="2891" s="1"/>
  <c r="AN7" i="2891"/>
  <c r="AJ13" i="2891"/>
  <c r="AJ11" i="2891"/>
  <c r="S24" i="2891" s="1"/>
  <c r="AJ9" i="2891"/>
  <c r="AJ7" i="2891"/>
  <c r="AL3" i="2891"/>
  <c r="AI14" i="2891"/>
  <c r="AJ14" i="2891" s="1"/>
  <c r="AI13" i="2891"/>
  <c r="AI12" i="2891"/>
  <c r="AJ12" i="2891" s="1"/>
  <c r="AI11" i="2891"/>
  <c r="AI10" i="2891"/>
  <c r="AJ10" i="2891" s="1"/>
  <c r="AI9" i="2891"/>
  <c r="AI8" i="2891"/>
  <c r="AJ8" i="2891" s="1"/>
  <c r="AI7" i="2891"/>
  <c r="AE13" i="2891"/>
  <c r="AE11" i="2891"/>
  <c r="R24" i="2891" s="1"/>
  <c r="AE9" i="2891"/>
  <c r="AF9" i="2891" s="1"/>
  <c r="AG9" i="2891" s="1"/>
  <c r="AE7" i="2891"/>
  <c r="AG4" i="2891" s="1"/>
  <c r="AG3" i="2891"/>
  <c r="AD14" i="2891"/>
  <c r="AE14" i="2891" s="1"/>
  <c r="AF14" i="2891" s="1"/>
  <c r="AG14" i="2891" s="1"/>
  <c r="AD13" i="2891"/>
  <c r="AD12" i="2891"/>
  <c r="AE12" i="2891" s="1"/>
  <c r="AD11" i="2891"/>
  <c r="AD10" i="2891"/>
  <c r="AE10" i="2891" s="1"/>
  <c r="AD9" i="2891"/>
  <c r="AD8" i="2891"/>
  <c r="AE8" i="2891" s="1"/>
  <c r="AD7" i="2891"/>
  <c r="Z13" i="2891"/>
  <c r="Z11" i="2891"/>
  <c r="Q24" i="2891" s="1"/>
  <c r="Z9" i="2891"/>
  <c r="Z7" i="2891"/>
  <c r="AB3" i="2891"/>
  <c r="Y14" i="2891"/>
  <c r="Z14" i="2891" s="1"/>
  <c r="Y13" i="2891"/>
  <c r="Y12" i="2891"/>
  <c r="Z12" i="2891" s="1"/>
  <c r="Y11" i="2891"/>
  <c r="Y10" i="2891"/>
  <c r="Z10" i="2891" s="1"/>
  <c r="Y9" i="2891"/>
  <c r="Y8" i="2891"/>
  <c r="Z8" i="2891" s="1"/>
  <c r="Y7" i="2891"/>
  <c r="U13" i="2891"/>
  <c r="U11" i="2891"/>
  <c r="P24" i="2891" s="1"/>
  <c r="U9" i="2891"/>
  <c r="V9" i="2891" s="1"/>
  <c r="W9" i="2891" s="1"/>
  <c r="U7" i="2891"/>
  <c r="W4" i="2891" s="1"/>
  <c r="W3" i="2891"/>
  <c r="T14" i="2891"/>
  <c r="U14" i="2891" s="1"/>
  <c r="V14" i="2891" s="1"/>
  <c r="W14" i="2891" s="1"/>
  <c r="T13" i="2891"/>
  <c r="T12" i="2891"/>
  <c r="U12" i="2891" s="1"/>
  <c r="T11" i="2891"/>
  <c r="T10" i="2891"/>
  <c r="U10" i="2891" s="1"/>
  <c r="T9" i="2891"/>
  <c r="T8" i="2891"/>
  <c r="U8" i="2891" s="1"/>
  <c r="T7" i="2891"/>
  <c r="O14" i="2891"/>
  <c r="O13" i="2891"/>
  <c r="O12" i="2891"/>
  <c r="O11" i="2891"/>
  <c r="O10" i="2891"/>
  <c r="O9" i="2891"/>
  <c r="O8" i="2891"/>
  <c r="O7" i="2891"/>
  <c r="Q4" i="2891"/>
  <c r="P13" i="2891" s="1"/>
  <c r="Q13" i="2891" s="1"/>
  <c r="Q3" i="2891"/>
  <c r="G3" i="2891"/>
  <c r="U28" i="2890"/>
  <c r="T28" i="2890"/>
  <c r="S28" i="2890"/>
  <c r="R28" i="2890"/>
  <c r="Q28" i="2890"/>
  <c r="P28" i="2890"/>
  <c r="AT14" i="2890"/>
  <c r="AT12" i="2890"/>
  <c r="AT10" i="2890"/>
  <c r="AT8" i="2890"/>
  <c r="AV3" i="2890"/>
  <c r="AS14" i="2890"/>
  <c r="AS13" i="2890"/>
  <c r="AT13" i="2890" s="1"/>
  <c r="AS12" i="2890"/>
  <c r="AS11" i="2890"/>
  <c r="AT11" i="2890" s="1"/>
  <c r="U24" i="2890" s="1"/>
  <c r="AS10" i="2890"/>
  <c r="AS9" i="2890"/>
  <c r="AT9" i="2890" s="1"/>
  <c r="AS8" i="2890"/>
  <c r="AS7" i="2890"/>
  <c r="AT7" i="2890" s="1"/>
  <c r="AO14" i="2890"/>
  <c r="AO12" i="2890"/>
  <c r="AO10" i="2890"/>
  <c r="AO8" i="2890"/>
  <c r="AQ3" i="2890"/>
  <c r="AN14" i="2890"/>
  <c r="AN13" i="2890"/>
  <c r="AO13" i="2890" s="1"/>
  <c r="AN12" i="2890"/>
  <c r="AN11" i="2890"/>
  <c r="AO11" i="2890" s="1"/>
  <c r="T24" i="2890" s="1"/>
  <c r="AN10" i="2890"/>
  <c r="AN9" i="2890"/>
  <c r="AO9" i="2890" s="1"/>
  <c r="AN8" i="2890"/>
  <c r="AN7" i="2890"/>
  <c r="AO7" i="2890" s="1"/>
  <c r="AJ14" i="2890"/>
  <c r="AJ12" i="2890"/>
  <c r="AJ10" i="2890"/>
  <c r="AJ8" i="2890"/>
  <c r="AL3" i="2890"/>
  <c r="AI14" i="2890"/>
  <c r="AI13" i="2890"/>
  <c r="AJ13" i="2890" s="1"/>
  <c r="AI12" i="2890"/>
  <c r="AI11" i="2890"/>
  <c r="AJ11" i="2890" s="1"/>
  <c r="S24" i="2890" s="1"/>
  <c r="AI10" i="2890"/>
  <c r="AI9" i="2890"/>
  <c r="AJ9" i="2890" s="1"/>
  <c r="AI8" i="2890"/>
  <c r="AI7" i="2890"/>
  <c r="AJ7" i="2890" s="1"/>
  <c r="AE14" i="2890"/>
  <c r="AE12" i="2890"/>
  <c r="AE10" i="2890"/>
  <c r="AE8" i="2890"/>
  <c r="AG3" i="2890"/>
  <c r="AD14" i="2890"/>
  <c r="AD13" i="2890"/>
  <c r="AE13" i="2890" s="1"/>
  <c r="AD12" i="2890"/>
  <c r="AD11" i="2890"/>
  <c r="AE11" i="2890" s="1"/>
  <c r="R24" i="2890" s="1"/>
  <c r="AD10" i="2890"/>
  <c r="AD9" i="2890"/>
  <c r="AE9" i="2890" s="1"/>
  <c r="AD8" i="2890"/>
  <c r="AD7" i="2890"/>
  <c r="AE7" i="2890" s="1"/>
  <c r="Z14" i="2890"/>
  <c r="Z12" i="2890"/>
  <c r="Z10" i="2890"/>
  <c r="Z8" i="2890"/>
  <c r="AB3" i="2890"/>
  <c r="Y14" i="2890"/>
  <c r="Y13" i="2890"/>
  <c r="Z13" i="2890" s="1"/>
  <c r="Y12" i="2890"/>
  <c r="Y11" i="2890"/>
  <c r="Z11" i="2890" s="1"/>
  <c r="Q24" i="2890" s="1"/>
  <c r="Y10" i="2890"/>
  <c r="Y9" i="2890"/>
  <c r="Z9" i="2890" s="1"/>
  <c r="Y8" i="2890"/>
  <c r="Y7" i="2890"/>
  <c r="Z7" i="2890" s="1"/>
  <c r="U14" i="2890"/>
  <c r="U12" i="2890"/>
  <c r="U10" i="2890"/>
  <c r="U8" i="2890"/>
  <c r="W3" i="2890"/>
  <c r="T14" i="2890"/>
  <c r="T13" i="2890"/>
  <c r="U13" i="2890" s="1"/>
  <c r="T12" i="2890"/>
  <c r="T11" i="2890"/>
  <c r="U11" i="2890" s="1"/>
  <c r="P24" i="2890" s="1"/>
  <c r="T10" i="2890"/>
  <c r="T9" i="2890"/>
  <c r="U9" i="2890" s="1"/>
  <c r="T8" i="2890"/>
  <c r="T7" i="2890"/>
  <c r="U7" i="2890" s="1"/>
  <c r="T23" i="2890"/>
  <c r="R23" i="2890"/>
  <c r="P23" i="2890"/>
  <c r="O14" i="2890"/>
  <c r="O13" i="2890"/>
  <c r="O12" i="2890"/>
  <c r="O11" i="2890"/>
  <c r="O10" i="2890"/>
  <c r="O9" i="2890"/>
  <c r="O8" i="2890"/>
  <c r="O7" i="2890"/>
  <c r="Q3" i="2890"/>
  <c r="G3" i="2890"/>
  <c r="U23" i="2890" s="1"/>
  <c r="U28" i="2889"/>
  <c r="T28" i="2889"/>
  <c r="S28" i="2889"/>
  <c r="R28" i="2889"/>
  <c r="Q28" i="2889"/>
  <c r="P28" i="2889"/>
  <c r="AT13" i="2889"/>
  <c r="AT11" i="2889"/>
  <c r="U24" i="2889" s="1"/>
  <c r="AT9" i="2889"/>
  <c r="AT7" i="2889"/>
  <c r="AV4" i="2889" s="1"/>
  <c r="AV3" i="2889"/>
  <c r="AS14" i="2889"/>
  <c r="AT14" i="2889" s="1"/>
  <c r="AU14" i="2889" s="1"/>
  <c r="AV14" i="2889" s="1"/>
  <c r="AS13" i="2889"/>
  <c r="AS12" i="2889"/>
  <c r="AT12" i="2889" s="1"/>
  <c r="AS11" i="2889"/>
  <c r="AS10" i="2889"/>
  <c r="AT10" i="2889" s="1"/>
  <c r="AS9" i="2889"/>
  <c r="AS8" i="2889"/>
  <c r="AT8" i="2889" s="1"/>
  <c r="AS7" i="2889"/>
  <c r="AO13" i="2889"/>
  <c r="AO11" i="2889"/>
  <c r="T24" i="2889" s="1"/>
  <c r="AO9" i="2889"/>
  <c r="AO7" i="2889"/>
  <c r="AQ3" i="2889"/>
  <c r="AN14" i="2889"/>
  <c r="AO14" i="2889" s="1"/>
  <c r="AN13" i="2889"/>
  <c r="AN12" i="2889"/>
  <c r="AO12" i="2889" s="1"/>
  <c r="AN11" i="2889"/>
  <c r="AN10" i="2889"/>
  <c r="AO10" i="2889" s="1"/>
  <c r="AN9" i="2889"/>
  <c r="AN8" i="2889"/>
  <c r="AO8" i="2889" s="1"/>
  <c r="AN7" i="2889"/>
  <c r="AJ13" i="2889"/>
  <c r="AJ11" i="2889"/>
  <c r="S24" i="2889" s="1"/>
  <c r="AJ9" i="2889"/>
  <c r="AJ7" i="2889"/>
  <c r="AL4" i="2889" s="1"/>
  <c r="AL3" i="2889"/>
  <c r="AI14" i="2889"/>
  <c r="AJ14" i="2889" s="1"/>
  <c r="AK14" i="2889" s="1"/>
  <c r="AL14" i="2889" s="1"/>
  <c r="AI13" i="2889"/>
  <c r="AI12" i="2889"/>
  <c r="AJ12" i="2889" s="1"/>
  <c r="AI11" i="2889"/>
  <c r="AI10" i="2889"/>
  <c r="AJ10" i="2889" s="1"/>
  <c r="AI9" i="2889"/>
  <c r="AI8" i="2889"/>
  <c r="AJ8" i="2889" s="1"/>
  <c r="AI7" i="2889"/>
  <c r="AE13" i="2889"/>
  <c r="AE11" i="2889"/>
  <c r="R24" i="2889" s="1"/>
  <c r="AE9" i="2889"/>
  <c r="AE7" i="2889"/>
  <c r="AG3" i="2889"/>
  <c r="AD14" i="2889"/>
  <c r="AE14" i="2889" s="1"/>
  <c r="AD13" i="2889"/>
  <c r="AD12" i="2889"/>
  <c r="AE12" i="2889" s="1"/>
  <c r="AD11" i="2889"/>
  <c r="AD10" i="2889"/>
  <c r="AE10" i="2889" s="1"/>
  <c r="AD9" i="2889"/>
  <c r="AD8" i="2889"/>
  <c r="AE8" i="2889" s="1"/>
  <c r="AD7" i="2889"/>
  <c r="Z13" i="2889"/>
  <c r="Z11" i="2889"/>
  <c r="Q24" i="2889" s="1"/>
  <c r="Z9" i="2889"/>
  <c r="Z7" i="2889"/>
  <c r="AB4" i="2889" s="1"/>
  <c r="AB3" i="2889"/>
  <c r="Y14" i="2889"/>
  <c r="Z14" i="2889" s="1"/>
  <c r="AA14" i="2889" s="1"/>
  <c r="AB14" i="2889" s="1"/>
  <c r="Y13" i="2889"/>
  <c r="Y12" i="2889"/>
  <c r="Z12" i="2889" s="1"/>
  <c r="Y11" i="2889"/>
  <c r="Y10" i="2889"/>
  <c r="Z10" i="2889" s="1"/>
  <c r="Y9" i="2889"/>
  <c r="Y8" i="2889"/>
  <c r="Z8" i="2889" s="1"/>
  <c r="Y7" i="2889"/>
  <c r="U13" i="2889"/>
  <c r="U11" i="2889"/>
  <c r="P24" i="2889" s="1"/>
  <c r="U9" i="2889"/>
  <c r="U7" i="2889"/>
  <c r="W3" i="2889"/>
  <c r="T14" i="2889"/>
  <c r="U14" i="2889" s="1"/>
  <c r="T13" i="2889"/>
  <c r="T12" i="2889"/>
  <c r="U12" i="2889" s="1"/>
  <c r="T11" i="2889"/>
  <c r="T10" i="2889"/>
  <c r="U10" i="2889" s="1"/>
  <c r="T9" i="2889"/>
  <c r="T8" i="2889"/>
  <c r="U8" i="2889" s="1"/>
  <c r="T7" i="2889"/>
  <c r="U23" i="2889"/>
  <c r="Q23" i="2889"/>
  <c r="O14" i="2889"/>
  <c r="O13" i="2889"/>
  <c r="O12" i="2889"/>
  <c r="O11" i="2889"/>
  <c r="O10" i="2889"/>
  <c r="O9" i="2889"/>
  <c r="O8" i="2889"/>
  <c r="O7" i="2889"/>
  <c r="Q3" i="2889"/>
  <c r="G3" i="2889"/>
  <c r="U28" i="2888"/>
  <c r="T28" i="2888"/>
  <c r="S28" i="2888"/>
  <c r="R28" i="2888"/>
  <c r="Q28" i="2888"/>
  <c r="P28" i="2888"/>
  <c r="U24" i="2888"/>
  <c r="AT14" i="2888"/>
  <c r="AT12" i="2888"/>
  <c r="AT10" i="2888"/>
  <c r="AT8" i="2888"/>
  <c r="AV3" i="2888"/>
  <c r="AS14" i="2888"/>
  <c r="AS13" i="2888"/>
  <c r="AT13" i="2888" s="1"/>
  <c r="AS12" i="2888"/>
  <c r="AS11" i="2888"/>
  <c r="AT11" i="2888" s="1"/>
  <c r="AS10" i="2888"/>
  <c r="AS9" i="2888"/>
  <c r="AT9" i="2888" s="1"/>
  <c r="AS8" i="2888"/>
  <c r="AS7" i="2888"/>
  <c r="AT7" i="2888" s="1"/>
  <c r="T24" i="2888"/>
  <c r="AO14" i="2888"/>
  <c r="AO12" i="2888"/>
  <c r="AO10" i="2888"/>
  <c r="AO8" i="2888"/>
  <c r="AQ3" i="2888"/>
  <c r="AN14" i="2888"/>
  <c r="AN13" i="2888"/>
  <c r="AO13" i="2888" s="1"/>
  <c r="AN12" i="2888"/>
  <c r="AN11" i="2888"/>
  <c r="AO11" i="2888" s="1"/>
  <c r="AN10" i="2888"/>
  <c r="AN9" i="2888"/>
  <c r="AO9" i="2888" s="1"/>
  <c r="AN8" i="2888"/>
  <c r="AN7" i="2888"/>
  <c r="AO7" i="2888" s="1"/>
  <c r="S24" i="2888"/>
  <c r="AJ14" i="2888"/>
  <c r="AJ12" i="2888"/>
  <c r="AJ10" i="2888"/>
  <c r="AJ8" i="2888"/>
  <c r="AL3" i="2888"/>
  <c r="AI14" i="2888"/>
  <c r="AI13" i="2888"/>
  <c r="AJ13" i="2888" s="1"/>
  <c r="AI12" i="2888"/>
  <c r="AI11" i="2888"/>
  <c r="AJ11" i="2888" s="1"/>
  <c r="AI10" i="2888"/>
  <c r="AI9" i="2888"/>
  <c r="AJ9" i="2888" s="1"/>
  <c r="AI8" i="2888"/>
  <c r="AI7" i="2888"/>
  <c r="AJ7" i="2888" s="1"/>
  <c r="R24" i="2888"/>
  <c r="AE14" i="2888"/>
  <c r="AE12" i="2888"/>
  <c r="AE10" i="2888"/>
  <c r="AE8" i="2888"/>
  <c r="AG3" i="2888"/>
  <c r="AD14" i="2888"/>
  <c r="AD13" i="2888"/>
  <c r="AE13" i="2888" s="1"/>
  <c r="AD12" i="2888"/>
  <c r="AD11" i="2888"/>
  <c r="AE11" i="2888" s="1"/>
  <c r="AD10" i="2888"/>
  <c r="AD9" i="2888"/>
  <c r="AE9" i="2888" s="1"/>
  <c r="AD8" i="2888"/>
  <c r="AD7" i="2888"/>
  <c r="AE7" i="2888" s="1"/>
  <c r="Q24" i="2888"/>
  <c r="Z14" i="2888"/>
  <c r="Z12" i="2888"/>
  <c r="Z10" i="2888"/>
  <c r="Z8" i="2888"/>
  <c r="AB3" i="2888"/>
  <c r="Y14" i="2888"/>
  <c r="Y13" i="2888"/>
  <c r="Z13" i="2888" s="1"/>
  <c r="Y12" i="2888"/>
  <c r="Y11" i="2888"/>
  <c r="Z11" i="2888" s="1"/>
  <c r="Y10" i="2888"/>
  <c r="Y9" i="2888"/>
  <c r="Z9" i="2888" s="1"/>
  <c r="Y8" i="2888"/>
  <c r="Y7" i="2888"/>
  <c r="Z7" i="2888" s="1"/>
  <c r="P24" i="2888"/>
  <c r="U14" i="2888"/>
  <c r="U12" i="2888"/>
  <c r="U10" i="2888"/>
  <c r="U8" i="2888"/>
  <c r="W3" i="2888"/>
  <c r="T14" i="2888"/>
  <c r="T13" i="2888"/>
  <c r="U13" i="2888" s="1"/>
  <c r="T12" i="2888"/>
  <c r="T11" i="2888"/>
  <c r="U11" i="2888" s="1"/>
  <c r="T10" i="2888"/>
  <c r="T9" i="2888"/>
  <c r="U9" i="2888" s="1"/>
  <c r="T8" i="2888"/>
  <c r="T7" i="2888"/>
  <c r="U7" i="2888" s="1"/>
  <c r="T23" i="2888"/>
  <c r="R23" i="2888"/>
  <c r="P23" i="2888"/>
  <c r="O14" i="2888"/>
  <c r="O13" i="2888"/>
  <c r="O12" i="2888"/>
  <c r="O11" i="2888"/>
  <c r="O10" i="2888"/>
  <c r="O9" i="2888"/>
  <c r="O8" i="2888"/>
  <c r="O7" i="2888"/>
  <c r="Q3" i="2888"/>
  <c r="G3" i="2888"/>
  <c r="U23" i="2888" s="1"/>
  <c r="U28" i="2887"/>
  <c r="T28" i="2887"/>
  <c r="S28" i="2887"/>
  <c r="R28" i="2887"/>
  <c r="Q28" i="2887"/>
  <c r="P28" i="2887"/>
  <c r="AT13" i="2887"/>
  <c r="AT11" i="2887"/>
  <c r="U24" i="2887" s="1"/>
  <c r="AT9" i="2887"/>
  <c r="AT7" i="2887"/>
  <c r="AV3" i="2887"/>
  <c r="AS14" i="2887"/>
  <c r="AT14" i="2887" s="1"/>
  <c r="AS13" i="2887"/>
  <c r="AS12" i="2887"/>
  <c r="AT12" i="2887" s="1"/>
  <c r="AS11" i="2887"/>
  <c r="AS10" i="2887"/>
  <c r="AT10" i="2887" s="1"/>
  <c r="AS9" i="2887"/>
  <c r="AS8" i="2887"/>
  <c r="AT8" i="2887" s="1"/>
  <c r="AS7" i="2887"/>
  <c r="AO13" i="2887"/>
  <c r="AO11" i="2887"/>
  <c r="T24" i="2887" s="1"/>
  <c r="AO9" i="2887"/>
  <c r="AO7" i="2887"/>
  <c r="AQ4" i="2887" s="1"/>
  <c r="AQ3" i="2887"/>
  <c r="AN14" i="2887"/>
  <c r="AO14" i="2887" s="1"/>
  <c r="AP14" i="2887" s="1"/>
  <c r="AQ14" i="2887" s="1"/>
  <c r="AN13" i="2887"/>
  <c r="AN12" i="2887"/>
  <c r="AO12" i="2887" s="1"/>
  <c r="AN11" i="2887"/>
  <c r="AN10" i="2887"/>
  <c r="AO10" i="2887" s="1"/>
  <c r="AN9" i="2887"/>
  <c r="AN8" i="2887"/>
  <c r="AO8" i="2887" s="1"/>
  <c r="AN7" i="2887"/>
  <c r="AJ13" i="2887"/>
  <c r="AJ11" i="2887"/>
  <c r="S24" i="2887" s="1"/>
  <c r="AJ9" i="2887"/>
  <c r="AJ7" i="2887"/>
  <c r="AL3" i="2887"/>
  <c r="AI14" i="2887"/>
  <c r="AJ14" i="2887" s="1"/>
  <c r="AI13" i="2887"/>
  <c r="AI12" i="2887"/>
  <c r="AJ12" i="2887" s="1"/>
  <c r="AI11" i="2887"/>
  <c r="AI10" i="2887"/>
  <c r="AJ10" i="2887" s="1"/>
  <c r="AI9" i="2887"/>
  <c r="AI8" i="2887"/>
  <c r="AJ8" i="2887" s="1"/>
  <c r="AI7" i="2887"/>
  <c r="AE13" i="2887"/>
  <c r="AE11" i="2887"/>
  <c r="R24" i="2887" s="1"/>
  <c r="AE9" i="2887"/>
  <c r="AE7" i="2887"/>
  <c r="AG4" i="2887" s="1"/>
  <c r="AG3" i="2887"/>
  <c r="AD14" i="2887"/>
  <c r="AE14" i="2887" s="1"/>
  <c r="AF14" i="2887" s="1"/>
  <c r="AG14" i="2887" s="1"/>
  <c r="AD13" i="2887"/>
  <c r="AD12" i="2887"/>
  <c r="AE12" i="2887" s="1"/>
  <c r="AD11" i="2887"/>
  <c r="AD10" i="2887"/>
  <c r="AE10" i="2887" s="1"/>
  <c r="AD9" i="2887"/>
  <c r="AD8" i="2887"/>
  <c r="AE8" i="2887" s="1"/>
  <c r="AD7" i="2887"/>
  <c r="Z13" i="2887"/>
  <c r="Z11" i="2887"/>
  <c r="Q24" i="2887" s="1"/>
  <c r="Z9" i="2887"/>
  <c r="Z7" i="2887"/>
  <c r="AB3" i="2887"/>
  <c r="Y14" i="2887"/>
  <c r="Z14" i="2887" s="1"/>
  <c r="Y13" i="2887"/>
  <c r="Y12" i="2887"/>
  <c r="Z12" i="2887" s="1"/>
  <c r="Y11" i="2887"/>
  <c r="Y10" i="2887"/>
  <c r="Z10" i="2887" s="1"/>
  <c r="Y9" i="2887"/>
  <c r="Y8" i="2887"/>
  <c r="Z8" i="2887" s="1"/>
  <c r="Y7" i="2887"/>
  <c r="U13" i="2887"/>
  <c r="U11" i="2887"/>
  <c r="P24" i="2887" s="1"/>
  <c r="U9" i="2887"/>
  <c r="U7" i="2887"/>
  <c r="W4" i="2887" s="1"/>
  <c r="W3" i="2887"/>
  <c r="T14" i="2887"/>
  <c r="U14" i="2887" s="1"/>
  <c r="V14" i="2887" s="1"/>
  <c r="W14" i="2887" s="1"/>
  <c r="T13" i="2887"/>
  <c r="T12" i="2887"/>
  <c r="U12" i="2887" s="1"/>
  <c r="T11" i="2887"/>
  <c r="T10" i="2887"/>
  <c r="U10" i="2887" s="1"/>
  <c r="T9" i="2887"/>
  <c r="T8" i="2887"/>
  <c r="U8" i="2887" s="1"/>
  <c r="T7" i="2887"/>
  <c r="O14" i="2887"/>
  <c r="O13" i="2887"/>
  <c r="O12" i="2887"/>
  <c r="O11" i="2887"/>
  <c r="O10" i="2887"/>
  <c r="O9" i="2887"/>
  <c r="O8" i="2887"/>
  <c r="O7" i="2887"/>
  <c r="Q4" i="2887"/>
  <c r="P13" i="2887" s="1"/>
  <c r="Q13" i="2887" s="1"/>
  <c r="Q3" i="2887"/>
  <c r="G3" i="2887"/>
  <c r="U28" i="2886"/>
  <c r="T28" i="2886"/>
  <c r="S28" i="2886"/>
  <c r="R28" i="2886"/>
  <c r="Q28" i="2886"/>
  <c r="P28" i="2886"/>
  <c r="AT14" i="2886"/>
  <c r="AT12" i="2886"/>
  <c r="AT10" i="2886"/>
  <c r="AT8" i="2886"/>
  <c r="AV3" i="2886"/>
  <c r="AS14" i="2886"/>
  <c r="AS13" i="2886"/>
  <c r="AT13" i="2886" s="1"/>
  <c r="AS12" i="2886"/>
  <c r="AS11" i="2886"/>
  <c r="AT11" i="2886" s="1"/>
  <c r="U24" i="2886" s="1"/>
  <c r="AS10" i="2886"/>
  <c r="AS9" i="2886"/>
  <c r="AT9" i="2886" s="1"/>
  <c r="AS8" i="2886"/>
  <c r="AS7" i="2886"/>
  <c r="AT7" i="2886" s="1"/>
  <c r="AO14" i="2886"/>
  <c r="AO12" i="2886"/>
  <c r="AO10" i="2886"/>
  <c r="AO8" i="2886"/>
  <c r="AQ3" i="2886"/>
  <c r="AN14" i="2886"/>
  <c r="AN13" i="2886"/>
  <c r="AO13" i="2886" s="1"/>
  <c r="AN12" i="2886"/>
  <c r="AN11" i="2886"/>
  <c r="AO11" i="2886" s="1"/>
  <c r="T24" i="2886" s="1"/>
  <c r="AN10" i="2886"/>
  <c r="AN9" i="2886"/>
  <c r="AO9" i="2886" s="1"/>
  <c r="AN8" i="2886"/>
  <c r="AN7" i="2886"/>
  <c r="AO7" i="2886" s="1"/>
  <c r="AJ13" i="2886"/>
  <c r="AJ11" i="2886"/>
  <c r="S24" i="2886" s="1"/>
  <c r="AJ9" i="2886"/>
  <c r="AJ7" i="2886"/>
  <c r="AL3" i="2886"/>
  <c r="AI14" i="2886"/>
  <c r="AJ14" i="2886" s="1"/>
  <c r="AI13" i="2886"/>
  <c r="AI12" i="2886"/>
  <c r="AJ12" i="2886" s="1"/>
  <c r="AI11" i="2886"/>
  <c r="AI10" i="2886"/>
  <c r="AJ10" i="2886" s="1"/>
  <c r="AI9" i="2886"/>
  <c r="AI8" i="2886"/>
  <c r="AJ8" i="2886" s="1"/>
  <c r="AI7" i="2886"/>
  <c r="AE13" i="2886"/>
  <c r="AE11" i="2886"/>
  <c r="R24" i="2886" s="1"/>
  <c r="AE9" i="2886"/>
  <c r="AE7" i="2886"/>
  <c r="AG3" i="2886"/>
  <c r="AD14" i="2886"/>
  <c r="AE14" i="2886" s="1"/>
  <c r="AD13" i="2886"/>
  <c r="AD12" i="2886"/>
  <c r="AE12" i="2886" s="1"/>
  <c r="AD11" i="2886"/>
  <c r="AD10" i="2886"/>
  <c r="AE10" i="2886" s="1"/>
  <c r="AD9" i="2886"/>
  <c r="AD8" i="2886"/>
  <c r="AE8" i="2886" s="1"/>
  <c r="AD7" i="2886"/>
  <c r="Z13" i="2886"/>
  <c r="Z11" i="2886"/>
  <c r="Q24" i="2886" s="1"/>
  <c r="Z9" i="2886"/>
  <c r="Z7" i="2886"/>
  <c r="AB3" i="2886"/>
  <c r="Y14" i="2886"/>
  <c r="Z14" i="2886" s="1"/>
  <c r="Y13" i="2886"/>
  <c r="Y12" i="2886"/>
  <c r="Z12" i="2886" s="1"/>
  <c r="Y11" i="2886"/>
  <c r="Y10" i="2886"/>
  <c r="Z10" i="2886" s="1"/>
  <c r="Y9" i="2886"/>
  <c r="Y8" i="2886"/>
  <c r="Z8" i="2886" s="1"/>
  <c r="Y7" i="2886"/>
  <c r="U13" i="2886"/>
  <c r="U11" i="2886"/>
  <c r="P24" i="2886" s="1"/>
  <c r="U9" i="2886"/>
  <c r="U7" i="2886"/>
  <c r="W3" i="2886"/>
  <c r="T14" i="2886"/>
  <c r="U14" i="2886" s="1"/>
  <c r="T13" i="2886"/>
  <c r="T12" i="2886"/>
  <c r="U12" i="2886" s="1"/>
  <c r="T11" i="2886"/>
  <c r="T10" i="2886"/>
  <c r="U10" i="2886" s="1"/>
  <c r="T9" i="2886"/>
  <c r="T8" i="2886"/>
  <c r="U8" i="2886" s="1"/>
  <c r="T7" i="2886"/>
  <c r="O14" i="2886"/>
  <c r="P14" i="2886" s="1"/>
  <c r="Q14" i="2886" s="1"/>
  <c r="O13" i="2886"/>
  <c r="O12" i="2886"/>
  <c r="P12" i="2886" s="1"/>
  <c r="Q12" i="2886" s="1"/>
  <c r="O11" i="2886"/>
  <c r="O10" i="2886"/>
  <c r="P10" i="2886" s="1"/>
  <c r="Q10" i="2886" s="1"/>
  <c r="O9" i="2886"/>
  <c r="O8" i="2886"/>
  <c r="P8" i="2886" s="1"/>
  <c r="Q8" i="2886" s="1"/>
  <c r="O7" i="2886"/>
  <c r="Q4" i="2886"/>
  <c r="P13" i="2886" s="1"/>
  <c r="Q13" i="2886" s="1"/>
  <c r="Q3" i="2886"/>
  <c r="G3" i="2886"/>
  <c r="T23" i="2886" s="1"/>
  <c r="U28" i="2885"/>
  <c r="T28" i="2885"/>
  <c r="S28" i="2885"/>
  <c r="R28" i="2885"/>
  <c r="Q28" i="2885"/>
  <c r="P28" i="2885"/>
  <c r="AT14" i="2885"/>
  <c r="AT12" i="2885"/>
  <c r="AT10" i="2885"/>
  <c r="AT8" i="2885"/>
  <c r="AV3" i="2885"/>
  <c r="AS14" i="2885"/>
  <c r="AS13" i="2885"/>
  <c r="AT13" i="2885" s="1"/>
  <c r="AS12" i="2885"/>
  <c r="AS11" i="2885"/>
  <c r="AT11" i="2885" s="1"/>
  <c r="U24" i="2885" s="1"/>
  <c r="AS10" i="2885"/>
  <c r="AS9" i="2885"/>
  <c r="AT9" i="2885" s="1"/>
  <c r="AS8" i="2885"/>
  <c r="AS7" i="2885"/>
  <c r="AT7" i="2885" s="1"/>
  <c r="AO14" i="2885"/>
  <c r="AO12" i="2885"/>
  <c r="AO10" i="2885"/>
  <c r="AO8" i="2885"/>
  <c r="AQ3" i="2885"/>
  <c r="AN14" i="2885"/>
  <c r="AN13" i="2885"/>
  <c r="AO13" i="2885" s="1"/>
  <c r="AN12" i="2885"/>
  <c r="AN11" i="2885"/>
  <c r="AO11" i="2885" s="1"/>
  <c r="T24" i="2885" s="1"/>
  <c r="AN10" i="2885"/>
  <c r="AN9" i="2885"/>
  <c r="AO9" i="2885" s="1"/>
  <c r="AN8" i="2885"/>
  <c r="AN7" i="2885"/>
  <c r="AO7" i="2885" s="1"/>
  <c r="AJ14" i="2885"/>
  <c r="AJ12" i="2885"/>
  <c r="AJ10" i="2885"/>
  <c r="AJ8" i="2885"/>
  <c r="AL3" i="2885"/>
  <c r="AI14" i="2885"/>
  <c r="AI13" i="2885"/>
  <c r="AJ13" i="2885" s="1"/>
  <c r="AI12" i="2885"/>
  <c r="AI11" i="2885"/>
  <c r="AJ11" i="2885" s="1"/>
  <c r="S24" i="2885" s="1"/>
  <c r="AI10" i="2885"/>
  <c r="AI9" i="2885"/>
  <c r="AJ9" i="2885" s="1"/>
  <c r="AI8" i="2885"/>
  <c r="AI7" i="2885"/>
  <c r="AJ7" i="2885" s="1"/>
  <c r="AE14" i="2885"/>
  <c r="AE12" i="2885"/>
  <c r="AE10" i="2885"/>
  <c r="AE8" i="2885"/>
  <c r="AG3" i="2885"/>
  <c r="AD14" i="2885"/>
  <c r="AD13" i="2885"/>
  <c r="AE13" i="2885" s="1"/>
  <c r="AD12" i="2885"/>
  <c r="AD11" i="2885"/>
  <c r="AE11" i="2885" s="1"/>
  <c r="R24" i="2885" s="1"/>
  <c r="AD10" i="2885"/>
  <c r="AD9" i="2885"/>
  <c r="AE9" i="2885" s="1"/>
  <c r="AD8" i="2885"/>
  <c r="AD7" i="2885"/>
  <c r="AE7" i="2885" s="1"/>
  <c r="Z14" i="2885"/>
  <c r="Z12" i="2885"/>
  <c r="Z10" i="2885"/>
  <c r="Z8" i="2885"/>
  <c r="AB3" i="2885"/>
  <c r="Y14" i="2885"/>
  <c r="Y13" i="2885"/>
  <c r="Z13" i="2885" s="1"/>
  <c r="Y12" i="2885"/>
  <c r="Y11" i="2885"/>
  <c r="Z11" i="2885" s="1"/>
  <c r="Q24" i="2885" s="1"/>
  <c r="Y10" i="2885"/>
  <c r="Y9" i="2885"/>
  <c r="Z9" i="2885" s="1"/>
  <c r="Y8" i="2885"/>
  <c r="Y7" i="2885"/>
  <c r="Z7" i="2885" s="1"/>
  <c r="U14" i="2885"/>
  <c r="U12" i="2885"/>
  <c r="U10" i="2885"/>
  <c r="U8" i="2885"/>
  <c r="W3" i="2885"/>
  <c r="T14" i="2885"/>
  <c r="T13" i="2885"/>
  <c r="U13" i="2885" s="1"/>
  <c r="T12" i="2885"/>
  <c r="T11" i="2885"/>
  <c r="U11" i="2885" s="1"/>
  <c r="P24" i="2885" s="1"/>
  <c r="T10" i="2885"/>
  <c r="T9" i="2885"/>
  <c r="U9" i="2885" s="1"/>
  <c r="T8" i="2885"/>
  <c r="T7" i="2885"/>
  <c r="U7" i="2885" s="1"/>
  <c r="T23" i="2885"/>
  <c r="R23" i="2885"/>
  <c r="P23" i="2885"/>
  <c r="O14" i="2885"/>
  <c r="O13" i="2885"/>
  <c r="O12" i="2885"/>
  <c r="O11" i="2885"/>
  <c r="O10" i="2885"/>
  <c r="O9" i="2885"/>
  <c r="O8" i="2885"/>
  <c r="O7" i="2885"/>
  <c r="Q3" i="2885"/>
  <c r="G3" i="2885"/>
  <c r="U23" i="2885" s="1"/>
  <c r="U28" i="2884"/>
  <c r="T28" i="2884"/>
  <c r="S28" i="2884"/>
  <c r="R28" i="2884"/>
  <c r="Q28" i="2884"/>
  <c r="P28" i="2884"/>
  <c r="AT13" i="2884"/>
  <c r="AT11" i="2884"/>
  <c r="U24" i="2884" s="1"/>
  <c r="AT9" i="2884"/>
  <c r="AT7" i="2884"/>
  <c r="AV3" i="2884"/>
  <c r="AS14" i="2884"/>
  <c r="AT14" i="2884" s="1"/>
  <c r="AS13" i="2884"/>
  <c r="AS12" i="2884"/>
  <c r="AT12" i="2884" s="1"/>
  <c r="AS11" i="2884"/>
  <c r="AS10" i="2884"/>
  <c r="AT10" i="2884" s="1"/>
  <c r="AS9" i="2884"/>
  <c r="AS8" i="2884"/>
  <c r="AT8" i="2884" s="1"/>
  <c r="AS7" i="2884"/>
  <c r="AO13" i="2884"/>
  <c r="AO11" i="2884"/>
  <c r="T24" i="2884" s="1"/>
  <c r="AO9" i="2884"/>
  <c r="AO7" i="2884"/>
  <c r="AQ3" i="2884"/>
  <c r="AN14" i="2884"/>
  <c r="AO14" i="2884" s="1"/>
  <c r="AN13" i="2884"/>
  <c r="AN12" i="2884"/>
  <c r="AO12" i="2884" s="1"/>
  <c r="AN11" i="2884"/>
  <c r="AN10" i="2884"/>
  <c r="AO10" i="2884" s="1"/>
  <c r="AN9" i="2884"/>
  <c r="AN8" i="2884"/>
  <c r="AO8" i="2884" s="1"/>
  <c r="AN7" i="2884"/>
  <c r="AJ13" i="2884"/>
  <c r="AJ11" i="2884"/>
  <c r="S24" i="2884" s="1"/>
  <c r="AJ9" i="2884"/>
  <c r="AJ7" i="2884"/>
  <c r="AL3" i="2884"/>
  <c r="AI14" i="2884"/>
  <c r="AJ14" i="2884" s="1"/>
  <c r="AI13" i="2884"/>
  <c r="AI12" i="2884"/>
  <c r="AJ12" i="2884" s="1"/>
  <c r="AI11" i="2884"/>
  <c r="AI10" i="2884"/>
  <c r="AJ10" i="2884" s="1"/>
  <c r="AI9" i="2884"/>
  <c r="AI8" i="2884"/>
  <c r="AJ8" i="2884" s="1"/>
  <c r="AI7" i="2884"/>
  <c r="AE13" i="2884"/>
  <c r="AE11" i="2884"/>
  <c r="R24" i="2884" s="1"/>
  <c r="AE9" i="2884"/>
  <c r="AE7" i="2884"/>
  <c r="AG3" i="2884"/>
  <c r="AD14" i="2884"/>
  <c r="AE14" i="2884" s="1"/>
  <c r="AD13" i="2884"/>
  <c r="AD12" i="2884"/>
  <c r="AE12" i="2884" s="1"/>
  <c r="AD11" i="2884"/>
  <c r="AD10" i="2884"/>
  <c r="AE10" i="2884" s="1"/>
  <c r="AD9" i="2884"/>
  <c r="AD8" i="2884"/>
  <c r="AE8" i="2884" s="1"/>
  <c r="AD7" i="2884"/>
  <c r="Z13" i="2884"/>
  <c r="Z11" i="2884"/>
  <c r="Q24" i="2884" s="1"/>
  <c r="Z9" i="2884"/>
  <c r="Z7" i="2884"/>
  <c r="AB3" i="2884"/>
  <c r="Y14" i="2884"/>
  <c r="Z14" i="2884" s="1"/>
  <c r="Y13" i="2884"/>
  <c r="Y12" i="2884"/>
  <c r="Z12" i="2884" s="1"/>
  <c r="Y11" i="2884"/>
  <c r="Y10" i="2884"/>
  <c r="Z10" i="2884" s="1"/>
  <c r="Y9" i="2884"/>
  <c r="Y8" i="2884"/>
  <c r="Z8" i="2884" s="1"/>
  <c r="Y7" i="2884"/>
  <c r="U13" i="2884"/>
  <c r="U11" i="2884"/>
  <c r="P24" i="2884" s="1"/>
  <c r="U9" i="2884"/>
  <c r="U7" i="2884"/>
  <c r="W3" i="2884"/>
  <c r="T14" i="2884"/>
  <c r="U14" i="2884" s="1"/>
  <c r="T13" i="2884"/>
  <c r="T12" i="2884"/>
  <c r="U12" i="2884" s="1"/>
  <c r="T11" i="2884"/>
  <c r="T10" i="2884"/>
  <c r="U10" i="2884" s="1"/>
  <c r="T9" i="2884"/>
  <c r="T8" i="2884"/>
  <c r="U8" i="2884" s="1"/>
  <c r="T7" i="2884"/>
  <c r="O14" i="2884"/>
  <c r="P14" i="2884" s="1"/>
  <c r="Q14" i="2884" s="1"/>
  <c r="O13" i="2884"/>
  <c r="O12" i="2884"/>
  <c r="P12" i="2884" s="1"/>
  <c r="Q12" i="2884" s="1"/>
  <c r="O11" i="2884"/>
  <c r="O10" i="2884"/>
  <c r="P10" i="2884" s="1"/>
  <c r="Q10" i="2884" s="1"/>
  <c r="O9" i="2884"/>
  <c r="O8" i="2884"/>
  <c r="P8" i="2884" s="1"/>
  <c r="Q8" i="2884" s="1"/>
  <c r="O7" i="2884"/>
  <c r="Q4" i="2884"/>
  <c r="P13" i="2884" s="1"/>
  <c r="Q13" i="2884" s="1"/>
  <c r="Q3" i="2884"/>
  <c r="G3" i="2884"/>
  <c r="T23" i="2884" s="1"/>
  <c r="U28" i="2883"/>
  <c r="T28" i="2883"/>
  <c r="S28" i="2883"/>
  <c r="R28" i="2883"/>
  <c r="Q28" i="2883"/>
  <c r="P28" i="2883"/>
  <c r="AT14" i="2883"/>
  <c r="AT12" i="2883"/>
  <c r="AT10" i="2883"/>
  <c r="AT8" i="2883"/>
  <c r="AV3" i="2883"/>
  <c r="AS14" i="2883"/>
  <c r="AS13" i="2883"/>
  <c r="AT13" i="2883" s="1"/>
  <c r="AS12" i="2883"/>
  <c r="AS11" i="2883"/>
  <c r="AT11" i="2883" s="1"/>
  <c r="U24" i="2883" s="1"/>
  <c r="AS10" i="2883"/>
  <c r="AS9" i="2883"/>
  <c r="AT9" i="2883" s="1"/>
  <c r="AS8" i="2883"/>
  <c r="AS7" i="2883"/>
  <c r="AT7" i="2883" s="1"/>
  <c r="AO14" i="2883"/>
  <c r="AO12" i="2883"/>
  <c r="AO10" i="2883"/>
  <c r="AO8" i="2883"/>
  <c r="AQ3" i="2883"/>
  <c r="AN14" i="2883"/>
  <c r="AN13" i="2883"/>
  <c r="AO13" i="2883" s="1"/>
  <c r="AN12" i="2883"/>
  <c r="AN11" i="2883"/>
  <c r="AO11" i="2883" s="1"/>
  <c r="T24" i="2883" s="1"/>
  <c r="AN10" i="2883"/>
  <c r="AN9" i="2883"/>
  <c r="AO9" i="2883" s="1"/>
  <c r="AN8" i="2883"/>
  <c r="AN7" i="2883"/>
  <c r="AO7" i="2883" s="1"/>
  <c r="AJ14" i="2883"/>
  <c r="AJ12" i="2883"/>
  <c r="AJ10" i="2883"/>
  <c r="AJ8" i="2883"/>
  <c r="AL3" i="2883"/>
  <c r="AI14" i="2883"/>
  <c r="AI13" i="2883"/>
  <c r="AJ13" i="2883" s="1"/>
  <c r="AI12" i="2883"/>
  <c r="AI11" i="2883"/>
  <c r="AJ11" i="2883" s="1"/>
  <c r="S24" i="2883" s="1"/>
  <c r="AI10" i="2883"/>
  <c r="AI9" i="2883"/>
  <c r="AJ9" i="2883" s="1"/>
  <c r="AI8" i="2883"/>
  <c r="AI7" i="2883"/>
  <c r="AJ7" i="2883" s="1"/>
  <c r="AE14" i="2883"/>
  <c r="AE12" i="2883"/>
  <c r="AE10" i="2883"/>
  <c r="AE8" i="2883"/>
  <c r="AG3" i="2883"/>
  <c r="AD14" i="2883"/>
  <c r="AD13" i="2883"/>
  <c r="AE13" i="2883" s="1"/>
  <c r="AD12" i="2883"/>
  <c r="AD11" i="2883"/>
  <c r="AE11" i="2883" s="1"/>
  <c r="R24" i="2883" s="1"/>
  <c r="AD10" i="2883"/>
  <c r="AD9" i="2883"/>
  <c r="AE9" i="2883" s="1"/>
  <c r="AD8" i="2883"/>
  <c r="AD7" i="2883"/>
  <c r="AE7" i="2883" s="1"/>
  <c r="Z14" i="2883"/>
  <c r="Z12" i="2883"/>
  <c r="Z10" i="2883"/>
  <c r="Z8" i="2883"/>
  <c r="AB3" i="2883"/>
  <c r="Y14" i="2883"/>
  <c r="Y13" i="2883"/>
  <c r="Z13" i="2883" s="1"/>
  <c r="Y12" i="2883"/>
  <c r="Y11" i="2883"/>
  <c r="Z11" i="2883" s="1"/>
  <c r="Q24" i="2883" s="1"/>
  <c r="Y10" i="2883"/>
  <c r="Y9" i="2883"/>
  <c r="Z9" i="2883" s="1"/>
  <c r="Y8" i="2883"/>
  <c r="Y7" i="2883"/>
  <c r="Z7" i="2883" s="1"/>
  <c r="U14" i="2883"/>
  <c r="U12" i="2883"/>
  <c r="U10" i="2883"/>
  <c r="U8" i="2883"/>
  <c r="W3" i="2883"/>
  <c r="T14" i="2883"/>
  <c r="T13" i="2883"/>
  <c r="U13" i="2883" s="1"/>
  <c r="T12" i="2883"/>
  <c r="T11" i="2883"/>
  <c r="U11" i="2883" s="1"/>
  <c r="P24" i="2883" s="1"/>
  <c r="T10" i="2883"/>
  <c r="T9" i="2883"/>
  <c r="U9" i="2883" s="1"/>
  <c r="T8" i="2883"/>
  <c r="T7" i="2883"/>
  <c r="U7" i="2883" s="1"/>
  <c r="T23" i="2883"/>
  <c r="R23" i="2883"/>
  <c r="P23" i="2883"/>
  <c r="O14" i="2883"/>
  <c r="O13" i="2883"/>
  <c r="O12" i="2883"/>
  <c r="O11" i="2883"/>
  <c r="O10" i="2883"/>
  <c r="O9" i="2883"/>
  <c r="O8" i="2883"/>
  <c r="O7" i="2883"/>
  <c r="Q3" i="2883"/>
  <c r="G3" i="2883"/>
  <c r="U23" i="2883" s="1"/>
  <c r="U28" i="2882"/>
  <c r="T28" i="2882"/>
  <c r="S28" i="2882"/>
  <c r="R28" i="2882"/>
  <c r="Q28" i="2882"/>
  <c r="P28" i="2882"/>
  <c r="AT13" i="2882"/>
  <c r="AT11" i="2882"/>
  <c r="U24" i="2882" s="1"/>
  <c r="AT9" i="2882"/>
  <c r="AT7" i="2882"/>
  <c r="AV3" i="2882"/>
  <c r="AS14" i="2882"/>
  <c r="AT14" i="2882" s="1"/>
  <c r="AS13" i="2882"/>
  <c r="AS12" i="2882"/>
  <c r="AT12" i="2882" s="1"/>
  <c r="AS11" i="2882"/>
  <c r="AS10" i="2882"/>
  <c r="AT10" i="2882" s="1"/>
  <c r="AS9" i="2882"/>
  <c r="AS8" i="2882"/>
  <c r="AT8" i="2882" s="1"/>
  <c r="AS7" i="2882"/>
  <c r="AO13" i="2882"/>
  <c r="AO11" i="2882"/>
  <c r="T24" i="2882" s="1"/>
  <c r="AO9" i="2882"/>
  <c r="AO7" i="2882"/>
  <c r="AQ3" i="2882"/>
  <c r="AN14" i="2882"/>
  <c r="AO14" i="2882" s="1"/>
  <c r="AN13" i="2882"/>
  <c r="AN12" i="2882"/>
  <c r="AO12" i="2882" s="1"/>
  <c r="AN11" i="2882"/>
  <c r="AN10" i="2882"/>
  <c r="AO10" i="2882" s="1"/>
  <c r="AN9" i="2882"/>
  <c r="AN8" i="2882"/>
  <c r="AO8" i="2882" s="1"/>
  <c r="AN7" i="2882"/>
  <c r="AJ13" i="2882"/>
  <c r="AJ11" i="2882"/>
  <c r="S24" i="2882" s="1"/>
  <c r="AJ9" i="2882"/>
  <c r="AJ7" i="2882"/>
  <c r="AL3" i="2882"/>
  <c r="AI14" i="2882"/>
  <c r="AJ14" i="2882" s="1"/>
  <c r="AI13" i="2882"/>
  <c r="AI12" i="2882"/>
  <c r="AJ12" i="2882" s="1"/>
  <c r="AI11" i="2882"/>
  <c r="AI10" i="2882"/>
  <c r="AJ10" i="2882" s="1"/>
  <c r="AI9" i="2882"/>
  <c r="AI8" i="2882"/>
  <c r="AJ8" i="2882" s="1"/>
  <c r="AI7" i="2882"/>
  <c r="AE13" i="2882"/>
  <c r="AE11" i="2882"/>
  <c r="R24" i="2882" s="1"/>
  <c r="AE9" i="2882"/>
  <c r="AE7" i="2882"/>
  <c r="AG3" i="2882"/>
  <c r="AD14" i="2882"/>
  <c r="AE14" i="2882" s="1"/>
  <c r="AD13" i="2882"/>
  <c r="AD12" i="2882"/>
  <c r="AE12" i="2882" s="1"/>
  <c r="AD11" i="2882"/>
  <c r="AD10" i="2882"/>
  <c r="AE10" i="2882" s="1"/>
  <c r="AD9" i="2882"/>
  <c r="AD8" i="2882"/>
  <c r="AE8" i="2882" s="1"/>
  <c r="AD7" i="2882"/>
  <c r="Z13" i="2882"/>
  <c r="Z11" i="2882"/>
  <c r="Q24" i="2882" s="1"/>
  <c r="Z9" i="2882"/>
  <c r="Z7" i="2882"/>
  <c r="AB3" i="2882"/>
  <c r="Y14" i="2882"/>
  <c r="Z14" i="2882" s="1"/>
  <c r="Y13" i="2882"/>
  <c r="Y12" i="2882"/>
  <c r="Z12" i="2882" s="1"/>
  <c r="Y11" i="2882"/>
  <c r="Y10" i="2882"/>
  <c r="Z10" i="2882" s="1"/>
  <c r="Y9" i="2882"/>
  <c r="Y8" i="2882"/>
  <c r="Z8" i="2882" s="1"/>
  <c r="Y7" i="2882"/>
  <c r="U13" i="2882"/>
  <c r="U11" i="2882"/>
  <c r="P24" i="2882" s="1"/>
  <c r="U9" i="2882"/>
  <c r="U7" i="2882"/>
  <c r="W3" i="2882"/>
  <c r="T14" i="2882"/>
  <c r="U14" i="2882" s="1"/>
  <c r="T13" i="2882"/>
  <c r="T12" i="2882"/>
  <c r="U12" i="2882" s="1"/>
  <c r="T11" i="2882"/>
  <c r="T10" i="2882"/>
  <c r="U10" i="2882" s="1"/>
  <c r="T9" i="2882"/>
  <c r="T8" i="2882"/>
  <c r="U8" i="2882" s="1"/>
  <c r="T7" i="2882"/>
  <c r="O14" i="2882"/>
  <c r="P14" i="2882" s="1"/>
  <c r="Q14" i="2882" s="1"/>
  <c r="O13" i="2882"/>
  <c r="O12" i="2882"/>
  <c r="P12" i="2882" s="1"/>
  <c r="Q12" i="2882" s="1"/>
  <c r="O11" i="2882"/>
  <c r="O10" i="2882"/>
  <c r="P10" i="2882" s="1"/>
  <c r="Q10" i="2882" s="1"/>
  <c r="O9" i="2882"/>
  <c r="O8" i="2882"/>
  <c r="P8" i="2882" s="1"/>
  <c r="Q8" i="2882" s="1"/>
  <c r="O7" i="2882"/>
  <c r="Q4" i="2882"/>
  <c r="P13" i="2882" s="1"/>
  <c r="Q13" i="2882" s="1"/>
  <c r="Q3" i="2882"/>
  <c r="G3" i="2882"/>
  <c r="T23" i="2882" s="1"/>
  <c r="U28" i="2881"/>
  <c r="T28" i="2881"/>
  <c r="S28" i="2881"/>
  <c r="R28" i="2881"/>
  <c r="Q28" i="2881"/>
  <c r="P28" i="2881"/>
  <c r="AT14" i="2881"/>
  <c r="AT12" i="2881"/>
  <c r="AT10" i="2881"/>
  <c r="AT8" i="2881"/>
  <c r="AV3" i="2881"/>
  <c r="AS14" i="2881"/>
  <c r="AS13" i="2881"/>
  <c r="AT13" i="2881" s="1"/>
  <c r="AS12" i="2881"/>
  <c r="AS11" i="2881"/>
  <c r="AT11" i="2881" s="1"/>
  <c r="U24" i="2881" s="1"/>
  <c r="AS10" i="2881"/>
  <c r="AS9" i="2881"/>
  <c r="AT9" i="2881" s="1"/>
  <c r="AS8" i="2881"/>
  <c r="AS7" i="2881"/>
  <c r="AT7" i="2881" s="1"/>
  <c r="AO14" i="2881"/>
  <c r="AO12" i="2881"/>
  <c r="AO10" i="2881"/>
  <c r="AO8" i="2881"/>
  <c r="AQ3" i="2881"/>
  <c r="AN14" i="2881"/>
  <c r="AN13" i="2881"/>
  <c r="AO13" i="2881" s="1"/>
  <c r="AN12" i="2881"/>
  <c r="AN11" i="2881"/>
  <c r="AO11" i="2881" s="1"/>
  <c r="T24" i="2881" s="1"/>
  <c r="AN10" i="2881"/>
  <c r="AN9" i="2881"/>
  <c r="AO9" i="2881" s="1"/>
  <c r="AN8" i="2881"/>
  <c r="AN7" i="2881"/>
  <c r="AO7" i="2881" s="1"/>
  <c r="AJ14" i="2881"/>
  <c r="AJ12" i="2881"/>
  <c r="AJ10" i="2881"/>
  <c r="AJ8" i="2881"/>
  <c r="AL3" i="2881"/>
  <c r="AI14" i="2881"/>
  <c r="AI13" i="2881"/>
  <c r="AJ13" i="2881" s="1"/>
  <c r="AI12" i="2881"/>
  <c r="AI11" i="2881"/>
  <c r="AJ11" i="2881" s="1"/>
  <c r="S24" i="2881" s="1"/>
  <c r="AI10" i="2881"/>
  <c r="AI9" i="2881"/>
  <c r="AJ9" i="2881" s="1"/>
  <c r="AI8" i="2881"/>
  <c r="AI7" i="2881"/>
  <c r="AJ7" i="2881" s="1"/>
  <c r="AE14" i="2881"/>
  <c r="AE12" i="2881"/>
  <c r="AE10" i="2881"/>
  <c r="AE8" i="2881"/>
  <c r="AG3" i="2881"/>
  <c r="AD14" i="2881"/>
  <c r="AD13" i="2881"/>
  <c r="AE13" i="2881" s="1"/>
  <c r="AD12" i="2881"/>
  <c r="AD11" i="2881"/>
  <c r="AE11" i="2881" s="1"/>
  <c r="R24" i="2881" s="1"/>
  <c r="AD10" i="2881"/>
  <c r="AD9" i="2881"/>
  <c r="AE9" i="2881" s="1"/>
  <c r="AD8" i="2881"/>
  <c r="AD7" i="2881"/>
  <c r="AE7" i="2881" s="1"/>
  <c r="Z14" i="2881"/>
  <c r="Z12" i="2881"/>
  <c r="Z10" i="2881"/>
  <c r="Z8" i="2881"/>
  <c r="AB3" i="2881"/>
  <c r="Y14" i="2881"/>
  <c r="Y13" i="2881"/>
  <c r="Z13" i="2881" s="1"/>
  <c r="Y12" i="2881"/>
  <c r="Y11" i="2881"/>
  <c r="Z11" i="2881" s="1"/>
  <c r="Q24" i="2881" s="1"/>
  <c r="Y10" i="2881"/>
  <c r="Y9" i="2881"/>
  <c r="Z9" i="2881" s="1"/>
  <c r="Y8" i="2881"/>
  <c r="Y7" i="2881"/>
  <c r="Z7" i="2881" s="1"/>
  <c r="U14" i="2881"/>
  <c r="U12" i="2881"/>
  <c r="U10" i="2881"/>
  <c r="U8" i="2881"/>
  <c r="W3" i="2881"/>
  <c r="T14" i="2881"/>
  <c r="T13" i="2881"/>
  <c r="U13" i="2881" s="1"/>
  <c r="T12" i="2881"/>
  <c r="T11" i="2881"/>
  <c r="U11" i="2881" s="1"/>
  <c r="P24" i="2881" s="1"/>
  <c r="T10" i="2881"/>
  <c r="T9" i="2881"/>
  <c r="U9" i="2881" s="1"/>
  <c r="T8" i="2881"/>
  <c r="T7" i="2881"/>
  <c r="U7" i="2881" s="1"/>
  <c r="T23" i="2881"/>
  <c r="R23" i="2881"/>
  <c r="P23" i="2881"/>
  <c r="O14" i="2881"/>
  <c r="O13" i="2881"/>
  <c r="O12" i="2881"/>
  <c r="O11" i="2881"/>
  <c r="O10" i="2881"/>
  <c r="O9" i="2881"/>
  <c r="O8" i="2881"/>
  <c r="O7" i="2881"/>
  <c r="Q3" i="2881"/>
  <c r="G3" i="2881"/>
  <c r="U23" i="2881" s="1"/>
  <c r="U28" i="2880"/>
  <c r="T28" i="2880"/>
  <c r="S28" i="2880"/>
  <c r="R28" i="2880"/>
  <c r="Q28" i="2880"/>
  <c r="P28" i="2880"/>
  <c r="AT13" i="2880"/>
  <c r="AT11" i="2880"/>
  <c r="U24" i="2880" s="1"/>
  <c r="AT9" i="2880"/>
  <c r="AT7" i="2880"/>
  <c r="AV3" i="2880"/>
  <c r="AS14" i="2880"/>
  <c r="AT14" i="2880" s="1"/>
  <c r="AS13" i="2880"/>
  <c r="AS12" i="2880"/>
  <c r="AT12" i="2880" s="1"/>
  <c r="AS11" i="2880"/>
  <c r="AS10" i="2880"/>
  <c r="AT10" i="2880" s="1"/>
  <c r="AS9" i="2880"/>
  <c r="AS8" i="2880"/>
  <c r="AT8" i="2880" s="1"/>
  <c r="AS7" i="2880"/>
  <c r="AO13" i="2880"/>
  <c r="AO11" i="2880"/>
  <c r="T24" i="2880" s="1"/>
  <c r="AO9" i="2880"/>
  <c r="AO7" i="2880"/>
  <c r="AQ3" i="2880"/>
  <c r="AN14" i="2880"/>
  <c r="AO14" i="2880" s="1"/>
  <c r="AN13" i="2880"/>
  <c r="AN12" i="2880"/>
  <c r="AO12" i="2880" s="1"/>
  <c r="AN11" i="2880"/>
  <c r="AN10" i="2880"/>
  <c r="AO10" i="2880" s="1"/>
  <c r="AN9" i="2880"/>
  <c r="AN8" i="2880"/>
  <c r="AO8" i="2880" s="1"/>
  <c r="AN7" i="2880"/>
  <c r="AJ13" i="2880"/>
  <c r="AJ11" i="2880"/>
  <c r="S24" i="2880" s="1"/>
  <c r="AJ9" i="2880"/>
  <c r="AJ7" i="2880"/>
  <c r="AL3" i="2880"/>
  <c r="AI14" i="2880"/>
  <c r="AJ14" i="2880" s="1"/>
  <c r="AI13" i="2880"/>
  <c r="AI12" i="2880"/>
  <c r="AJ12" i="2880" s="1"/>
  <c r="AI11" i="2880"/>
  <c r="AI10" i="2880"/>
  <c r="AJ10" i="2880" s="1"/>
  <c r="AI9" i="2880"/>
  <c r="AI8" i="2880"/>
  <c r="AJ8" i="2880" s="1"/>
  <c r="AI7" i="2880"/>
  <c r="AE13" i="2880"/>
  <c r="AE11" i="2880"/>
  <c r="R24" i="2880" s="1"/>
  <c r="AE9" i="2880"/>
  <c r="AE7" i="2880"/>
  <c r="AG3" i="2880"/>
  <c r="AD14" i="2880"/>
  <c r="AE14" i="2880" s="1"/>
  <c r="AD13" i="2880"/>
  <c r="AD12" i="2880"/>
  <c r="AE12" i="2880" s="1"/>
  <c r="AD11" i="2880"/>
  <c r="AD10" i="2880"/>
  <c r="AE10" i="2880" s="1"/>
  <c r="AD9" i="2880"/>
  <c r="AD8" i="2880"/>
  <c r="AE8" i="2880" s="1"/>
  <c r="AD7" i="2880"/>
  <c r="Z13" i="2880"/>
  <c r="Z11" i="2880"/>
  <c r="Q24" i="2880" s="1"/>
  <c r="Z9" i="2880"/>
  <c r="Z7" i="2880"/>
  <c r="AB3" i="2880"/>
  <c r="Y14" i="2880"/>
  <c r="Z14" i="2880" s="1"/>
  <c r="Y13" i="2880"/>
  <c r="Y12" i="2880"/>
  <c r="Z12" i="2880" s="1"/>
  <c r="Y11" i="2880"/>
  <c r="Y10" i="2880"/>
  <c r="Z10" i="2880" s="1"/>
  <c r="Y9" i="2880"/>
  <c r="Y8" i="2880"/>
  <c r="Z8" i="2880" s="1"/>
  <c r="Y7" i="2880"/>
  <c r="U13" i="2880"/>
  <c r="U11" i="2880"/>
  <c r="P24" i="2880" s="1"/>
  <c r="U9" i="2880"/>
  <c r="U7" i="2880"/>
  <c r="W3" i="2880"/>
  <c r="T14" i="2880"/>
  <c r="U14" i="2880" s="1"/>
  <c r="T13" i="2880"/>
  <c r="T12" i="2880"/>
  <c r="U12" i="2880" s="1"/>
  <c r="T11" i="2880"/>
  <c r="T10" i="2880"/>
  <c r="U10" i="2880" s="1"/>
  <c r="T9" i="2880"/>
  <c r="T8" i="2880"/>
  <c r="U8" i="2880" s="1"/>
  <c r="T7" i="2880"/>
  <c r="O14" i="2880"/>
  <c r="P14" i="2880" s="1"/>
  <c r="Q14" i="2880" s="1"/>
  <c r="O13" i="2880"/>
  <c r="O12" i="2880"/>
  <c r="P12" i="2880" s="1"/>
  <c r="Q12" i="2880" s="1"/>
  <c r="O11" i="2880"/>
  <c r="O10" i="2880"/>
  <c r="P10" i="2880" s="1"/>
  <c r="Q10" i="2880" s="1"/>
  <c r="O9" i="2880"/>
  <c r="O8" i="2880"/>
  <c r="P8" i="2880" s="1"/>
  <c r="Q8" i="2880" s="1"/>
  <c r="O7" i="2880"/>
  <c r="Q4" i="2880"/>
  <c r="P13" i="2880" s="1"/>
  <c r="Q13" i="2880" s="1"/>
  <c r="Q3" i="2880"/>
  <c r="G3" i="2880"/>
  <c r="T23" i="2880" s="1"/>
  <c r="P5" i="2908" l="1"/>
  <c r="O5" i="2908"/>
  <c r="M5" i="2908"/>
  <c r="M3" i="2908"/>
  <c r="L5" i="2908"/>
  <c r="K5" i="2908"/>
  <c r="V13" i="2880"/>
  <c r="W13" i="2880" s="1"/>
  <c r="AF9" i="2880"/>
  <c r="AG9" i="2880" s="1"/>
  <c r="AP13" i="2880"/>
  <c r="AQ13" i="2880" s="1"/>
  <c r="V8" i="2881"/>
  <c r="W8" i="2881" s="1"/>
  <c r="AA7" i="2881"/>
  <c r="AB4" i="2881"/>
  <c r="AA9" i="2881"/>
  <c r="AB9" i="2881" s="1"/>
  <c r="AA13" i="2881"/>
  <c r="AB13" i="2881" s="1"/>
  <c r="AA10" i="2881"/>
  <c r="AB10" i="2881" s="1"/>
  <c r="AA14" i="2881"/>
  <c r="AB14" i="2881" s="1"/>
  <c r="AF8" i="2881"/>
  <c r="AG8" i="2881" s="1"/>
  <c r="AK7" i="2881"/>
  <c r="AL4" i="2881"/>
  <c r="AK9" i="2881"/>
  <c r="AL9" i="2881" s="1"/>
  <c r="AK13" i="2881"/>
  <c r="AL13" i="2881" s="1"/>
  <c r="AK10" i="2881"/>
  <c r="AL10" i="2881" s="1"/>
  <c r="AK14" i="2881"/>
  <c r="AL14" i="2881" s="1"/>
  <c r="AP8" i="2881"/>
  <c r="AQ8" i="2881" s="1"/>
  <c r="AU7" i="2881"/>
  <c r="AV4" i="2881"/>
  <c r="AU9" i="2881"/>
  <c r="AV9" i="2881" s="1"/>
  <c r="AU13" i="2881"/>
  <c r="AV13" i="2881" s="1"/>
  <c r="AU10" i="2881"/>
  <c r="AV10" i="2881" s="1"/>
  <c r="AU14" i="2881"/>
  <c r="AV14" i="2881" s="1"/>
  <c r="AA8" i="2882"/>
  <c r="AB8" i="2882" s="1"/>
  <c r="AA12" i="2882"/>
  <c r="AB12" i="2882" s="1"/>
  <c r="AA7" i="2882"/>
  <c r="AK10" i="2882"/>
  <c r="AL10" i="2882" s="1"/>
  <c r="AK14" i="2882"/>
  <c r="AL14" i="2882" s="1"/>
  <c r="AU8" i="2882"/>
  <c r="AV8" i="2882" s="1"/>
  <c r="AU12" i="2882"/>
  <c r="AV12" i="2882" s="1"/>
  <c r="AU7" i="2882"/>
  <c r="AB4" i="2883"/>
  <c r="AA7" i="2883" s="1"/>
  <c r="AA13" i="2883"/>
  <c r="AB13" i="2883" s="1"/>
  <c r="AA14" i="2883"/>
  <c r="AB14" i="2883" s="1"/>
  <c r="AL4" i="2883"/>
  <c r="AK7" i="2883" s="1"/>
  <c r="AK13" i="2883"/>
  <c r="AL13" i="2883" s="1"/>
  <c r="AK14" i="2883"/>
  <c r="AL14" i="2883" s="1"/>
  <c r="AV4" i="2883"/>
  <c r="AU7" i="2883" s="1"/>
  <c r="AU13" i="2883"/>
  <c r="AV13" i="2883" s="1"/>
  <c r="AU14" i="2883"/>
  <c r="AV14" i="2883" s="1"/>
  <c r="V13" i="2884"/>
  <c r="W13" i="2884" s="1"/>
  <c r="AF9" i="2884"/>
  <c r="AG9" i="2884" s="1"/>
  <c r="AP13" i="2884"/>
  <c r="AQ13" i="2884" s="1"/>
  <c r="V8" i="2885"/>
  <c r="W8" i="2885" s="1"/>
  <c r="AA7" i="2885"/>
  <c r="AB4" i="2885"/>
  <c r="AA9" i="2885"/>
  <c r="AB9" i="2885" s="1"/>
  <c r="AA13" i="2885"/>
  <c r="AB13" i="2885" s="1"/>
  <c r="AA10" i="2885"/>
  <c r="AB10" i="2885" s="1"/>
  <c r="AA14" i="2885"/>
  <c r="AB14" i="2885" s="1"/>
  <c r="AF8" i="2885"/>
  <c r="AG8" i="2885" s="1"/>
  <c r="AK7" i="2885"/>
  <c r="AL4" i="2885"/>
  <c r="AK9" i="2885"/>
  <c r="AL9" i="2885" s="1"/>
  <c r="AK13" i="2885"/>
  <c r="AL13" i="2885" s="1"/>
  <c r="AK10" i="2885"/>
  <c r="AL10" i="2885" s="1"/>
  <c r="AK14" i="2885"/>
  <c r="AL14" i="2885" s="1"/>
  <c r="AP8" i="2885"/>
  <c r="AQ8" i="2885" s="1"/>
  <c r="AU7" i="2885"/>
  <c r="AV4" i="2885"/>
  <c r="AU9" i="2885"/>
  <c r="AV9" i="2885" s="1"/>
  <c r="AU13" i="2885"/>
  <c r="AV13" i="2885" s="1"/>
  <c r="AU10" i="2885"/>
  <c r="AV10" i="2885" s="1"/>
  <c r="AU14" i="2885"/>
  <c r="AV14" i="2885" s="1"/>
  <c r="AA8" i="2886"/>
  <c r="AB8" i="2886" s="1"/>
  <c r="AA12" i="2886"/>
  <c r="AB12" i="2886" s="1"/>
  <c r="AA7" i="2886"/>
  <c r="AK10" i="2886"/>
  <c r="AL10" i="2886" s="1"/>
  <c r="AK14" i="2886"/>
  <c r="AL14" i="2886" s="1"/>
  <c r="AP13" i="2886"/>
  <c r="AQ13" i="2886" s="1"/>
  <c r="V12" i="2887"/>
  <c r="W12" i="2887" s="1"/>
  <c r="V7" i="2887"/>
  <c r="AF12" i="2887"/>
  <c r="AG12" i="2887" s="1"/>
  <c r="AF7" i="2887"/>
  <c r="AP12" i="2887"/>
  <c r="AQ12" i="2887" s="1"/>
  <c r="AP7" i="2887"/>
  <c r="AA12" i="2889"/>
  <c r="AB12" i="2889" s="1"/>
  <c r="AA7" i="2889"/>
  <c r="AK12" i="2889"/>
  <c r="AL12" i="2889" s="1"/>
  <c r="AK7" i="2889"/>
  <c r="AU12" i="2889"/>
  <c r="AV12" i="2889" s="1"/>
  <c r="AU7" i="2889"/>
  <c r="AA8" i="2892"/>
  <c r="AB8" i="2892" s="1"/>
  <c r="AK8" i="2892"/>
  <c r="AL8" i="2892" s="1"/>
  <c r="AU8" i="2892"/>
  <c r="AV8" i="2892" s="1"/>
  <c r="V13" i="2894"/>
  <c r="W13" i="2894" s="1"/>
  <c r="AF13" i="2894"/>
  <c r="AG13" i="2894" s="1"/>
  <c r="AP13" i="2894"/>
  <c r="AQ13" i="2894" s="1"/>
  <c r="V12" i="2895"/>
  <c r="W12" i="2895" s="1"/>
  <c r="V7" i="2895"/>
  <c r="AF12" i="2895"/>
  <c r="AG12" i="2895" s="1"/>
  <c r="AF7" i="2895"/>
  <c r="AP12" i="2895"/>
  <c r="AQ12" i="2895" s="1"/>
  <c r="AP7" i="2895"/>
  <c r="AA12" i="2897"/>
  <c r="AB12" i="2897" s="1"/>
  <c r="AA7" i="2897"/>
  <c r="AL7" i="2897"/>
  <c r="AA13" i="2898"/>
  <c r="AB13" i="2898" s="1"/>
  <c r="AU13" i="2898"/>
  <c r="AV13" i="2898" s="1"/>
  <c r="V14" i="2903"/>
  <c r="W14" i="2903" s="1"/>
  <c r="AP14" i="2903"/>
  <c r="AQ14" i="2903" s="1"/>
  <c r="V10" i="2880"/>
  <c r="W10" i="2880" s="1"/>
  <c r="V14" i="2880"/>
  <c r="W14" i="2880" s="1"/>
  <c r="AF8" i="2880"/>
  <c r="AG8" i="2880" s="1"/>
  <c r="AF12" i="2880"/>
  <c r="AG12" i="2880" s="1"/>
  <c r="AF7" i="2880"/>
  <c r="AP10" i="2880"/>
  <c r="AQ10" i="2880" s="1"/>
  <c r="AP14" i="2880"/>
  <c r="AQ14" i="2880" s="1"/>
  <c r="V7" i="2881"/>
  <c r="W4" i="2881"/>
  <c r="V12" i="2881" s="1"/>
  <c r="W12" i="2881" s="1"/>
  <c r="V9" i="2881"/>
  <c r="W9" i="2881" s="1"/>
  <c r="V13" i="2881"/>
  <c r="W13" i="2881" s="1"/>
  <c r="V10" i="2881"/>
  <c r="W10" i="2881" s="1"/>
  <c r="V14" i="2881"/>
  <c r="W14" i="2881" s="1"/>
  <c r="AA8" i="2881"/>
  <c r="AB8" i="2881" s="1"/>
  <c r="AA12" i="2881"/>
  <c r="AB12" i="2881" s="1"/>
  <c r="AF7" i="2881"/>
  <c r="AG4" i="2881"/>
  <c r="AF12" i="2881" s="1"/>
  <c r="AG12" i="2881" s="1"/>
  <c r="AF9" i="2881"/>
  <c r="AG9" i="2881" s="1"/>
  <c r="AF13" i="2881"/>
  <c r="AG13" i="2881" s="1"/>
  <c r="AF10" i="2881"/>
  <c r="AG10" i="2881" s="1"/>
  <c r="AF14" i="2881"/>
  <c r="AG14" i="2881" s="1"/>
  <c r="AK8" i="2881"/>
  <c r="AL8" i="2881" s="1"/>
  <c r="AK12" i="2881"/>
  <c r="AL12" i="2881" s="1"/>
  <c r="AP7" i="2881"/>
  <c r="AQ4" i="2881"/>
  <c r="AP12" i="2881" s="1"/>
  <c r="AQ12" i="2881" s="1"/>
  <c r="AP9" i="2881"/>
  <c r="AQ9" i="2881" s="1"/>
  <c r="AP13" i="2881"/>
  <c r="AQ13" i="2881" s="1"/>
  <c r="AP10" i="2881"/>
  <c r="AQ10" i="2881" s="1"/>
  <c r="AP14" i="2881"/>
  <c r="AQ14" i="2881" s="1"/>
  <c r="AU8" i="2881"/>
  <c r="AV8" i="2881" s="1"/>
  <c r="AU12" i="2881"/>
  <c r="AV12" i="2881" s="1"/>
  <c r="AA13" i="2882"/>
  <c r="AB13" i="2882" s="1"/>
  <c r="AK9" i="2882"/>
  <c r="AL9" i="2882" s="1"/>
  <c r="AU13" i="2882"/>
  <c r="AV13" i="2882" s="1"/>
  <c r="W4" i="2883"/>
  <c r="V8" i="2883" s="1"/>
  <c r="W8" i="2883" s="1"/>
  <c r="V13" i="2883"/>
  <c r="W13" i="2883" s="1"/>
  <c r="V14" i="2883"/>
  <c r="W14" i="2883" s="1"/>
  <c r="AA12" i="2883"/>
  <c r="AB12" i="2883" s="1"/>
  <c r="AG4" i="2883"/>
  <c r="AF8" i="2883" s="1"/>
  <c r="AG8" i="2883" s="1"/>
  <c r="AF13" i="2883"/>
  <c r="AG13" i="2883" s="1"/>
  <c r="AF14" i="2883"/>
  <c r="AG14" i="2883" s="1"/>
  <c r="AK12" i="2883"/>
  <c r="AL12" i="2883" s="1"/>
  <c r="AQ4" i="2883"/>
  <c r="AP8" i="2883" s="1"/>
  <c r="AQ8" i="2883" s="1"/>
  <c r="AP13" i="2883"/>
  <c r="AQ13" i="2883" s="1"/>
  <c r="AP14" i="2883"/>
  <c r="AQ14" i="2883" s="1"/>
  <c r="AU12" i="2883"/>
  <c r="AV12" i="2883" s="1"/>
  <c r="V10" i="2884"/>
  <c r="W10" i="2884" s="1"/>
  <c r="V14" i="2884"/>
  <c r="W14" i="2884" s="1"/>
  <c r="AF8" i="2884"/>
  <c r="AG8" i="2884" s="1"/>
  <c r="AF12" i="2884"/>
  <c r="AG12" i="2884" s="1"/>
  <c r="AF7" i="2884"/>
  <c r="AP10" i="2884"/>
  <c r="AQ10" i="2884" s="1"/>
  <c r="AP14" i="2884"/>
  <c r="AQ14" i="2884" s="1"/>
  <c r="V7" i="2885"/>
  <c r="W4" i="2885"/>
  <c r="V12" i="2885" s="1"/>
  <c r="W12" i="2885" s="1"/>
  <c r="V9" i="2885"/>
  <c r="W9" i="2885" s="1"/>
  <c r="V13" i="2885"/>
  <c r="W13" i="2885" s="1"/>
  <c r="V10" i="2885"/>
  <c r="W10" i="2885" s="1"/>
  <c r="V14" i="2885"/>
  <c r="W14" i="2885" s="1"/>
  <c r="AA8" i="2885"/>
  <c r="AB8" i="2885" s="1"/>
  <c r="AA12" i="2885"/>
  <c r="AB12" i="2885" s="1"/>
  <c r="AF7" i="2885"/>
  <c r="AG4" i="2885"/>
  <c r="AF12" i="2885" s="1"/>
  <c r="AG12" i="2885" s="1"/>
  <c r="AF9" i="2885"/>
  <c r="AG9" i="2885" s="1"/>
  <c r="AF13" i="2885"/>
  <c r="AG13" i="2885" s="1"/>
  <c r="AF10" i="2885"/>
  <c r="AG10" i="2885" s="1"/>
  <c r="AF14" i="2885"/>
  <c r="AG14" i="2885" s="1"/>
  <c r="AK8" i="2885"/>
  <c r="AL8" i="2885" s="1"/>
  <c r="AK12" i="2885"/>
  <c r="AL12" i="2885" s="1"/>
  <c r="AP7" i="2885"/>
  <c r="AQ4" i="2885"/>
  <c r="AP12" i="2885" s="1"/>
  <c r="AQ12" i="2885" s="1"/>
  <c r="AP9" i="2885"/>
  <c r="AQ9" i="2885" s="1"/>
  <c r="AP13" i="2885"/>
  <c r="AQ13" i="2885" s="1"/>
  <c r="AP10" i="2885"/>
  <c r="AQ10" i="2885" s="1"/>
  <c r="AP14" i="2885"/>
  <c r="AQ14" i="2885" s="1"/>
  <c r="AU8" i="2885"/>
  <c r="AV8" i="2885" s="1"/>
  <c r="AU12" i="2885"/>
  <c r="AV12" i="2885" s="1"/>
  <c r="AA13" i="2886"/>
  <c r="AB13" i="2886" s="1"/>
  <c r="AK9" i="2886"/>
  <c r="AL9" i="2886" s="1"/>
  <c r="AU13" i="2886"/>
  <c r="AV13" i="2886" s="1"/>
  <c r="V9" i="2887"/>
  <c r="W9" i="2887" s="1"/>
  <c r="AA14" i="2887"/>
  <c r="AB14" i="2887" s="1"/>
  <c r="AF9" i="2887"/>
  <c r="AG9" i="2887" s="1"/>
  <c r="AK14" i="2887"/>
  <c r="AL14" i="2887" s="1"/>
  <c r="AP9" i="2887"/>
  <c r="AQ9" i="2887" s="1"/>
  <c r="AU14" i="2887"/>
  <c r="AV14" i="2887" s="1"/>
  <c r="V12" i="2889"/>
  <c r="W12" i="2889" s="1"/>
  <c r="V7" i="2889"/>
  <c r="AA9" i="2889"/>
  <c r="AB9" i="2889" s="1"/>
  <c r="AF12" i="2889"/>
  <c r="AG12" i="2889" s="1"/>
  <c r="AF7" i="2889"/>
  <c r="AK9" i="2889"/>
  <c r="AL9" i="2889" s="1"/>
  <c r="AP12" i="2889"/>
  <c r="AQ12" i="2889" s="1"/>
  <c r="AP7" i="2889"/>
  <c r="AU9" i="2889"/>
  <c r="AV9" i="2889" s="1"/>
  <c r="V12" i="2891"/>
  <c r="W12" i="2891" s="1"/>
  <c r="V7" i="2891"/>
  <c r="AF12" i="2891"/>
  <c r="AG12" i="2891" s="1"/>
  <c r="AF7" i="2891"/>
  <c r="AP12" i="2891"/>
  <c r="AQ12" i="2891" s="1"/>
  <c r="AP7" i="2891"/>
  <c r="V13" i="2892"/>
  <c r="W13" i="2892" s="1"/>
  <c r="AF13" i="2892"/>
  <c r="AG13" i="2892" s="1"/>
  <c r="AP13" i="2892"/>
  <c r="AQ13" i="2892" s="1"/>
  <c r="AA12" i="2893"/>
  <c r="AB12" i="2893" s="1"/>
  <c r="AA7" i="2893"/>
  <c r="AK12" i="2893"/>
  <c r="AL12" i="2893" s="1"/>
  <c r="AK7" i="2893"/>
  <c r="AU12" i="2893"/>
  <c r="AV12" i="2893" s="1"/>
  <c r="AU7" i="2893"/>
  <c r="AA13" i="2894"/>
  <c r="AB13" i="2894" s="1"/>
  <c r="AK13" i="2894"/>
  <c r="AL13" i="2894" s="1"/>
  <c r="AU13" i="2894"/>
  <c r="AV13" i="2894" s="1"/>
  <c r="V9" i="2895"/>
  <c r="W9" i="2895" s="1"/>
  <c r="AA14" i="2895"/>
  <c r="AB14" i="2895" s="1"/>
  <c r="AF9" i="2895"/>
  <c r="AG9" i="2895" s="1"/>
  <c r="AK14" i="2895"/>
  <c r="AL14" i="2895" s="1"/>
  <c r="AP9" i="2895"/>
  <c r="AQ9" i="2895" s="1"/>
  <c r="AU14" i="2895"/>
  <c r="AV14" i="2895" s="1"/>
  <c r="V12" i="2897"/>
  <c r="W12" i="2897" s="1"/>
  <c r="V7" i="2897"/>
  <c r="AA9" i="2897"/>
  <c r="AB9" i="2897" s="1"/>
  <c r="AF12" i="2897"/>
  <c r="AG12" i="2897" s="1"/>
  <c r="AF7" i="2897"/>
  <c r="V13" i="2898"/>
  <c r="W13" i="2898" s="1"/>
  <c r="AP13" i="2898"/>
  <c r="AQ13" i="2898" s="1"/>
  <c r="AK14" i="2899"/>
  <c r="AL14" i="2899" s="1"/>
  <c r="P7" i="2880"/>
  <c r="P9" i="2880"/>
  <c r="Q9" i="2880" s="1"/>
  <c r="P11" i="2880"/>
  <c r="Q11" i="2880" s="1"/>
  <c r="N20" i="2880"/>
  <c r="Q23" i="2880"/>
  <c r="S23" i="2880"/>
  <c r="U23" i="2880"/>
  <c r="W4" i="2880"/>
  <c r="V9" i="2880" s="1"/>
  <c r="W9" i="2880" s="1"/>
  <c r="AB4" i="2880"/>
  <c r="AA8" i="2880" s="1"/>
  <c r="AB8" i="2880" s="1"/>
  <c r="AG4" i="2880"/>
  <c r="AF13" i="2880" s="1"/>
  <c r="AG13" i="2880" s="1"/>
  <c r="AL4" i="2880"/>
  <c r="AK10" i="2880" s="1"/>
  <c r="AL10" i="2880" s="1"/>
  <c r="AQ4" i="2880"/>
  <c r="AP9" i="2880" s="1"/>
  <c r="AQ9" i="2880" s="1"/>
  <c r="AV4" i="2880"/>
  <c r="AU8" i="2880" s="1"/>
  <c r="AV8" i="2880" s="1"/>
  <c r="P7" i="2882"/>
  <c r="P9" i="2882"/>
  <c r="Q9" i="2882" s="1"/>
  <c r="P11" i="2882"/>
  <c r="Q11" i="2882" s="1"/>
  <c r="N20" i="2882"/>
  <c r="Q23" i="2882"/>
  <c r="S23" i="2882"/>
  <c r="U23" i="2882"/>
  <c r="W4" i="2882"/>
  <c r="V13" i="2882" s="1"/>
  <c r="W13" i="2882" s="1"/>
  <c r="AB4" i="2882"/>
  <c r="AA10" i="2882" s="1"/>
  <c r="AB10" i="2882" s="1"/>
  <c r="AG4" i="2882"/>
  <c r="AF9" i="2882" s="1"/>
  <c r="AG9" i="2882" s="1"/>
  <c r="AL4" i="2882"/>
  <c r="AK8" i="2882" s="1"/>
  <c r="AL8" i="2882" s="1"/>
  <c r="AQ4" i="2882"/>
  <c r="AP13" i="2882" s="1"/>
  <c r="AQ13" i="2882" s="1"/>
  <c r="AV4" i="2882"/>
  <c r="AU10" i="2882" s="1"/>
  <c r="AV10" i="2882" s="1"/>
  <c r="P7" i="2884"/>
  <c r="P9" i="2884"/>
  <c r="Q9" i="2884" s="1"/>
  <c r="P11" i="2884"/>
  <c r="Q11" i="2884" s="1"/>
  <c r="N20" i="2884"/>
  <c r="Q23" i="2884"/>
  <c r="S23" i="2884"/>
  <c r="U23" i="2884"/>
  <c r="W4" i="2884"/>
  <c r="V9" i="2884" s="1"/>
  <c r="W9" i="2884" s="1"/>
  <c r="AB4" i="2884"/>
  <c r="AA8" i="2884" s="1"/>
  <c r="AB8" i="2884" s="1"/>
  <c r="AG4" i="2884"/>
  <c r="AF13" i="2884" s="1"/>
  <c r="AG13" i="2884" s="1"/>
  <c r="AL4" i="2884"/>
  <c r="AK10" i="2884" s="1"/>
  <c r="AL10" i="2884" s="1"/>
  <c r="AQ4" i="2884"/>
  <c r="AP9" i="2884" s="1"/>
  <c r="AQ9" i="2884" s="1"/>
  <c r="AV4" i="2884"/>
  <c r="AU8" i="2884" s="1"/>
  <c r="AV8" i="2884" s="1"/>
  <c r="P7" i="2886"/>
  <c r="P9" i="2886"/>
  <c r="Q9" i="2886" s="1"/>
  <c r="P11" i="2886"/>
  <c r="Q11" i="2886" s="1"/>
  <c r="N20" i="2886"/>
  <c r="Q23" i="2886"/>
  <c r="S23" i="2886"/>
  <c r="U23" i="2886"/>
  <c r="W4" i="2886"/>
  <c r="V13" i="2886" s="1"/>
  <c r="W13" i="2886" s="1"/>
  <c r="AB4" i="2886"/>
  <c r="AA10" i="2886" s="1"/>
  <c r="AB10" i="2886" s="1"/>
  <c r="AG4" i="2886"/>
  <c r="AF9" i="2886" s="1"/>
  <c r="AG9" i="2886" s="1"/>
  <c r="AL4" i="2886"/>
  <c r="AK8" i="2886" s="1"/>
  <c r="AL8" i="2886" s="1"/>
  <c r="AP7" i="2886"/>
  <c r="AQ4" i="2886"/>
  <c r="AP8" i="2886" s="1"/>
  <c r="AQ8" i="2886" s="1"/>
  <c r="AP9" i="2886"/>
  <c r="AQ9" i="2886" s="1"/>
  <c r="AP14" i="2886"/>
  <c r="AQ14" i="2886" s="1"/>
  <c r="AU7" i="2886"/>
  <c r="AV4" i="2886"/>
  <c r="AU8" i="2886" s="1"/>
  <c r="AV8" i="2886" s="1"/>
  <c r="AU9" i="2886"/>
  <c r="AV9" i="2886" s="1"/>
  <c r="AU14" i="2886"/>
  <c r="AV14" i="2886" s="1"/>
  <c r="T23" i="2887"/>
  <c r="R23" i="2887"/>
  <c r="P23" i="2887"/>
  <c r="P7" i="2887"/>
  <c r="P9" i="2887"/>
  <c r="Q9" i="2887" s="1"/>
  <c r="P11" i="2887"/>
  <c r="Q11" i="2887" s="1"/>
  <c r="N20" i="2887"/>
  <c r="S23" i="2887"/>
  <c r="V13" i="2887"/>
  <c r="W13" i="2887" s="1"/>
  <c r="AA10" i="2887"/>
  <c r="AB10" i="2887" s="1"/>
  <c r="AB4" i="2887"/>
  <c r="AA9" i="2887" s="1"/>
  <c r="AB9" i="2887" s="1"/>
  <c r="AF13" i="2887"/>
  <c r="AG13" i="2887" s="1"/>
  <c r="AK10" i="2887"/>
  <c r="AL10" i="2887" s="1"/>
  <c r="AL4" i="2887"/>
  <c r="AK9" i="2887" s="1"/>
  <c r="AL9" i="2887" s="1"/>
  <c r="AP13" i="2887"/>
  <c r="AQ13" i="2887" s="1"/>
  <c r="AU10" i="2887"/>
  <c r="AV10" i="2887" s="1"/>
  <c r="AV4" i="2887"/>
  <c r="AU9" i="2887" s="1"/>
  <c r="AV9" i="2887" s="1"/>
  <c r="P7" i="2888"/>
  <c r="Q4" i="2888"/>
  <c r="P9" i="2888"/>
  <c r="Q9" i="2888" s="1"/>
  <c r="P11" i="2888"/>
  <c r="Q11" i="2888" s="1"/>
  <c r="P13" i="2888"/>
  <c r="Q13" i="2888" s="1"/>
  <c r="V10" i="2889"/>
  <c r="W10" i="2889" s="1"/>
  <c r="W4" i="2889"/>
  <c r="V9" i="2889" s="1"/>
  <c r="W9" i="2889" s="1"/>
  <c r="AA13" i="2889"/>
  <c r="AB13" i="2889" s="1"/>
  <c r="AF10" i="2889"/>
  <c r="AG10" i="2889" s="1"/>
  <c r="AG4" i="2889"/>
  <c r="AF9" i="2889" s="1"/>
  <c r="AG9" i="2889" s="1"/>
  <c r="AK13" i="2889"/>
  <c r="AL13" i="2889" s="1"/>
  <c r="AP10" i="2889"/>
  <c r="AQ10" i="2889" s="1"/>
  <c r="AQ4" i="2889"/>
  <c r="AP9" i="2889" s="1"/>
  <c r="AQ9" i="2889" s="1"/>
  <c r="AU13" i="2889"/>
  <c r="AV13" i="2889" s="1"/>
  <c r="W4" i="2890"/>
  <c r="V8" i="2890" s="1"/>
  <c r="W8" i="2890" s="1"/>
  <c r="V14" i="2890"/>
  <c r="W14" i="2890" s="1"/>
  <c r="AB4" i="2890"/>
  <c r="AA8" i="2890" s="1"/>
  <c r="AB8" i="2890" s="1"/>
  <c r="AA14" i="2890"/>
  <c r="AB14" i="2890" s="1"/>
  <c r="AG4" i="2890"/>
  <c r="AF8" i="2890" s="1"/>
  <c r="AG8" i="2890" s="1"/>
  <c r="AF14" i="2890"/>
  <c r="AG14" i="2890" s="1"/>
  <c r="AL4" i="2890"/>
  <c r="AK8" i="2890" s="1"/>
  <c r="AL8" i="2890" s="1"/>
  <c r="AK14" i="2890"/>
  <c r="AL14" i="2890" s="1"/>
  <c r="AQ4" i="2890"/>
  <c r="AP8" i="2890" s="1"/>
  <c r="AQ8" i="2890" s="1"/>
  <c r="AP14" i="2890"/>
  <c r="AQ14" i="2890" s="1"/>
  <c r="AV4" i="2890"/>
  <c r="AU8" i="2890" s="1"/>
  <c r="AV8" i="2890" s="1"/>
  <c r="AU14" i="2890"/>
  <c r="AV14" i="2890" s="1"/>
  <c r="T23" i="2891"/>
  <c r="R23" i="2891"/>
  <c r="P23" i="2891"/>
  <c r="P7" i="2891"/>
  <c r="P9" i="2891"/>
  <c r="Q9" i="2891" s="1"/>
  <c r="P11" i="2891"/>
  <c r="Q11" i="2891" s="1"/>
  <c r="N20" i="2891"/>
  <c r="S23" i="2891"/>
  <c r="V13" i="2891"/>
  <c r="W13" i="2891" s="1"/>
  <c r="AB4" i="2891"/>
  <c r="AA9" i="2891" s="1"/>
  <c r="AB9" i="2891" s="1"/>
  <c r="AF13" i="2891"/>
  <c r="AG13" i="2891" s="1"/>
  <c r="AL4" i="2891"/>
  <c r="AK9" i="2891" s="1"/>
  <c r="AL9" i="2891" s="1"/>
  <c r="AP13" i="2891"/>
  <c r="AQ13" i="2891" s="1"/>
  <c r="AV4" i="2891"/>
  <c r="AU9" i="2891" s="1"/>
  <c r="AV9" i="2891" s="1"/>
  <c r="Q4" i="2892"/>
  <c r="P11" i="2892"/>
  <c r="Q11" i="2892" s="1"/>
  <c r="V12" i="2892"/>
  <c r="W12" i="2892" s="1"/>
  <c r="AF12" i="2892"/>
  <c r="AG12" i="2892" s="1"/>
  <c r="AP12" i="2892"/>
  <c r="AQ12" i="2892" s="1"/>
  <c r="P8" i="2893"/>
  <c r="Q8" i="2893" s="1"/>
  <c r="P12" i="2893"/>
  <c r="Q12" i="2893" s="1"/>
  <c r="W4" i="2893"/>
  <c r="V9" i="2893" s="1"/>
  <c r="W9" i="2893" s="1"/>
  <c r="AA13" i="2893"/>
  <c r="AB13" i="2893" s="1"/>
  <c r="AG4" i="2893"/>
  <c r="AF9" i="2893" s="1"/>
  <c r="AG9" i="2893" s="1"/>
  <c r="AK13" i="2893"/>
  <c r="AL13" i="2893" s="1"/>
  <c r="AQ4" i="2893"/>
  <c r="AP9" i="2893" s="1"/>
  <c r="AQ9" i="2893" s="1"/>
  <c r="AU13" i="2893"/>
  <c r="AV13" i="2893" s="1"/>
  <c r="V7" i="2894"/>
  <c r="W4" i="2894"/>
  <c r="V8" i="2894" s="1"/>
  <c r="W8" i="2894" s="1"/>
  <c r="V9" i="2894"/>
  <c r="W9" i="2894" s="1"/>
  <c r="V14" i="2894"/>
  <c r="W14" i="2894" s="1"/>
  <c r="AA7" i="2894"/>
  <c r="AB4" i="2894"/>
  <c r="AA8" i="2894" s="1"/>
  <c r="AB8" i="2894" s="1"/>
  <c r="AA9" i="2894"/>
  <c r="AB9" i="2894" s="1"/>
  <c r="AA14" i="2894"/>
  <c r="AB14" i="2894" s="1"/>
  <c r="AF7" i="2894"/>
  <c r="AG4" i="2894"/>
  <c r="AF8" i="2894" s="1"/>
  <c r="AG8" i="2894" s="1"/>
  <c r="AF9" i="2894"/>
  <c r="AG9" i="2894" s="1"/>
  <c r="AF14" i="2894"/>
  <c r="AG14" i="2894" s="1"/>
  <c r="AK7" i="2894"/>
  <c r="AL4" i="2894"/>
  <c r="AK8" i="2894" s="1"/>
  <c r="AL8" i="2894" s="1"/>
  <c r="AK9" i="2894"/>
  <c r="AL9" i="2894" s="1"/>
  <c r="AK14" i="2894"/>
  <c r="AL14" i="2894" s="1"/>
  <c r="AP7" i="2894"/>
  <c r="AQ4" i="2894"/>
  <c r="AP8" i="2894" s="1"/>
  <c r="AQ8" i="2894" s="1"/>
  <c r="AP9" i="2894"/>
  <c r="AQ9" i="2894" s="1"/>
  <c r="AP14" i="2894"/>
  <c r="AQ14" i="2894" s="1"/>
  <c r="AU7" i="2894"/>
  <c r="AV4" i="2894"/>
  <c r="AU8" i="2894" s="1"/>
  <c r="AV8" i="2894" s="1"/>
  <c r="AU9" i="2894"/>
  <c r="AV9" i="2894" s="1"/>
  <c r="AU14" i="2894"/>
  <c r="AV14" i="2894" s="1"/>
  <c r="T23" i="2895"/>
  <c r="R23" i="2895"/>
  <c r="P23" i="2895"/>
  <c r="P7" i="2895"/>
  <c r="P9" i="2895"/>
  <c r="Q9" i="2895" s="1"/>
  <c r="P11" i="2895"/>
  <c r="Q11" i="2895" s="1"/>
  <c r="N20" i="2895"/>
  <c r="S23" i="2895"/>
  <c r="V13" i="2895"/>
  <c r="W13" i="2895" s="1"/>
  <c r="AA10" i="2895"/>
  <c r="AB10" i="2895" s="1"/>
  <c r="AB4" i="2895"/>
  <c r="AA9" i="2895" s="1"/>
  <c r="AB9" i="2895" s="1"/>
  <c r="AF13" i="2895"/>
  <c r="AG13" i="2895" s="1"/>
  <c r="AK10" i="2895"/>
  <c r="AL10" i="2895" s="1"/>
  <c r="AL4" i="2895"/>
  <c r="AK9" i="2895" s="1"/>
  <c r="AL9" i="2895" s="1"/>
  <c r="AP13" i="2895"/>
  <c r="AQ13" i="2895" s="1"/>
  <c r="AU10" i="2895"/>
  <c r="AV10" i="2895" s="1"/>
  <c r="AV4" i="2895"/>
  <c r="AU9" i="2895" s="1"/>
  <c r="AV9" i="2895" s="1"/>
  <c r="P7" i="2896"/>
  <c r="Q4" i="2896"/>
  <c r="P9" i="2896"/>
  <c r="Q9" i="2896" s="1"/>
  <c r="P11" i="2896"/>
  <c r="Q11" i="2896" s="1"/>
  <c r="P13" i="2896"/>
  <c r="Q13" i="2896" s="1"/>
  <c r="V10" i="2897"/>
  <c r="W10" i="2897" s="1"/>
  <c r="W4" i="2897"/>
  <c r="V9" i="2897" s="1"/>
  <c r="W9" i="2897" s="1"/>
  <c r="AA13" i="2897"/>
  <c r="AB13" i="2897" s="1"/>
  <c r="AF10" i="2897"/>
  <c r="AG10" i="2897" s="1"/>
  <c r="AG4" i="2897"/>
  <c r="AF9" i="2897" s="1"/>
  <c r="AG9" i="2897" s="1"/>
  <c r="AK9" i="2897"/>
  <c r="AL9" i="2897" s="1"/>
  <c r="AK13" i="2897"/>
  <c r="AL13" i="2897" s="1"/>
  <c r="AQ4" i="2897"/>
  <c r="AP9" i="2897" s="1"/>
  <c r="AQ9" i="2897" s="1"/>
  <c r="AU7" i="2897"/>
  <c r="AA7" i="2898"/>
  <c r="AB4" i="2898"/>
  <c r="AA8" i="2898" s="1"/>
  <c r="AB8" i="2898" s="1"/>
  <c r="AA9" i="2898"/>
  <c r="AB9" i="2898" s="1"/>
  <c r="AA10" i="2898"/>
  <c r="AB10" i="2898" s="1"/>
  <c r="AA14" i="2898"/>
  <c r="AB14" i="2898" s="1"/>
  <c r="AL4" i="2898"/>
  <c r="AK8" i="2898" s="1"/>
  <c r="AL8" i="2898" s="1"/>
  <c r="AK10" i="2898"/>
  <c r="AL10" i="2898" s="1"/>
  <c r="AU7" i="2898"/>
  <c r="AV4" i="2898"/>
  <c r="AU8" i="2898" s="1"/>
  <c r="AV8" i="2898" s="1"/>
  <c r="AU9" i="2898"/>
  <c r="AV9" i="2898" s="1"/>
  <c r="AU10" i="2898"/>
  <c r="AV10" i="2898" s="1"/>
  <c r="AU14" i="2898"/>
  <c r="AV14" i="2898" s="1"/>
  <c r="V13" i="2899"/>
  <c r="W13" i="2899" s="1"/>
  <c r="AP13" i="2899"/>
  <c r="AQ13" i="2899" s="1"/>
  <c r="Q4" i="2900"/>
  <c r="P11" i="2900"/>
  <c r="Q11" i="2900" s="1"/>
  <c r="W4" i="2901"/>
  <c r="V9" i="2901" s="1"/>
  <c r="W9" i="2901" s="1"/>
  <c r="AA7" i="2901"/>
  <c r="AG4" i="2901"/>
  <c r="AF9" i="2901" s="1"/>
  <c r="AG9" i="2901" s="1"/>
  <c r="AK7" i="2901"/>
  <c r="AQ4" i="2901"/>
  <c r="AP9" i="2901" s="1"/>
  <c r="AQ9" i="2901" s="1"/>
  <c r="AU7" i="2901"/>
  <c r="AA7" i="2902"/>
  <c r="AB4" i="2902"/>
  <c r="AA8" i="2902" s="1"/>
  <c r="AB8" i="2902" s="1"/>
  <c r="AA9" i="2902"/>
  <c r="AB9" i="2902" s="1"/>
  <c r="AA10" i="2902"/>
  <c r="AB10" i="2902" s="1"/>
  <c r="AA14" i="2902"/>
  <c r="AB14" i="2902" s="1"/>
  <c r="AL4" i="2902"/>
  <c r="AK8" i="2902" s="1"/>
  <c r="AL8" i="2902" s="1"/>
  <c r="AK10" i="2902"/>
  <c r="AL10" i="2902" s="1"/>
  <c r="AU7" i="2902"/>
  <c r="AV4" i="2902"/>
  <c r="AU8" i="2902" s="1"/>
  <c r="AV8" i="2902" s="1"/>
  <c r="AU9" i="2902"/>
  <c r="AV9" i="2902" s="1"/>
  <c r="AU10" i="2902"/>
  <c r="AV10" i="2902" s="1"/>
  <c r="AU14" i="2902"/>
  <c r="AV14" i="2902" s="1"/>
  <c r="V10" i="2903"/>
  <c r="W10" i="2903" s="1"/>
  <c r="V7" i="2903"/>
  <c r="W4" i="2903"/>
  <c r="V9" i="2903" s="1"/>
  <c r="W9" i="2903" s="1"/>
  <c r="AA7" i="2903"/>
  <c r="AF10" i="2903"/>
  <c r="AG10" i="2903" s="1"/>
  <c r="AF7" i="2903"/>
  <c r="AG4" i="2903"/>
  <c r="AF9" i="2903" s="1"/>
  <c r="AG9" i="2903" s="1"/>
  <c r="AK7" i="2903"/>
  <c r="AP10" i="2903"/>
  <c r="AQ10" i="2903" s="1"/>
  <c r="AP7" i="2903"/>
  <c r="AQ4" i="2903"/>
  <c r="AP9" i="2903" s="1"/>
  <c r="AQ9" i="2903" s="1"/>
  <c r="AU7" i="2903"/>
  <c r="V9" i="2905"/>
  <c r="W9" i="2905" s="1"/>
  <c r="P7" i="2906"/>
  <c r="Q4" i="2906"/>
  <c r="P9" i="2906"/>
  <c r="Q9" i="2906" s="1"/>
  <c r="P11" i="2906"/>
  <c r="Q11" i="2906" s="1"/>
  <c r="P13" i="2906"/>
  <c r="Q13" i="2906" s="1"/>
  <c r="V7" i="2907"/>
  <c r="W4" i="2907"/>
  <c r="V8" i="2907" s="1"/>
  <c r="W8" i="2907" s="1"/>
  <c r="V9" i="2907"/>
  <c r="W9" i="2907" s="1"/>
  <c r="V13" i="2907"/>
  <c r="W13" i="2907" s="1"/>
  <c r="V10" i="2907"/>
  <c r="W10" i="2907" s="1"/>
  <c r="V14" i="2907"/>
  <c r="W14" i="2907" s="1"/>
  <c r="AF7" i="2907"/>
  <c r="AG4" i="2907"/>
  <c r="AF8" i="2907" s="1"/>
  <c r="AG8" i="2907" s="1"/>
  <c r="AF9" i="2907"/>
  <c r="AG9" i="2907" s="1"/>
  <c r="AF13" i="2907"/>
  <c r="AG13" i="2907" s="1"/>
  <c r="AF10" i="2907"/>
  <c r="AG10" i="2907" s="1"/>
  <c r="AF14" i="2907"/>
  <c r="AG14" i="2907" s="1"/>
  <c r="AP7" i="2907"/>
  <c r="AQ4" i="2907"/>
  <c r="AP8" i="2907" s="1"/>
  <c r="AQ8" i="2907" s="1"/>
  <c r="AP9" i="2907"/>
  <c r="AQ9" i="2907" s="1"/>
  <c r="AP13" i="2907"/>
  <c r="AQ13" i="2907" s="1"/>
  <c r="AP10" i="2907"/>
  <c r="AQ10" i="2907" s="1"/>
  <c r="AP14" i="2907"/>
  <c r="AQ14" i="2907" s="1"/>
  <c r="P23" i="2880"/>
  <c r="R23" i="2880"/>
  <c r="Q4" i="2881"/>
  <c r="N20" i="2881"/>
  <c r="Q23" i="2881"/>
  <c r="S23" i="2881"/>
  <c r="P23" i="2882"/>
  <c r="R23" i="2882"/>
  <c r="Q4" i="2883"/>
  <c r="N20" i="2883"/>
  <c r="Q23" i="2883"/>
  <c r="S23" i="2883"/>
  <c r="P23" i="2884"/>
  <c r="R23" i="2884"/>
  <c r="Q4" i="2885"/>
  <c r="N20" i="2885"/>
  <c r="Q23" i="2885"/>
  <c r="S23" i="2885"/>
  <c r="P23" i="2886"/>
  <c r="R23" i="2886"/>
  <c r="AP12" i="2886"/>
  <c r="AQ12" i="2886" s="1"/>
  <c r="AU12" i="2886"/>
  <c r="AV12" i="2886" s="1"/>
  <c r="P8" i="2887"/>
  <c r="Q8" i="2887" s="1"/>
  <c r="P10" i="2887"/>
  <c r="Q10" i="2887" s="1"/>
  <c r="P12" i="2887"/>
  <c r="Q12" i="2887" s="1"/>
  <c r="P14" i="2887"/>
  <c r="Q14" i="2887" s="1"/>
  <c r="Q23" i="2887"/>
  <c r="U23" i="2887"/>
  <c r="V8" i="2887"/>
  <c r="W8" i="2887" s="1"/>
  <c r="V10" i="2887"/>
  <c r="W10" i="2887" s="1"/>
  <c r="AA13" i="2887"/>
  <c r="AB13" i="2887" s="1"/>
  <c r="AF8" i="2887"/>
  <c r="AG8" i="2887" s="1"/>
  <c r="AF10" i="2887"/>
  <c r="AG10" i="2887" s="1"/>
  <c r="AK13" i="2887"/>
  <c r="AL13" i="2887" s="1"/>
  <c r="AP8" i="2887"/>
  <c r="AQ8" i="2887" s="1"/>
  <c r="AP10" i="2887"/>
  <c r="AQ10" i="2887" s="1"/>
  <c r="AU13" i="2887"/>
  <c r="AV13" i="2887" s="1"/>
  <c r="W4" i="2888"/>
  <c r="V10" i="2888" s="1"/>
  <c r="W10" i="2888" s="1"/>
  <c r="V14" i="2888"/>
  <c r="W14" i="2888" s="1"/>
  <c r="AB4" i="2888"/>
  <c r="AA10" i="2888" s="1"/>
  <c r="AB10" i="2888" s="1"/>
  <c r="AA14" i="2888"/>
  <c r="AB14" i="2888" s="1"/>
  <c r="AG4" i="2888"/>
  <c r="AF10" i="2888" s="1"/>
  <c r="AG10" i="2888" s="1"/>
  <c r="AF14" i="2888"/>
  <c r="AG14" i="2888" s="1"/>
  <c r="AL4" i="2888"/>
  <c r="AK10" i="2888" s="1"/>
  <c r="AL10" i="2888" s="1"/>
  <c r="AK14" i="2888"/>
  <c r="AL14" i="2888" s="1"/>
  <c r="AQ4" i="2888"/>
  <c r="AP10" i="2888" s="1"/>
  <c r="AQ10" i="2888" s="1"/>
  <c r="AP14" i="2888"/>
  <c r="AQ14" i="2888" s="1"/>
  <c r="AV4" i="2888"/>
  <c r="AU10" i="2888" s="1"/>
  <c r="AV10" i="2888" s="1"/>
  <c r="AU14" i="2888"/>
  <c r="AV14" i="2888" s="1"/>
  <c r="T23" i="2889"/>
  <c r="R23" i="2889"/>
  <c r="P23" i="2889"/>
  <c r="Q4" i="2889"/>
  <c r="N20" i="2889"/>
  <c r="S23" i="2889"/>
  <c r="V13" i="2889"/>
  <c r="W13" i="2889" s="1"/>
  <c r="AA8" i="2889"/>
  <c r="AB8" i="2889" s="1"/>
  <c r="AA10" i="2889"/>
  <c r="AB10" i="2889" s="1"/>
  <c r="AF13" i="2889"/>
  <c r="AG13" i="2889" s="1"/>
  <c r="AK8" i="2889"/>
  <c r="AL8" i="2889" s="1"/>
  <c r="AK10" i="2889"/>
  <c r="AL10" i="2889" s="1"/>
  <c r="AP13" i="2889"/>
  <c r="AQ13" i="2889" s="1"/>
  <c r="AU8" i="2889"/>
  <c r="AV8" i="2889" s="1"/>
  <c r="AU10" i="2889"/>
  <c r="AV10" i="2889" s="1"/>
  <c r="P7" i="2890"/>
  <c r="Q4" i="2890"/>
  <c r="P9" i="2890"/>
  <c r="Q9" i="2890" s="1"/>
  <c r="P11" i="2890"/>
  <c r="Q11" i="2890" s="1"/>
  <c r="P13" i="2890"/>
  <c r="Q13" i="2890" s="1"/>
  <c r="AA12" i="2890"/>
  <c r="AB12" i="2890" s="1"/>
  <c r="AK12" i="2890"/>
  <c r="AL12" i="2890" s="1"/>
  <c r="AU12" i="2890"/>
  <c r="AV12" i="2890" s="1"/>
  <c r="P8" i="2891"/>
  <c r="Q8" i="2891" s="1"/>
  <c r="P10" i="2891"/>
  <c r="Q10" i="2891" s="1"/>
  <c r="P12" i="2891"/>
  <c r="Q12" i="2891" s="1"/>
  <c r="P14" i="2891"/>
  <c r="Q14" i="2891" s="1"/>
  <c r="Q23" i="2891"/>
  <c r="U23" i="2891"/>
  <c r="V8" i="2891"/>
  <c r="W8" i="2891" s="1"/>
  <c r="V10" i="2891"/>
  <c r="W10" i="2891" s="1"/>
  <c r="AF8" i="2891"/>
  <c r="AG8" i="2891" s="1"/>
  <c r="AF10" i="2891"/>
  <c r="AG10" i="2891" s="1"/>
  <c r="AK13" i="2891"/>
  <c r="AL13" i="2891" s="1"/>
  <c r="AP8" i="2891"/>
  <c r="AQ8" i="2891" s="1"/>
  <c r="AP10" i="2891"/>
  <c r="AQ10" i="2891" s="1"/>
  <c r="V7" i="2892"/>
  <c r="W4" i="2892"/>
  <c r="V10" i="2892" s="1"/>
  <c r="W10" i="2892" s="1"/>
  <c r="V9" i="2892"/>
  <c r="W9" i="2892" s="1"/>
  <c r="V14" i="2892"/>
  <c r="W14" i="2892" s="1"/>
  <c r="AA7" i="2892"/>
  <c r="AB4" i="2892"/>
  <c r="AA10" i="2892" s="1"/>
  <c r="AB10" i="2892" s="1"/>
  <c r="AA9" i="2892"/>
  <c r="AB9" i="2892" s="1"/>
  <c r="AA14" i="2892"/>
  <c r="AB14" i="2892" s="1"/>
  <c r="AF7" i="2892"/>
  <c r="AG4" i="2892"/>
  <c r="AF10" i="2892" s="1"/>
  <c r="AG10" i="2892" s="1"/>
  <c r="AF9" i="2892"/>
  <c r="AG9" i="2892" s="1"/>
  <c r="AF14" i="2892"/>
  <c r="AG14" i="2892" s="1"/>
  <c r="AK7" i="2892"/>
  <c r="AL4" i="2892"/>
  <c r="AK10" i="2892" s="1"/>
  <c r="AL10" i="2892" s="1"/>
  <c r="AK9" i="2892"/>
  <c r="AL9" i="2892" s="1"/>
  <c r="AK14" i="2892"/>
  <c r="AL14" i="2892" s="1"/>
  <c r="AP7" i="2892"/>
  <c r="AQ4" i="2892"/>
  <c r="AP10" i="2892" s="1"/>
  <c r="AQ10" i="2892" s="1"/>
  <c r="AP9" i="2892"/>
  <c r="AQ9" i="2892" s="1"/>
  <c r="AP14" i="2892"/>
  <c r="AQ14" i="2892" s="1"/>
  <c r="AU7" i="2892"/>
  <c r="AV4" i="2892"/>
  <c r="AU10" i="2892" s="1"/>
  <c r="AV10" i="2892" s="1"/>
  <c r="AU9" i="2892"/>
  <c r="AV9" i="2892" s="1"/>
  <c r="AU14" i="2892"/>
  <c r="AV14" i="2892" s="1"/>
  <c r="T23" i="2893"/>
  <c r="R23" i="2893"/>
  <c r="P23" i="2893"/>
  <c r="Q4" i="2893"/>
  <c r="N20" i="2893"/>
  <c r="S23" i="2893"/>
  <c r="V13" i="2893"/>
  <c r="W13" i="2893" s="1"/>
  <c r="AA8" i="2893"/>
  <c r="AB8" i="2893" s="1"/>
  <c r="AA10" i="2893"/>
  <c r="AB10" i="2893" s="1"/>
  <c r="AK8" i="2893"/>
  <c r="AL8" i="2893" s="1"/>
  <c r="AK10" i="2893"/>
  <c r="AL10" i="2893" s="1"/>
  <c r="AP13" i="2893"/>
  <c r="AQ13" i="2893" s="1"/>
  <c r="AU8" i="2893"/>
  <c r="AV8" i="2893" s="1"/>
  <c r="AU10" i="2893"/>
  <c r="AV10" i="2893" s="1"/>
  <c r="Q4" i="2894"/>
  <c r="P11" i="2894"/>
  <c r="Q11" i="2894" s="1"/>
  <c r="V12" i="2894"/>
  <c r="W12" i="2894" s="1"/>
  <c r="AA12" i="2894"/>
  <c r="AB12" i="2894" s="1"/>
  <c r="AF12" i="2894"/>
  <c r="AG12" i="2894" s="1"/>
  <c r="AK12" i="2894"/>
  <c r="AL12" i="2894" s="1"/>
  <c r="AP12" i="2894"/>
  <c r="AQ12" i="2894" s="1"/>
  <c r="AU12" i="2894"/>
  <c r="AV12" i="2894" s="1"/>
  <c r="P8" i="2895"/>
  <c r="Q8" i="2895" s="1"/>
  <c r="P10" i="2895"/>
  <c r="Q10" i="2895" s="1"/>
  <c r="P12" i="2895"/>
  <c r="Q12" i="2895" s="1"/>
  <c r="P14" i="2895"/>
  <c r="Q14" i="2895" s="1"/>
  <c r="Q23" i="2895"/>
  <c r="U23" i="2895"/>
  <c r="V8" i="2895"/>
  <c r="W8" i="2895" s="1"/>
  <c r="V10" i="2895"/>
  <c r="W10" i="2895" s="1"/>
  <c r="AA13" i="2895"/>
  <c r="AB13" i="2895" s="1"/>
  <c r="AF8" i="2895"/>
  <c r="AG8" i="2895" s="1"/>
  <c r="AF10" i="2895"/>
  <c r="AG10" i="2895" s="1"/>
  <c r="AK13" i="2895"/>
  <c r="AL13" i="2895" s="1"/>
  <c r="AP8" i="2895"/>
  <c r="AQ8" i="2895" s="1"/>
  <c r="AP10" i="2895"/>
  <c r="AQ10" i="2895" s="1"/>
  <c r="AU13" i="2895"/>
  <c r="AV13" i="2895" s="1"/>
  <c r="W4" i="2896"/>
  <c r="V10" i="2896" s="1"/>
  <c r="W10" i="2896" s="1"/>
  <c r="V14" i="2896"/>
  <c r="W14" i="2896" s="1"/>
  <c r="AB4" i="2896"/>
  <c r="AA10" i="2896" s="1"/>
  <c r="AB10" i="2896" s="1"/>
  <c r="AA14" i="2896"/>
  <c r="AB14" i="2896" s="1"/>
  <c r="AG4" i="2896"/>
  <c r="AF10" i="2896" s="1"/>
  <c r="AG10" i="2896" s="1"/>
  <c r="AF14" i="2896"/>
  <c r="AG14" i="2896" s="1"/>
  <c r="AL4" i="2896"/>
  <c r="AK10" i="2896" s="1"/>
  <c r="AL10" i="2896" s="1"/>
  <c r="AK14" i="2896"/>
  <c r="AL14" i="2896" s="1"/>
  <c r="AQ4" i="2896"/>
  <c r="AP10" i="2896" s="1"/>
  <c r="AQ10" i="2896" s="1"/>
  <c r="AP14" i="2896"/>
  <c r="AQ14" i="2896" s="1"/>
  <c r="AV4" i="2896"/>
  <c r="AU10" i="2896" s="1"/>
  <c r="AV10" i="2896" s="1"/>
  <c r="AU14" i="2896"/>
  <c r="AV14" i="2896" s="1"/>
  <c r="T23" i="2897"/>
  <c r="R23" i="2897"/>
  <c r="P23" i="2897"/>
  <c r="Q4" i="2897"/>
  <c r="N20" i="2897"/>
  <c r="S23" i="2897"/>
  <c r="V13" i="2897"/>
  <c r="W13" i="2897" s="1"/>
  <c r="AA8" i="2897"/>
  <c r="AB8" i="2897" s="1"/>
  <c r="AA10" i="2897"/>
  <c r="AB10" i="2897" s="1"/>
  <c r="AF13" i="2897"/>
  <c r="AG13" i="2897" s="1"/>
  <c r="AK8" i="2897"/>
  <c r="AL8" i="2897" s="1"/>
  <c r="AK10" i="2897"/>
  <c r="AL10" i="2897" s="1"/>
  <c r="AK14" i="2897"/>
  <c r="AL14" i="2897" s="1"/>
  <c r="AU9" i="2897"/>
  <c r="AV9" i="2897" s="1"/>
  <c r="AU13" i="2897"/>
  <c r="AV13" i="2897" s="1"/>
  <c r="V7" i="2898"/>
  <c r="W4" i="2898"/>
  <c r="V8" i="2898" s="1"/>
  <c r="W8" i="2898" s="1"/>
  <c r="V9" i="2898"/>
  <c r="W9" i="2898" s="1"/>
  <c r="V10" i="2898"/>
  <c r="W10" i="2898" s="1"/>
  <c r="V14" i="2898"/>
  <c r="W14" i="2898" s="1"/>
  <c r="AG4" i="2898"/>
  <c r="AF8" i="2898" s="1"/>
  <c r="AG8" i="2898" s="1"/>
  <c r="AF10" i="2898"/>
  <c r="AG10" i="2898" s="1"/>
  <c r="AP7" i="2898"/>
  <c r="AQ4" i="2898"/>
  <c r="AP8" i="2898" s="1"/>
  <c r="AQ8" i="2898" s="1"/>
  <c r="AP9" i="2898"/>
  <c r="AQ9" i="2898" s="1"/>
  <c r="AP10" i="2898"/>
  <c r="AQ10" i="2898" s="1"/>
  <c r="AP14" i="2898"/>
  <c r="AQ14" i="2898" s="1"/>
  <c r="T23" i="2899"/>
  <c r="R23" i="2899"/>
  <c r="P23" i="2899"/>
  <c r="U23" i="2899"/>
  <c r="Q23" i="2899"/>
  <c r="P7" i="2899"/>
  <c r="P9" i="2899"/>
  <c r="Q9" i="2899" s="1"/>
  <c r="P11" i="2899"/>
  <c r="Q11" i="2899" s="1"/>
  <c r="S23" i="2899"/>
  <c r="V14" i="2899"/>
  <c r="W14" i="2899" s="1"/>
  <c r="W4" i="2899"/>
  <c r="AB4" i="2899"/>
  <c r="AA9" i="2899" s="1"/>
  <c r="AB9" i="2899" s="1"/>
  <c r="AG4" i="2899"/>
  <c r="AK10" i="2899"/>
  <c r="AL10" i="2899" s="1"/>
  <c r="AK7" i="2899"/>
  <c r="AL4" i="2899"/>
  <c r="AK9" i="2899" s="1"/>
  <c r="AL9" i="2899" s="1"/>
  <c r="AP14" i="2899"/>
  <c r="AQ14" i="2899" s="1"/>
  <c r="AQ4" i="2899"/>
  <c r="AV4" i="2899"/>
  <c r="AU9" i="2899" s="1"/>
  <c r="AV9" i="2899" s="1"/>
  <c r="Q4" i="2901"/>
  <c r="P12" i="2901"/>
  <c r="Q12" i="2901" s="1"/>
  <c r="AA9" i="2901"/>
  <c r="AB9" i="2901" s="1"/>
  <c r="AA13" i="2901"/>
  <c r="AB13" i="2901" s="1"/>
  <c r="AK9" i="2901"/>
  <c r="AL9" i="2901" s="1"/>
  <c r="AK13" i="2901"/>
  <c r="AL13" i="2901" s="1"/>
  <c r="AU9" i="2901"/>
  <c r="AV9" i="2901" s="1"/>
  <c r="AU13" i="2901"/>
  <c r="AV13" i="2901" s="1"/>
  <c r="V7" i="2902"/>
  <c r="W4" i="2902"/>
  <c r="V8" i="2902" s="1"/>
  <c r="W8" i="2902" s="1"/>
  <c r="V9" i="2902"/>
  <c r="W9" i="2902" s="1"/>
  <c r="V10" i="2902"/>
  <c r="W10" i="2902" s="1"/>
  <c r="V14" i="2902"/>
  <c r="W14" i="2902" s="1"/>
  <c r="AG4" i="2902"/>
  <c r="AF8" i="2902" s="1"/>
  <c r="AG8" i="2902" s="1"/>
  <c r="AF10" i="2902"/>
  <c r="AG10" i="2902" s="1"/>
  <c r="AP7" i="2902"/>
  <c r="AQ4" i="2902"/>
  <c r="AP8" i="2902" s="1"/>
  <c r="AQ8" i="2902" s="1"/>
  <c r="AP9" i="2902"/>
  <c r="AQ9" i="2902" s="1"/>
  <c r="AP10" i="2902"/>
  <c r="AQ10" i="2902" s="1"/>
  <c r="AP14" i="2902"/>
  <c r="AQ14" i="2902" s="1"/>
  <c r="T23" i="2903"/>
  <c r="R23" i="2903"/>
  <c r="P23" i="2903"/>
  <c r="S23" i="2903"/>
  <c r="N20" i="2903"/>
  <c r="Q23" i="2903"/>
  <c r="P7" i="2903"/>
  <c r="P9" i="2903"/>
  <c r="Q9" i="2903" s="1"/>
  <c r="P11" i="2903"/>
  <c r="Q11" i="2903" s="1"/>
  <c r="AA7" i="2904"/>
  <c r="AB4" i="2904"/>
  <c r="AA9" i="2904"/>
  <c r="AB9" i="2904" s="1"/>
  <c r="AA10" i="2904"/>
  <c r="AB10" i="2904" s="1"/>
  <c r="AA14" i="2904"/>
  <c r="AB14" i="2904" s="1"/>
  <c r="AL4" i="2904"/>
  <c r="AK10" i="2904"/>
  <c r="AL10" i="2904" s="1"/>
  <c r="AU7" i="2904"/>
  <c r="AV4" i="2904"/>
  <c r="AU9" i="2904"/>
  <c r="AV9" i="2904" s="1"/>
  <c r="AU10" i="2904"/>
  <c r="AV10" i="2904" s="1"/>
  <c r="AU14" i="2904"/>
  <c r="AV14" i="2904" s="1"/>
  <c r="N20" i="2888"/>
  <c r="Q23" i="2888"/>
  <c r="S23" i="2888"/>
  <c r="N20" i="2890"/>
  <c r="Q23" i="2890"/>
  <c r="S23" i="2890"/>
  <c r="N20" i="2892"/>
  <c r="Q23" i="2892"/>
  <c r="S23" i="2892"/>
  <c r="N20" i="2894"/>
  <c r="Q23" i="2894"/>
  <c r="S23" i="2894"/>
  <c r="N20" i="2896"/>
  <c r="Q23" i="2896"/>
  <c r="S23" i="2896"/>
  <c r="AP13" i="2897"/>
  <c r="AQ13" i="2897" s="1"/>
  <c r="AU8" i="2897"/>
  <c r="AV8" i="2897" s="1"/>
  <c r="AU10" i="2897"/>
  <c r="AV10" i="2897" s="1"/>
  <c r="Q4" i="2898"/>
  <c r="P11" i="2898"/>
  <c r="Q11" i="2898" s="1"/>
  <c r="V12" i="2898"/>
  <c r="W12" i="2898" s="1"/>
  <c r="AA12" i="2898"/>
  <c r="AB12" i="2898" s="1"/>
  <c r="AF12" i="2898"/>
  <c r="AG12" i="2898" s="1"/>
  <c r="AP12" i="2898"/>
  <c r="AQ12" i="2898" s="1"/>
  <c r="AU12" i="2898"/>
  <c r="AV12" i="2898" s="1"/>
  <c r="P8" i="2899"/>
  <c r="Q8" i="2899" s="1"/>
  <c r="P10" i="2899"/>
  <c r="Q10" i="2899" s="1"/>
  <c r="P12" i="2899"/>
  <c r="Q12" i="2899" s="1"/>
  <c r="P14" i="2899"/>
  <c r="Q14" i="2899" s="1"/>
  <c r="V8" i="2899"/>
  <c r="W8" i="2899" s="1"/>
  <c r="V10" i="2899"/>
  <c r="W10" i="2899" s="1"/>
  <c r="AA13" i="2899"/>
  <c r="AB13" i="2899" s="1"/>
  <c r="AF10" i="2899"/>
  <c r="AG10" i="2899" s="1"/>
  <c r="AK13" i="2899"/>
  <c r="AL13" i="2899" s="1"/>
  <c r="AP8" i="2899"/>
  <c r="AQ8" i="2899" s="1"/>
  <c r="AP10" i="2899"/>
  <c r="AQ10" i="2899" s="1"/>
  <c r="AU13" i="2899"/>
  <c r="AV13" i="2899" s="1"/>
  <c r="W4" i="2900"/>
  <c r="V10" i="2900" s="1"/>
  <c r="W10" i="2900" s="1"/>
  <c r="V14" i="2900"/>
  <c r="W14" i="2900" s="1"/>
  <c r="AB4" i="2900"/>
  <c r="AA10" i="2900" s="1"/>
  <c r="AB10" i="2900" s="1"/>
  <c r="AA14" i="2900"/>
  <c r="AB14" i="2900" s="1"/>
  <c r="AG4" i="2900"/>
  <c r="AF10" i="2900" s="1"/>
  <c r="AG10" i="2900" s="1"/>
  <c r="AF14" i="2900"/>
  <c r="AG14" i="2900" s="1"/>
  <c r="AL4" i="2900"/>
  <c r="AK10" i="2900" s="1"/>
  <c r="AL10" i="2900" s="1"/>
  <c r="AK14" i="2900"/>
  <c r="AL14" i="2900" s="1"/>
  <c r="AQ4" i="2900"/>
  <c r="AP10" i="2900" s="1"/>
  <c r="AQ10" i="2900" s="1"/>
  <c r="AP14" i="2900"/>
  <c r="AQ14" i="2900" s="1"/>
  <c r="AV4" i="2900"/>
  <c r="AU10" i="2900" s="1"/>
  <c r="AV10" i="2900" s="1"/>
  <c r="AU14" i="2900"/>
  <c r="AV14" i="2900" s="1"/>
  <c r="T23" i="2901"/>
  <c r="R23" i="2901"/>
  <c r="P23" i="2901"/>
  <c r="N20" i="2901"/>
  <c r="S23" i="2901"/>
  <c r="V13" i="2901"/>
  <c r="W13" i="2901" s="1"/>
  <c r="AA8" i="2901"/>
  <c r="AB8" i="2901" s="1"/>
  <c r="AA10" i="2901"/>
  <c r="AB10" i="2901" s="1"/>
  <c r="AK8" i="2901"/>
  <c r="AL8" i="2901" s="1"/>
  <c r="AK10" i="2901"/>
  <c r="AL10" i="2901" s="1"/>
  <c r="AP13" i="2901"/>
  <c r="AQ13" i="2901" s="1"/>
  <c r="AU8" i="2901"/>
  <c r="AV8" i="2901" s="1"/>
  <c r="AU10" i="2901"/>
  <c r="AV10" i="2901" s="1"/>
  <c r="Q4" i="2902"/>
  <c r="P11" i="2902"/>
  <c r="Q11" i="2902" s="1"/>
  <c r="V12" i="2902"/>
  <c r="W12" i="2902" s="1"/>
  <c r="AA12" i="2902"/>
  <c r="AB12" i="2902" s="1"/>
  <c r="AF12" i="2902"/>
  <c r="AG12" i="2902" s="1"/>
  <c r="AP12" i="2902"/>
  <c r="AQ12" i="2902" s="1"/>
  <c r="AU12" i="2902"/>
  <c r="AV12" i="2902" s="1"/>
  <c r="P8" i="2903"/>
  <c r="Q8" i="2903" s="1"/>
  <c r="P10" i="2903"/>
  <c r="Q10" i="2903" s="1"/>
  <c r="P12" i="2903"/>
  <c r="Q12" i="2903" s="1"/>
  <c r="P14" i="2903"/>
  <c r="Q14" i="2903" s="1"/>
  <c r="AA9" i="2903"/>
  <c r="AB9" i="2903" s="1"/>
  <c r="AA13" i="2903"/>
  <c r="AB13" i="2903" s="1"/>
  <c r="AK9" i="2903"/>
  <c r="AL9" i="2903" s="1"/>
  <c r="AK13" i="2903"/>
  <c r="AL13" i="2903" s="1"/>
  <c r="AU9" i="2903"/>
  <c r="AV9" i="2903" s="1"/>
  <c r="AU13" i="2903"/>
  <c r="AV13" i="2903" s="1"/>
  <c r="V7" i="2904"/>
  <c r="W4" i="2904"/>
  <c r="V8" i="2904" s="1"/>
  <c r="W8" i="2904" s="1"/>
  <c r="V9" i="2904"/>
  <c r="W9" i="2904" s="1"/>
  <c r="V10" i="2904"/>
  <c r="W10" i="2904" s="1"/>
  <c r="V14" i="2904"/>
  <c r="W14" i="2904" s="1"/>
  <c r="AG4" i="2904"/>
  <c r="AF8" i="2904" s="1"/>
  <c r="AG8" i="2904" s="1"/>
  <c r="AF10" i="2904"/>
  <c r="AG10" i="2904" s="1"/>
  <c r="AP7" i="2904"/>
  <c r="AQ4" i="2904"/>
  <c r="AP8" i="2904" s="1"/>
  <c r="AQ8" i="2904" s="1"/>
  <c r="AP9" i="2904"/>
  <c r="AQ9" i="2904" s="1"/>
  <c r="AP10" i="2904"/>
  <c r="AQ10" i="2904" s="1"/>
  <c r="AP14" i="2904"/>
  <c r="AQ14" i="2904" s="1"/>
  <c r="T23" i="2905"/>
  <c r="R23" i="2905"/>
  <c r="P23" i="2905"/>
  <c r="U23" i="2905"/>
  <c r="Q23" i="2905"/>
  <c r="P7" i="2905"/>
  <c r="P9" i="2905"/>
  <c r="Q9" i="2905" s="1"/>
  <c r="P11" i="2905"/>
  <c r="Q11" i="2905" s="1"/>
  <c r="S23" i="2905"/>
  <c r="V14" i="2905"/>
  <c r="W14" i="2905" s="1"/>
  <c r="W4" i="2905"/>
  <c r="AB4" i="2905"/>
  <c r="AA9" i="2905" s="1"/>
  <c r="AB9" i="2905" s="1"/>
  <c r="AG4" i="2905"/>
  <c r="AK10" i="2905"/>
  <c r="AL10" i="2905" s="1"/>
  <c r="AK7" i="2905"/>
  <c r="AL4" i="2905"/>
  <c r="AK9" i="2905" s="1"/>
  <c r="AL9" i="2905" s="1"/>
  <c r="N20" i="2898"/>
  <c r="Q23" i="2898"/>
  <c r="S23" i="2898"/>
  <c r="N20" i="2900"/>
  <c r="Q23" i="2900"/>
  <c r="S23" i="2900"/>
  <c r="N20" i="2902"/>
  <c r="Q23" i="2902"/>
  <c r="S23" i="2902"/>
  <c r="V13" i="2903"/>
  <c r="W13" i="2903" s="1"/>
  <c r="AA8" i="2903"/>
  <c r="AB8" i="2903" s="1"/>
  <c r="AA10" i="2903"/>
  <c r="AB10" i="2903" s="1"/>
  <c r="AF13" i="2903"/>
  <c r="AG13" i="2903" s="1"/>
  <c r="AK8" i="2903"/>
  <c r="AL8" i="2903" s="1"/>
  <c r="AK10" i="2903"/>
  <c r="AL10" i="2903" s="1"/>
  <c r="AP13" i="2903"/>
  <c r="AQ13" i="2903" s="1"/>
  <c r="AU8" i="2903"/>
  <c r="AV8" i="2903" s="1"/>
  <c r="AU10" i="2903"/>
  <c r="AV10" i="2903" s="1"/>
  <c r="P7" i="2904"/>
  <c r="Q4" i="2904"/>
  <c r="P9" i="2904"/>
  <c r="Q9" i="2904" s="1"/>
  <c r="P11" i="2904"/>
  <c r="Q11" i="2904" s="1"/>
  <c r="P13" i="2904"/>
  <c r="Q13" i="2904" s="1"/>
  <c r="V12" i="2904"/>
  <c r="W12" i="2904" s="1"/>
  <c r="AA12" i="2904"/>
  <c r="AB12" i="2904" s="1"/>
  <c r="AK12" i="2904"/>
  <c r="AL12" i="2904" s="1"/>
  <c r="AP12" i="2904"/>
  <c r="AQ12" i="2904" s="1"/>
  <c r="AU12" i="2904"/>
  <c r="AV12" i="2904" s="1"/>
  <c r="P8" i="2905"/>
  <c r="Q8" i="2905" s="1"/>
  <c r="P10" i="2905"/>
  <c r="Q10" i="2905" s="1"/>
  <c r="P12" i="2905"/>
  <c r="Q12" i="2905" s="1"/>
  <c r="P14" i="2905"/>
  <c r="Q14" i="2905" s="1"/>
  <c r="V8" i="2905"/>
  <c r="W8" i="2905" s="1"/>
  <c r="V10" i="2905"/>
  <c r="W10" i="2905" s="1"/>
  <c r="AF8" i="2905"/>
  <c r="AG8" i="2905" s="1"/>
  <c r="AK13" i="2905"/>
  <c r="AL13" i="2905" s="1"/>
  <c r="AQ4" i="2905"/>
  <c r="AP12" i="2905" s="1"/>
  <c r="AQ12" i="2905" s="1"/>
  <c r="AV4" i="2905"/>
  <c r="AU9" i="2905" s="1"/>
  <c r="AV9" i="2905" s="1"/>
  <c r="Q4" i="2907"/>
  <c r="P12" i="2907"/>
  <c r="Q12" i="2907" s="1"/>
  <c r="N20" i="2904"/>
  <c r="Q23" i="2904"/>
  <c r="S23" i="2904"/>
  <c r="AU13" i="2905"/>
  <c r="AV13" i="2905" s="1"/>
  <c r="W4" i="2906"/>
  <c r="V10" i="2906" s="1"/>
  <c r="W10" i="2906" s="1"/>
  <c r="V14" i="2906"/>
  <c r="W14" i="2906" s="1"/>
  <c r="AB4" i="2906"/>
  <c r="AA10" i="2906" s="1"/>
  <c r="AB10" i="2906" s="1"/>
  <c r="AA14" i="2906"/>
  <c r="AB14" i="2906" s="1"/>
  <c r="AG4" i="2906"/>
  <c r="AF10" i="2906" s="1"/>
  <c r="AG10" i="2906" s="1"/>
  <c r="AF14" i="2906"/>
  <c r="AG14" i="2906" s="1"/>
  <c r="AL4" i="2906"/>
  <c r="AK10" i="2906" s="1"/>
  <c r="AL10" i="2906" s="1"/>
  <c r="AK14" i="2906"/>
  <c r="AL14" i="2906" s="1"/>
  <c r="AQ4" i="2906"/>
  <c r="AP10" i="2906" s="1"/>
  <c r="AQ10" i="2906" s="1"/>
  <c r="AP14" i="2906"/>
  <c r="AQ14" i="2906" s="1"/>
  <c r="AV4" i="2906"/>
  <c r="AU10" i="2906" s="1"/>
  <c r="AV10" i="2906" s="1"/>
  <c r="AU14" i="2906"/>
  <c r="AV14" i="2906" s="1"/>
  <c r="U23" i="2907"/>
  <c r="T23" i="2907"/>
  <c r="R23" i="2907"/>
  <c r="P23" i="2907"/>
  <c r="N20" i="2907"/>
  <c r="S23" i="2907"/>
  <c r="AB4" i="2907"/>
  <c r="AA8" i="2907" s="1"/>
  <c r="AB8" i="2907" s="1"/>
  <c r="AA10" i="2907"/>
  <c r="AB10" i="2907" s="1"/>
  <c r="AK7" i="2907"/>
  <c r="AL4" i="2907"/>
  <c r="AK8" i="2907" s="1"/>
  <c r="AL8" i="2907" s="1"/>
  <c r="AK9" i="2907"/>
  <c r="AL9" i="2907" s="1"/>
  <c r="AK10" i="2907"/>
  <c r="AL10" i="2907" s="1"/>
  <c r="AK14" i="2907"/>
  <c r="AL14" i="2907" s="1"/>
  <c r="AV4" i="2907"/>
  <c r="AU8" i="2907" s="1"/>
  <c r="AV8" i="2907" s="1"/>
  <c r="AU10" i="2907"/>
  <c r="AV10" i="2907" s="1"/>
  <c r="N20" i="2906"/>
  <c r="Q23" i="2906"/>
  <c r="S23" i="2906"/>
  <c r="V12" i="2907"/>
  <c r="W12" i="2907" s="1"/>
  <c r="AA12" i="2907"/>
  <c r="AB12" i="2907" s="1"/>
  <c r="AF12" i="2907"/>
  <c r="AG12" i="2907" s="1"/>
  <c r="AK12" i="2907"/>
  <c r="AL12" i="2907" s="1"/>
  <c r="AP12" i="2907"/>
  <c r="AQ12" i="2907" s="1"/>
  <c r="AU12" i="2907"/>
  <c r="AV12" i="2907" s="1"/>
  <c r="AK15" i="2883" l="1"/>
  <c r="AL7" i="2883"/>
  <c r="AL15" i="2883" s="1"/>
  <c r="AL16" i="2883" s="1"/>
  <c r="AU15" i="2883"/>
  <c r="AV7" i="2883"/>
  <c r="AV15" i="2883" s="1"/>
  <c r="AV16" i="2883" s="1"/>
  <c r="AA15" i="2883"/>
  <c r="AB7" i="2883"/>
  <c r="AB15" i="2883" s="1"/>
  <c r="AB16" i="2883" s="1"/>
  <c r="AL7" i="2907"/>
  <c r="AU13" i="2907"/>
  <c r="AV13" i="2907" s="1"/>
  <c r="AA13" i="2907"/>
  <c r="AB13" i="2907" s="1"/>
  <c r="P13" i="2907"/>
  <c r="Q13" i="2907" s="1"/>
  <c r="P11" i="2907"/>
  <c r="Q11" i="2907" s="1"/>
  <c r="P9" i="2907"/>
  <c r="Q9" i="2907" s="1"/>
  <c r="P7" i="2907"/>
  <c r="AU12" i="2906"/>
  <c r="AV12" i="2906" s="1"/>
  <c r="AP12" i="2906"/>
  <c r="AQ12" i="2906" s="1"/>
  <c r="AK12" i="2906"/>
  <c r="AL12" i="2906" s="1"/>
  <c r="AF12" i="2906"/>
  <c r="AG12" i="2906" s="1"/>
  <c r="AA12" i="2906"/>
  <c r="AB12" i="2906" s="1"/>
  <c r="V12" i="2906"/>
  <c r="W12" i="2906" s="1"/>
  <c r="AU12" i="2905"/>
  <c r="AV12" i="2905" s="1"/>
  <c r="AU8" i="2905"/>
  <c r="AV8" i="2905" s="1"/>
  <c r="AP10" i="2905"/>
  <c r="AQ10" i="2905" s="1"/>
  <c r="Q7" i="2904"/>
  <c r="AL7" i="2905"/>
  <c r="AL15" i="2905" s="1"/>
  <c r="AL16" i="2905" s="1"/>
  <c r="AK15" i="2905"/>
  <c r="AF7" i="2905"/>
  <c r="AF12" i="2905"/>
  <c r="AG12" i="2905" s="1"/>
  <c r="AA12" i="2905"/>
  <c r="AB12" i="2905" s="1"/>
  <c r="AA8" i="2905"/>
  <c r="AB8" i="2905" s="1"/>
  <c r="P15" i="2905"/>
  <c r="Q7" i="2905"/>
  <c r="Q15" i="2905" s="1"/>
  <c r="Q16" i="2905" s="1"/>
  <c r="AQ7" i="2904"/>
  <c r="V15" i="2904"/>
  <c r="W7" i="2904"/>
  <c r="P14" i="2902"/>
  <c r="Q14" i="2902" s="1"/>
  <c r="P12" i="2902"/>
  <c r="Q12" i="2902" s="1"/>
  <c r="P10" i="2902"/>
  <c r="Q10" i="2902" s="1"/>
  <c r="P8" i="2902"/>
  <c r="Q8" i="2902" s="1"/>
  <c r="P14" i="2898"/>
  <c r="Q14" i="2898" s="1"/>
  <c r="P12" i="2898"/>
  <c r="Q12" i="2898" s="1"/>
  <c r="P10" i="2898"/>
  <c r="Q10" i="2898" s="1"/>
  <c r="P8" i="2898"/>
  <c r="Q8" i="2898" s="1"/>
  <c r="AU13" i="2906"/>
  <c r="AV13" i="2906" s="1"/>
  <c r="AA13" i="2906"/>
  <c r="AB13" i="2906" s="1"/>
  <c r="AV7" i="2904"/>
  <c r="AK8" i="2904"/>
  <c r="AL8" i="2904" s="1"/>
  <c r="AK13" i="2904"/>
  <c r="AL13" i="2904" s="1"/>
  <c r="AB7" i="2904"/>
  <c r="AQ7" i="2902"/>
  <c r="V15" i="2902"/>
  <c r="W7" i="2902"/>
  <c r="P13" i="2901"/>
  <c r="Q13" i="2901" s="1"/>
  <c r="P11" i="2901"/>
  <c r="Q11" i="2901" s="1"/>
  <c r="P9" i="2901"/>
  <c r="Q9" i="2901" s="1"/>
  <c r="P7" i="2901"/>
  <c r="AU12" i="2900"/>
  <c r="AV12" i="2900" s="1"/>
  <c r="AP12" i="2900"/>
  <c r="AQ12" i="2900" s="1"/>
  <c r="AK12" i="2900"/>
  <c r="AL12" i="2900" s="1"/>
  <c r="AF12" i="2900"/>
  <c r="AG12" i="2900" s="1"/>
  <c r="AA12" i="2900"/>
  <c r="AB12" i="2900" s="1"/>
  <c r="V12" i="2900"/>
  <c r="W12" i="2900" s="1"/>
  <c r="AU12" i="2899"/>
  <c r="AV12" i="2899" s="1"/>
  <c r="AU8" i="2899"/>
  <c r="AV8" i="2899" s="1"/>
  <c r="AL7" i="2899"/>
  <c r="AF7" i="2899"/>
  <c r="AF12" i="2899"/>
  <c r="AG12" i="2899" s="1"/>
  <c r="AA12" i="2899"/>
  <c r="AB12" i="2899" s="1"/>
  <c r="AA8" i="2899"/>
  <c r="AB8" i="2899" s="1"/>
  <c r="P15" i="2899"/>
  <c r="Q7" i="2899"/>
  <c r="Q15" i="2899" s="1"/>
  <c r="Q16" i="2899" s="1"/>
  <c r="AP15" i="2898"/>
  <c r="AQ7" i="2898"/>
  <c r="AQ15" i="2898" s="1"/>
  <c r="AQ16" i="2898" s="1"/>
  <c r="V15" i="2898"/>
  <c r="W7" i="2898"/>
  <c r="W15" i="2898" s="1"/>
  <c r="W16" i="2898" s="1"/>
  <c r="P13" i="2897"/>
  <c r="Q13" i="2897" s="1"/>
  <c r="P11" i="2897"/>
  <c r="Q11" i="2897" s="1"/>
  <c r="P9" i="2897"/>
  <c r="Q9" i="2897" s="1"/>
  <c r="P7" i="2897"/>
  <c r="P14" i="2894"/>
  <c r="Q14" i="2894" s="1"/>
  <c r="P12" i="2894"/>
  <c r="Q12" i="2894" s="1"/>
  <c r="P10" i="2894"/>
  <c r="Q10" i="2894" s="1"/>
  <c r="P8" i="2894"/>
  <c r="Q8" i="2894" s="1"/>
  <c r="AV7" i="2892"/>
  <c r="AP15" i="2892"/>
  <c r="AQ7" i="2892"/>
  <c r="AL7" i="2892"/>
  <c r="AG7" i="2892"/>
  <c r="AB7" i="2892"/>
  <c r="V15" i="2892"/>
  <c r="W7" i="2892"/>
  <c r="Q7" i="2890"/>
  <c r="P13" i="2889"/>
  <c r="Q13" i="2889" s="1"/>
  <c r="P11" i="2889"/>
  <c r="Q11" i="2889" s="1"/>
  <c r="P9" i="2889"/>
  <c r="Q9" i="2889" s="1"/>
  <c r="P7" i="2889"/>
  <c r="P14" i="2885"/>
  <c r="Q14" i="2885" s="1"/>
  <c r="P12" i="2885"/>
  <c r="Q12" i="2885" s="1"/>
  <c r="P10" i="2885"/>
  <c r="Q10" i="2885" s="1"/>
  <c r="P8" i="2885"/>
  <c r="Q8" i="2885" s="1"/>
  <c r="P14" i="2883"/>
  <c r="Q14" i="2883" s="1"/>
  <c r="P12" i="2883"/>
  <c r="Q12" i="2883" s="1"/>
  <c r="P10" i="2883"/>
  <c r="Q10" i="2883" s="1"/>
  <c r="P8" i="2883"/>
  <c r="Q8" i="2883" s="1"/>
  <c r="P14" i="2881"/>
  <c r="Q14" i="2881" s="1"/>
  <c r="P12" i="2881"/>
  <c r="Q12" i="2881" s="1"/>
  <c r="P10" i="2881"/>
  <c r="Q10" i="2881" s="1"/>
  <c r="P8" i="2881"/>
  <c r="Q8" i="2881" s="1"/>
  <c r="AP15" i="2907"/>
  <c r="AQ7" i="2907"/>
  <c r="AQ15" i="2907" s="1"/>
  <c r="AQ16" i="2907" s="1"/>
  <c r="AF15" i="2907"/>
  <c r="AG7" i="2907"/>
  <c r="AG15" i="2907" s="1"/>
  <c r="AG16" i="2907" s="1"/>
  <c r="V15" i="2907"/>
  <c r="W7" i="2907"/>
  <c r="W15" i="2907" s="1"/>
  <c r="W16" i="2907" s="1"/>
  <c r="AF13" i="2906"/>
  <c r="AG13" i="2906" s="1"/>
  <c r="Q7" i="2906"/>
  <c r="AP9" i="2905"/>
  <c r="AQ9" i="2905" s="1"/>
  <c r="AF13" i="2905"/>
  <c r="AG13" i="2905" s="1"/>
  <c r="AA14" i="2905"/>
  <c r="AB14" i="2905" s="1"/>
  <c r="AF13" i="2904"/>
  <c r="AG13" i="2904" s="1"/>
  <c r="AV7" i="2903"/>
  <c r="AV15" i="2903" s="1"/>
  <c r="AV16" i="2903" s="1"/>
  <c r="AU15" i="2903"/>
  <c r="AQ7" i="2903"/>
  <c r="AL7" i="2903"/>
  <c r="AL15" i="2903" s="1"/>
  <c r="AL16" i="2903" s="1"/>
  <c r="AK15" i="2903"/>
  <c r="AG7" i="2903"/>
  <c r="AB7" i="2903"/>
  <c r="AB15" i="2903" s="1"/>
  <c r="AB16" i="2903" s="1"/>
  <c r="AA15" i="2903"/>
  <c r="W7" i="2903"/>
  <c r="AV7" i="2902"/>
  <c r="AB7" i="2902"/>
  <c r="AB15" i="2902" s="1"/>
  <c r="AB16" i="2902" s="1"/>
  <c r="AP12" i="2901"/>
  <c r="AQ12" i="2901" s="1"/>
  <c r="AP8" i="2901"/>
  <c r="AQ8" i="2901" s="1"/>
  <c r="AF12" i="2901"/>
  <c r="AG12" i="2901" s="1"/>
  <c r="AF8" i="2901"/>
  <c r="AG8" i="2901" s="1"/>
  <c r="V12" i="2901"/>
  <c r="W12" i="2901" s="1"/>
  <c r="V8" i="2901"/>
  <c r="W8" i="2901" s="1"/>
  <c r="AP13" i="2900"/>
  <c r="AQ13" i="2900" s="1"/>
  <c r="AF13" i="2900"/>
  <c r="AG13" i="2900" s="1"/>
  <c r="V13" i="2900"/>
  <c r="W13" i="2900" s="1"/>
  <c r="P14" i="2900"/>
  <c r="Q14" i="2900" s="1"/>
  <c r="P12" i="2900"/>
  <c r="Q12" i="2900" s="1"/>
  <c r="P10" i="2900"/>
  <c r="Q10" i="2900" s="1"/>
  <c r="P8" i="2900"/>
  <c r="Q8" i="2900" s="1"/>
  <c r="AF13" i="2899"/>
  <c r="AG13" i="2899" s="1"/>
  <c r="AU15" i="2898"/>
  <c r="AV7" i="2898"/>
  <c r="AV15" i="2898" s="1"/>
  <c r="AV16" i="2898" s="1"/>
  <c r="AA15" i="2898"/>
  <c r="AB7" i="2898"/>
  <c r="AB15" i="2898" s="1"/>
  <c r="AB16" i="2898" s="1"/>
  <c r="AP12" i="2897"/>
  <c r="AQ12" i="2897" s="1"/>
  <c r="AP8" i="2897"/>
  <c r="AQ8" i="2897" s="1"/>
  <c r="P14" i="2897"/>
  <c r="Q14" i="2897" s="1"/>
  <c r="P10" i="2897"/>
  <c r="Q10" i="2897" s="1"/>
  <c r="AU12" i="2896"/>
  <c r="AV12" i="2896" s="1"/>
  <c r="AK12" i="2896"/>
  <c r="AL12" i="2896" s="1"/>
  <c r="AA12" i="2896"/>
  <c r="AB12" i="2896" s="1"/>
  <c r="Q7" i="2896"/>
  <c r="AV7" i="2894"/>
  <c r="AP15" i="2894"/>
  <c r="AQ7" i="2894"/>
  <c r="AK15" i="2894"/>
  <c r="AL7" i="2894"/>
  <c r="AG7" i="2894"/>
  <c r="AB7" i="2894"/>
  <c r="V15" i="2894"/>
  <c r="W7" i="2894"/>
  <c r="AP8" i="2893"/>
  <c r="AQ8" i="2893" s="1"/>
  <c r="AF8" i="2893"/>
  <c r="AG8" i="2893" s="1"/>
  <c r="V8" i="2893"/>
  <c r="W8" i="2893" s="1"/>
  <c r="P14" i="2892"/>
  <c r="Q14" i="2892" s="1"/>
  <c r="P12" i="2892"/>
  <c r="Q12" i="2892" s="1"/>
  <c r="P10" i="2892"/>
  <c r="Q10" i="2892" s="1"/>
  <c r="P8" i="2892"/>
  <c r="Q8" i="2892" s="1"/>
  <c r="AU8" i="2891"/>
  <c r="AV8" i="2891" s="1"/>
  <c r="AK8" i="2891"/>
  <c r="AL8" i="2891" s="1"/>
  <c r="AA8" i="2891"/>
  <c r="AB8" i="2891" s="1"/>
  <c r="P15" i="2891"/>
  <c r="Q7" i="2891"/>
  <c r="Q15" i="2891" s="1"/>
  <c r="Q16" i="2891" s="1"/>
  <c r="P14" i="2889"/>
  <c r="Q14" i="2889" s="1"/>
  <c r="P10" i="2889"/>
  <c r="Q10" i="2889" s="1"/>
  <c r="AU12" i="2888"/>
  <c r="AV12" i="2888" s="1"/>
  <c r="AK12" i="2888"/>
  <c r="AL12" i="2888" s="1"/>
  <c r="AA12" i="2888"/>
  <c r="AB12" i="2888" s="1"/>
  <c r="Q7" i="2888"/>
  <c r="AV7" i="2886"/>
  <c r="AV15" i="2886" s="1"/>
  <c r="AV16" i="2886" s="1"/>
  <c r="AQ7" i="2886"/>
  <c r="P15" i="2884"/>
  <c r="Q7" i="2884"/>
  <c r="Q15" i="2884" s="1"/>
  <c r="Q16" i="2884" s="1"/>
  <c r="P15" i="2880"/>
  <c r="Q7" i="2880"/>
  <c r="Q15" i="2880" s="1"/>
  <c r="Q16" i="2880" s="1"/>
  <c r="AF13" i="2902"/>
  <c r="AG13" i="2902" s="1"/>
  <c r="AP14" i="2901"/>
  <c r="AQ14" i="2901" s="1"/>
  <c r="V14" i="2901"/>
  <c r="W14" i="2901" s="1"/>
  <c r="AG7" i="2897"/>
  <c r="AG15" i="2897" s="1"/>
  <c r="AG16" i="2897" s="1"/>
  <c r="W7" i="2897"/>
  <c r="AP8" i="2896"/>
  <c r="AQ8" i="2896" s="1"/>
  <c r="AF8" i="2896"/>
  <c r="AG8" i="2896" s="1"/>
  <c r="V8" i="2896"/>
  <c r="W8" i="2896" s="1"/>
  <c r="AP13" i="2890"/>
  <c r="AQ13" i="2890" s="1"/>
  <c r="AF13" i="2890"/>
  <c r="AG13" i="2890" s="1"/>
  <c r="V13" i="2890"/>
  <c r="W13" i="2890" s="1"/>
  <c r="AQ7" i="2889"/>
  <c r="AQ15" i="2889" s="1"/>
  <c r="AQ16" i="2889" s="1"/>
  <c r="AG7" i="2889"/>
  <c r="W7" i="2889"/>
  <c r="W15" i="2889" s="1"/>
  <c r="W16" i="2889" s="1"/>
  <c r="AP8" i="2888"/>
  <c r="AQ8" i="2888" s="1"/>
  <c r="AF8" i="2888"/>
  <c r="AG8" i="2888" s="1"/>
  <c r="V8" i="2888"/>
  <c r="W8" i="2888" s="1"/>
  <c r="AF14" i="2886"/>
  <c r="AG14" i="2886" s="1"/>
  <c r="AF10" i="2886"/>
  <c r="AG10" i="2886" s="1"/>
  <c r="V7" i="2886"/>
  <c r="V12" i="2886"/>
  <c r="W12" i="2886" s="1"/>
  <c r="V8" i="2886"/>
  <c r="W8" i="2886" s="1"/>
  <c r="AP15" i="2885"/>
  <c r="AQ7" i="2885"/>
  <c r="AQ15" i="2885" s="1"/>
  <c r="AQ16" i="2885" s="1"/>
  <c r="AF15" i="2885"/>
  <c r="AG7" i="2885"/>
  <c r="AG15" i="2885" s="1"/>
  <c r="AG16" i="2885" s="1"/>
  <c r="V15" i="2885"/>
  <c r="W7" i="2885"/>
  <c r="W15" i="2885" s="1"/>
  <c r="W16" i="2885" s="1"/>
  <c r="AU9" i="2884"/>
  <c r="AV9" i="2884" s="1"/>
  <c r="AK13" i="2884"/>
  <c r="AL13" i="2884" s="1"/>
  <c r="AG7" i="2884"/>
  <c r="AA9" i="2884"/>
  <c r="AB9" i="2884" s="1"/>
  <c r="AP7" i="2882"/>
  <c r="AP12" i="2882"/>
  <c r="AQ12" i="2882" s="1"/>
  <c r="AP8" i="2882"/>
  <c r="AQ8" i="2882" s="1"/>
  <c r="AF14" i="2882"/>
  <c r="AG14" i="2882" s="1"/>
  <c r="AF10" i="2882"/>
  <c r="AG10" i="2882" s="1"/>
  <c r="V7" i="2882"/>
  <c r="V12" i="2882"/>
  <c r="W12" i="2882" s="1"/>
  <c r="V8" i="2882"/>
  <c r="W8" i="2882" s="1"/>
  <c r="AP15" i="2881"/>
  <c r="AQ7" i="2881"/>
  <c r="AQ15" i="2881" s="1"/>
  <c r="AQ16" i="2881" s="1"/>
  <c r="AF15" i="2881"/>
  <c r="AG7" i="2881"/>
  <c r="AG15" i="2881" s="1"/>
  <c r="AG16" i="2881" s="1"/>
  <c r="V15" i="2881"/>
  <c r="W7" i="2881"/>
  <c r="W15" i="2881" s="1"/>
  <c r="W16" i="2881" s="1"/>
  <c r="AU9" i="2880"/>
  <c r="AV9" i="2880" s="1"/>
  <c r="AK13" i="2880"/>
  <c r="AL13" i="2880" s="1"/>
  <c r="AG7" i="2880"/>
  <c r="AA9" i="2880"/>
  <c r="AB9" i="2880" s="1"/>
  <c r="AK13" i="2902"/>
  <c r="AL13" i="2902" s="1"/>
  <c r="AL15" i="2897"/>
  <c r="AL16" i="2897" s="1"/>
  <c r="AP13" i="2896"/>
  <c r="AQ13" i="2896" s="1"/>
  <c r="AF13" i="2896"/>
  <c r="AG13" i="2896" s="1"/>
  <c r="V13" i="2896"/>
  <c r="W13" i="2896" s="1"/>
  <c r="AP14" i="2893"/>
  <c r="AQ14" i="2893" s="1"/>
  <c r="AF7" i="2893"/>
  <c r="AF12" i="2893"/>
  <c r="AG12" i="2893" s="1"/>
  <c r="V14" i="2893"/>
  <c r="W14" i="2893" s="1"/>
  <c r="AU7" i="2891"/>
  <c r="AU12" i="2891"/>
  <c r="AV12" i="2891" s="1"/>
  <c r="AK14" i="2891"/>
  <c r="AL14" i="2891" s="1"/>
  <c r="AA7" i="2891"/>
  <c r="AA12" i="2891"/>
  <c r="AB12" i="2891" s="1"/>
  <c r="AU13" i="2890"/>
  <c r="AV13" i="2890" s="1"/>
  <c r="AK13" i="2890"/>
  <c r="AL13" i="2890" s="1"/>
  <c r="AA13" i="2890"/>
  <c r="AB13" i="2890" s="1"/>
  <c r="AP13" i="2888"/>
  <c r="AQ13" i="2888" s="1"/>
  <c r="AF13" i="2888"/>
  <c r="AG13" i="2888" s="1"/>
  <c r="V13" i="2888"/>
  <c r="W13" i="2888" s="1"/>
  <c r="AF13" i="2886"/>
  <c r="AG13" i="2886" s="1"/>
  <c r="AB7" i="2886"/>
  <c r="V9" i="2886"/>
  <c r="W9" i="2886" s="1"/>
  <c r="AU15" i="2885"/>
  <c r="AV7" i="2885"/>
  <c r="AV15" i="2885" s="1"/>
  <c r="AV16" i="2885" s="1"/>
  <c r="AK15" i="2885"/>
  <c r="AL7" i="2885"/>
  <c r="AL15" i="2885" s="1"/>
  <c r="AL16" i="2885" s="1"/>
  <c r="AA15" i="2885"/>
  <c r="AB7" i="2885"/>
  <c r="AB15" i="2885" s="1"/>
  <c r="AB16" i="2885" s="1"/>
  <c r="P11" i="2885"/>
  <c r="Q11" i="2885" s="1"/>
  <c r="P7" i="2885"/>
  <c r="AU14" i="2884"/>
  <c r="AV14" i="2884" s="1"/>
  <c r="AU10" i="2884"/>
  <c r="AV10" i="2884" s="1"/>
  <c r="AK7" i="2884"/>
  <c r="AK12" i="2884"/>
  <c r="AL12" i="2884" s="1"/>
  <c r="AK8" i="2884"/>
  <c r="AL8" i="2884" s="1"/>
  <c r="AA14" i="2884"/>
  <c r="AB14" i="2884" s="1"/>
  <c r="AA10" i="2884"/>
  <c r="AB10" i="2884" s="1"/>
  <c r="AP12" i="2883"/>
  <c r="AQ12" i="2883" s="1"/>
  <c r="AF12" i="2883"/>
  <c r="AG12" i="2883" s="1"/>
  <c r="V12" i="2883"/>
  <c r="W12" i="2883" s="1"/>
  <c r="P13" i="2883"/>
  <c r="Q13" i="2883" s="1"/>
  <c r="P9" i="2883"/>
  <c r="Q9" i="2883" s="1"/>
  <c r="AV7" i="2882"/>
  <c r="AP9" i="2882"/>
  <c r="AQ9" i="2882" s="1"/>
  <c r="AF13" i="2882"/>
  <c r="AG13" i="2882" s="1"/>
  <c r="AB7" i="2882"/>
  <c r="V9" i="2882"/>
  <c r="W9" i="2882" s="1"/>
  <c r="AU15" i="2881"/>
  <c r="AV7" i="2881"/>
  <c r="AV15" i="2881" s="1"/>
  <c r="AV16" i="2881" s="1"/>
  <c r="AK15" i="2881"/>
  <c r="AL7" i="2881"/>
  <c r="AL15" i="2881" s="1"/>
  <c r="AL16" i="2881" s="1"/>
  <c r="AA15" i="2881"/>
  <c r="AB7" i="2881"/>
  <c r="AB15" i="2881" s="1"/>
  <c r="AB16" i="2881" s="1"/>
  <c r="P11" i="2881"/>
  <c r="Q11" i="2881" s="1"/>
  <c r="P7" i="2881"/>
  <c r="AU14" i="2880"/>
  <c r="AV14" i="2880" s="1"/>
  <c r="AU10" i="2880"/>
  <c r="AV10" i="2880" s="1"/>
  <c r="AK7" i="2880"/>
  <c r="AK12" i="2880"/>
  <c r="AL12" i="2880" s="1"/>
  <c r="AK8" i="2880"/>
  <c r="AL8" i="2880" s="1"/>
  <c r="AA14" i="2880"/>
  <c r="AB14" i="2880" s="1"/>
  <c r="AA10" i="2880"/>
  <c r="AB10" i="2880" s="1"/>
  <c r="AU14" i="2907"/>
  <c r="AV14" i="2907" s="1"/>
  <c r="AU9" i="2907"/>
  <c r="AV9" i="2907" s="1"/>
  <c r="AU7" i="2907"/>
  <c r="AA14" i="2907"/>
  <c r="AB14" i="2907" s="1"/>
  <c r="AA9" i="2907"/>
  <c r="AB9" i="2907" s="1"/>
  <c r="AA7" i="2907"/>
  <c r="AU9" i="2906"/>
  <c r="AV9" i="2906" s="1"/>
  <c r="AU7" i="2906"/>
  <c r="AP9" i="2906"/>
  <c r="AQ9" i="2906" s="1"/>
  <c r="AP7" i="2906"/>
  <c r="AK9" i="2906"/>
  <c r="AL9" i="2906" s="1"/>
  <c r="AK7" i="2906"/>
  <c r="AF9" i="2906"/>
  <c r="AG9" i="2906" s="1"/>
  <c r="AF7" i="2906"/>
  <c r="AA9" i="2906"/>
  <c r="AB9" i="2906" s="1"/>
  <c r="AA7" i="2906"/>
  <c r="V9" i="2906"/>
  <c r="W9" i="2906" s="1"/>
  <c r="V7" i="2906"/>
  <c r="AK13" i="2907"/>
  <c r="AL13" i="2907" s="1"/>
  <c r="P14" i="2907"/>
  <c r="Q14" i="2907" s="1"/>
  <c r="P10" i="2907"/>
  <c r="Q10" i="2907" s="1"/>
  <c r="P8" i="2907"/>
  <c r="Q8" i="2907" s="1"/>
  <c r="AU8" i="2906"/>
  <c r="AV8" i="2906" s="1"/>
  <c r="AP8" i="2906"/>
  <c r="AQ8" i="2906" s="1"/>
  <c r="AK8" i="2906"/>
  <c r="AL8" i="2906" s="1"/>
  <c r="AF8" i="2906"/>
  <c r="AG8" i="2906" s="1"/>
  <c r="AA8" i="2906"/>
  <c r="AB8" i="2906" s="1"/>
  <c r="V8" i="2906"/>
  <c r="W8" i="2906" s="1"/>
  <c r="AU7" i="2905"/>
  <c r="AU10" i="2905"/>
  <c r="AV10" i="2905" s="1"/>
  <c r="AP7" i="2905"/>
  <c r="AP14" i="2905"/>
  <c r="AQ14" i="2905" s="1"/>
  <c r="AP8" i="2905"/>
  <c r="AQ8" i="2905" s="1"/>
  <c r="AF10" i="2905"/>
  <c r="AG10" i="2905" s="1"/>
  <c r="AA13" i="2905"/>
  <c r="AB13" i="2905" s="1"/>
  <c r="AF12" i="2904"/>
  <c r="AG12" i="2904" s="1"/>
  <c r="P14" i="2904"/>
  <c r="Q14" i="2904" s="1"/>
  <c r="P12" i="2904"/>
  <c r="Q12" i="2904" s="1"/>
  <c r="P10" i="2904"/>
  <c r="Q10" i="2904" s="1"/>
  <c r="P8" i="2904"/>
  <c r="Q8" i="2904" s="1"/>
  <c r="AK12" i="2905"/>
  <c r="AL12" i="2905" s="1"/>
  <c r="AK8" i="2905"/>
  <c r="AL8" i="2905" s="1"/>
  <c r="AF14" i="2905"/>
  <c r="AG14" i="2905" s="1"/>
  <c r="AA7" i="2905"/>
  <c r="AA10" i="2905"/>
  <c r="AB10" i="2905" s="1"/>
  <c r="V7" i="2905"/>
  <c r="V12" i="2905"/>
  <c r="W12" i="2905" s="1"/>
  <c r="AF14" i="2904"/>
  <c r="AG14" i="2904" s="1"/>
  <c r="AF9" i="2904"/>
  <c r="AG9" i="2904" s="1"/>
  <c r="AF7" i="2904"/>
  <c r="AK12" i="2902"/>
  <c r="AL12" i="2902" s="1"/>
  <c r="P13" i="2902"/>
  <c r="Q13" i="2902" s="1"/>
  <c r="P9" i="2902"/>
  <c r="Q9" i="2902" s="1"/>
  <c r="P7" i="2902"/>
  <c r="AF13" i="2901"/>
  <c r="AG13" i="2901" s="1"/>
  <c r="AU9" i="2900"/>
  <c r="AV9" i="2900" s="1"/>
  <c r="AU7" i="2900"/>
  <c r="AP9" i="2900"/>
  <c r="AQ9" i="2900" s="1"/>
  <c r="AP7" i="2900"/>
  <c r="AK9" i="2900"/>
  <c r="AL9" i="2900" s="1"/>
  <c r="AK7" i="2900"/>
  <c r="AF9" i="2900"/>
  <c r="AG9" i="2900" s="1"/>
  <c r="AF7" i="2900"/>
  <c r="AA9" i="2900"/>
  <c r="AB9" i="2900" s="1"/>
  <c r="AA7" i="2900"/>
  <c r="V9" i="2900"/>
  <c r="W9" i="2900" s="1"/>
  <c r="V7" i="2900"/>
  <c r="AF8" i="2899"/>
  <c r="AG8" i="2899" s="1"/>
  <c r="AK12" i="2898"/>
  <c r="AL12" i="2898" s="1"/>
  <c r="P13" i="2898"/>
  <c r="Q13" i="2898" s="1"/>
  <c r="P9" i="2898"/>
  <c r="Q9" i="2898" s="1"/>
  <c r="P7" i="2898"/>
  <c r="AK13" i="2906"/>
  <c r="AL13" i="2906" s="1"/>
  <c r="AU14" i="2905"/>
  <c r="AV14" i="2905" s="1"/>
  <c r="AU8" i="2904"/>
  <c r="AV8" i="2904" s="1"/>
  <c r="AU13" i="2904"/>
  <c r="AV13" i="2904" s="1"/>
  <c r="AK14" i="2904"/>
  <c r="AL14" i="2904" s="1"/>
  <c r="AK9" i="2904"/>
  <c r="AL9" i="2904" s="1"/>
  <c r="AK7" i="2904"/>
  <c r="AA8" i="2904"/>
  <c r="AB8" i="2904" s="1"/>
  <c r="AA13" i="2904"/>
  <c r="AB13" i="2904" s="1"/>
  <c r="P15" i="2903"/>
  <c r="Q7" i="2903"/>
  <c r="Q15" i="2903" s="1"/>
  <c r="Q16" i="2903" s="1"/>
  <c r="AF14" i="2902"/>
  <c r="AG14" i="2902" s="1"/>
  <c r="AF9" i="2902"/>
  <c r="AG9" i="2902" s="1"/>
  <c r="AF7" i="2902"/>
  <c r="P14" i="2901"/>
  <c r="Q14" i="2901" s="1"/>
  <c r="P10" i="2901"/>
  <c r="Q10" i="2901" s="1"/>
  <c r="P8" i="2901"/>
  <c r="Q8" i="2901" s="1"/>
  <c r="AU8" i="2900"/>
  <c r="AV8" i="2900" s="1"/>
  <c r="AP8" i="2900"/>
  <c r="AQ8" i="2900" s="1"/>
  <c r="AK8" i="2900"/>
  <c r="AL8" i="2900" s="1"/>
  <c r="AF8" i="2900"/>
  <c r="AG8" i="2900" s="1"/>
  <c r="AA8" i="2900"/>
  <c r="AB8" i="2900" s="1"/>
  <c r="V8" i="2900"/>
  <c r="W8" i="2900" s="1"/>
  <c r="AU7" i="2899"/>
  <c r="AU10" i="2899"/>
  <c r="AV10" i="2899" s="1"/>
  <c r="AP7" i="2899"/>
  <c r="AP12" i="2899"/>
  <c r="AQ12" i="2899" s="1"/>
  <c r="AK12" i="2899"/>
  <c r="AL12" i="2899" s="1"/>
  <c r="AK8" i="2899"/>
  <c r="AL8" i="2899" s="1"/>
  <c r="AF14" i="2899"/>
  <c r="AG14" i="2899" s="1"/>
  <c r="AA7" i="2899"/>
  <c r="AA10" i="2899"/>
  <c r="AB10" i="2899" s="1"/>
  <c r="V7" i="2899"/>
  <c r="V12" i="2899"/>
  <c r="W12" i="2899" s="1"/>
  <c r="AF14" i="2898"/>
  <c r="AG14" i="2898" s="1"/>
  <c r="AF9" i="2898"/>
  <c r="AG9" i="2898" s="1"/>
  <c r="AF7" i="2898"/>
  <c r="AU9" i="2896"/>
  <c r="AV9" i="2896" s="1"/>
  <c r="AU7" i="2896"/>
  <c r="AP9" i="2896"/>
  <c r="AQ9" i="2896" s="1"/>
  <c r="AP7" i="2896"/>
  <c r="AK9" i="2896"/>
  <c r="AL9" i="2896" s="1"/>
  <c r="AK7" i="2896"/>
  <c r="AF9" i="2896"/>
  <c r="AG9" i="2896" s="1"/>
  <c r="AF7" i="2896"/>
  <c r="AA9" i="2896"/>
  <c r="AB9" i="2896" s="1"/>
  <c r="AA7" i="2896"/>
  <c r="V9" i="2896"/>
  <c r="W9" i="2896" s="1"/>
  <c r="V7" i="2896"/>
  <c r="P13" i="2894"/>
  <c r="Q13" i="2894" s="1"/>
  <c r="P9" i="2894"/>
  <c r="Q9" i="2894" s="1"/>
  <c r="P7" i="2894"/>
  <c r="AF13" i="2893"/>
  <c r="AG13" i="2893" s="1"/>
  <c r="P13" i="2893"/>
  <c r="Q13" i="2893" s="1"/>
  <c r="P11" i="2893"/>
  <c r="Q11" i="2893" s="1"/>
  <c r="P9" i="2893"/>
  <c r="Q9" i="2893" s="1"/>
  <c r="P7" i="2893"/>
  <c r="AU13" i="2891"/>
  <c r="AV13" i="2891" s="1"/>
  <c r="AA13" i="2891"/>
  <c r="AB13" i="2891" s="1"/>
  <c r="AP12" i="2890"/>
  <c r="AQ12" i="2890" s="1"/>
  <c r="AF12" i="2890"/>
  <c r="AG12" i="2890" s="1"/>
  <c r="V12" i="2890"/>
  <c r="W12" i="2890" s="1"/>
  <c r="P14" i="2890"/>
  <c r="Q14" i="2890" s="1"/>
  <c r="P12" i="2890"/>
  <c r="Q12" i="2890" s="1"/>
  <c r="P10" i="2890"/>
  <c r="Q10" i="2890" s="1"/>
  <c r="P8" i="2890"/>
  <c r="Q8" i="2890" s="1"/>
  <c r="AU9" i="2888"/>
  <c r="AV9" i="2888" s="1"/>
  <c r="AU7" i="2888"/>
  <c r="AP9" i="2888"/>
  <c r="AQ9" i="2888" s="1"/>
  <c r="AP7" i="2888"/>
  <c r="AK9" i="2888"/>
  <c r="AL9" i="2888" s="1"/>
  <c r="AK7" i="2888"/>
  <c r="AF9" i="2888"/>
  <c r="AG9" i="2888" s="1"/>
  <c r="AF7" i="2888"/>
  <c r="AA9" i="2888"/>
  <c r="AB9" i="2888" s="1"/>
  <c r="AA7" i="2888"/>
  <c r="V9" i="2888"/>
  <c r="W9" i="2888" s="1"/>
  <c r="V7" i="2888"/>
  <c r="AP13" i="2906"/>
  <c r="AQ13" i="2906" s="1"/>
  <c r="V13" i="2906"/>
  <c r="W13" i="2906" s="1"/>
  <c r="P14" i="2906"/>
  <c r="Q14" i="2906" s="1"/>
  <c r="P12" i="2906"/>
  <c r="Q12" i="2906" s="1"/>
  <c r="P10" i="2906"/>
  <c r="Q10" i="2906" s="1"/>
  <c r="P8" i="2906"/>
  <c r="Q8" i="2906" s="1"/>
  <c r="AP13" i="2905"/>
  <c r="AQ13" i="2905" s="1"/>
  <c r="AK14" i="2905"/>
  <c r="AL14" i="2905" s="1"/>
  <c r="AF9" i="2905"/>
  <c r="AG9" i="2905" s="1"/>
  <c r="V13" i="2905"/>
  <c r="W13" i="2905" s="1"/>
  <c r="AP13" i="2904"/>
  <c r="AQ13" i="2904" s="1"/>
  <c r="V13" i="2904"/>
  <c r="W13" i="2904" s="1"/>
  <c r="AP12" i="2903"/>
  <c r="AQ12" i="2903" s="1"/>
  <c r="AP8" i="2903"/>
  <c r="AQ8" i="2903" s="1"/>
  <c r="AF12" i="2903"/>
  <c r="AG12" i="2903" s="1"/>
  <c r="AF8" i="2903"/>
  <c r="AG8" i="2903" s="1"/>
  <c r="V12" i="2903"/>
  <c r="W12" i="2903" s="1"/>
  <c r="V8" i="2903"/>
  <c r="W8" i="2903" s="1"/>
  <c r="AK14" i="2902"/>
  <c r="AL14" i="2902" s="1"/>
  <c r="AK9" i="2902"/>
  <c r="AL9" i="2902" s="1"/>
  <c r="AK7" i="2902"/>
  <c r="AV7" i="2901"/>
  <c r="AV15" i="2901" s="1"/>
  <c r="AV16" i="2901" s="1"/>
  <c r="AU15" i="2901"/>
  <c r="AP7" i="2901"/>
  <c r="AP10" i="2901"/>
  <c r="AQ10" i="2901" s="1"/>
  <c r="AL7" i="2901"/>
  <c r="AL15" i="2901" s="1"/>
  <c r="AL16" i="2901" s="1"/>
  <c r="AK15" i="2901"/>
  <c r="AF7" i="2901"/>
  <c r="AF10" i="2901"/>
  <c r="AG10" i="2901" s="1"/>
  <c r="AB7" i="2901"/>
  <c r="AB15" i="2901" s="1"/>
  <c r="AB16" i="2901" s="1"/>
  <c r="AA15" i="2901"/>
  <c r="V7" i="2901"/>
  <c r="V10" i="2901"/>
  <c r="W10" i="2901" s="1"/>
  <c r="AU13" i="2900"/>
  <c r="AV13" i="2900" s="1"/>
  <c r="AK13" i="2900"/>
  <c r="AL13" i="2900" s="1"/>
  <c r="AA13" i="2900"/>
  <c r="AB13" i="2900" s="1"/>
  <c r="P13" i="2900"/>
  <c r="Q13" i="2900" s="1"/>
  <c r="P9" i="2900"/>
  <c r="Q9" i="2900" s="1"/>
  <c r="P7" i="2900"/>
  <c r="AP9" i="2899"/>
  <c r="AQ9" i="2899" s="1"/>
  <c r="AF9" i="2899"/>
  <c r="AG9" i="2899" s="1"/>
  <c r="V9" i="2899"/>
  <c r="W9" i="2899" s="1"/>
  <c r="AK14" i="2898"/>
  <c r="AL14" i="2898" s="1"/>
  <c r="AK9" i="2898"/>
  <c r="AL9" i="2898" s="1"/>
  <c r="AK7" i="2898"/>
  <c r="AV7" i="2897"/>
  <c r="AV15" i="2897" s="1"/>
  <c r="AV16" i="2897" s="1"/>
  <c r="AU15" i="2897"/>
  <c r="AP7" i="2897"/>
  <c r="AP10" i="2897"/>
  <c r="AQ10" i="2897" s="1"/>
  <c r="AF8" i="2897"/>
  <c r="AG8" i="2897" s="1"/>
  <c r="V8" i="2897"/>
  <c r="W8" i="2897" s="1"/>
  <c r="P12" i="2897"/>
  <c r="Q12" i="2897" s="1"/>
  <c r="P8" i="2897"/>
  <c r="Q8" i="2897" s="1"/>
  <c r="AP12" i="2896"/>
  <c r="AQ12" i="2896" s="1"/>
  <c r="AF12" i="2896"/>
  <c r="AG12" i="2896" s="1"/>
  <c r="V12" i="2896"/>
  <c r="W12" i="2896" s="1"/>
  <c r="P14" i="2896"/>
  <c r="Q14" i="2896" s="1"/>
  <c r="P12" i="2896"/>
  <c r="Q12" i="2896" s="1"/>
  <c r="P10" i="2896"/>
  <c r="Q10" i="2896" s="1"/>
  <c r="P8" i="2896"/>
  <c r="Q8" i="2896" s="1"/>
  <c r="AU8" i="2895"/>
  <c r="AV8" i="2895" s="1"/>
  <c r="AK8" i="2895"/>
  <c r="AL8" i="2895" s="1"/>
  <c r="AA8" i="2895"/>
  <c r="AB8" i="2895" s="1"/>
  <c r="P15" i="2895"/>
  <c r="Q7" i="2895"/>
  <c r="Q15" i="2895" s="1"/>
  <c r="Q16" i="2895" s="1"/>
  <c r="AP10" i="2893"/>
  <c r="AQ10" i="2893" s="1"/>
  <c r="AF10" i="2893"/>
  <c r="AG10" i="2893" s="1"/>
  <c r="V10" i="2893"/>
  <c r="W10" i="2893" s="1"/>
  <c r="P14" i="2893"/>
  <c r="Q14" i="2893" s="1"/>
  <c r="P10" i="2893"/>
  <c r="Q10" i="2893" s="1"/>
  <c r="AU12" i="2892"/>
  <c r="AV12" i="2892" s="1"/>
  <c r="AK12" i="2892"/>
  <c r="AL12" i="2892" s="1"/>
  <c r="AA12" i="2892"/>
  <c r="AB12" i="2892" s="1"/>
  <c r="P13" i="2892"/>
  <c r="Q13" i="2892" s="1"/>
  <c r="P9" i="2892"/>
  <c r="Q9" i="2892" s="1"/>
  <c r="P7" i="2892"/>
  <c r="AU10" i="2891"/>
  <c r="AV10" i="2891" s="1"/>
  <c r="AK10" i="2891"/>
  <c r="AL10" i="2891" s="1"/>
  <c r="AA10" i="2891"/>
  <c r="AB10" i="2891" s="1"/>
  <c r="AU9" i="2890"/>
  <c r="AV9" i="2890" s="1"/>
  <c r="AU7" i="2890"/>
  <c r="AP9" i="2890"/>
  <c r="AQ9" i="2890" s="1"/>
  <c r="AP7" i="2890"/>
  <c r="AK9" i="2890"/>
  <c r="AL9" i="2890" s="1"/>
  <c r="AK7" i="2890"/>
  <c r="AF9" i="2890"/>
  <c r="AG9" i="2890" s="1"/>
  <c r="AF7" i="2890"/>
  <c r="AA9" i="2890"/>
  <c r="AB9" i="2890" s="1"/>
  <c r="AA7" i="2890"/>
  <c r="V9" i="2890"/>
  <c r="W9" i="2890" s="1"/>
  <c r="V7" i="2890"/>
  <c r="AP8" i="2889"/>
  <c r="AQ8" i="2889" s="1"/>
  <c r="AF8" i="2889"/>
  <c r="AG8" i="2889" s="1"/>
  <c r="V8" i="2889"/>
  <c r="W8" i="2889" s="1"/>
  <c r="P12" i="2889"/>
  <c r="Q12" i="2889" s="1"/>
  <c r="P8" i="2889"/>
  <c r="Q8" i="2889" s="1"/>
  <c r="AP12" i="2888"/>
  <c r="AQ12" i="2888" s="1"/>
  <c r="AF12" i="2888"/>
  <c r="AG12" i="2888" s="1"/>
  <c r="V12" i="2888"/>
  <c r="W12" i="2888" s="1"/>
  <c r="P14" i="2888"/>
  <c r="Q14" i="2888" s="1"/>
  <c r="P12" i="2888"/>
  <c r="Q12" i="2888" s="1"/>
  <c r="P10" i="2888"/>
  <c r="Q10" i="2888" s="1"/>
  <c r="P8" i="2888"/>
  <c r="Q8" i="2888" s="1"/>
  <c r="AU8" i="2887"/>
  <c r="AV8" i="2887" s="1"/>
  <c r="AK8" i="2887"/>
  <c r="AL8" i="2887" s="1"/>
  <c r="AA8" i="2887"/>
  <c r="AB8" i="2887" s="1"/>
  <c r="P15" i="2887"/>
  <c r="Q7" i="2887"/>
  <c r="Q15" i="2887" s="1"/>
  <c r="Q16" i="2887" s="1"/>
  <c r="P15" i="2886"/>
  <c r="Q7" i="2886"/>
  <c r="Q15" i="2886" s="1"/>
  <c r="Q16" i="2886" s="1"/>
  <c r="P15" i="2882"/>
  <c r="Q7" i="2882"/>
  <c r="Q15" i="2882" s="1"/>
  <c r="Q16" i="2882" s="1"/>
  <c r="AP13" i="2902"/>
  <c r="AQ13" i="2902" s="1"/>
  <c r="V13" i="2902"/>
  <c r="W13" i="2902" s="1"/>
  <c r="AF14" i="2901"/>
  <c r="AG14" i="2901" s="1"/>
  <c r="AU14" i="2899"/>
  <c r="AV14" i="2899" s="1"/>
  <c r="AA14" i="2899"/>
  <c r="AB14" i="2899" s="1"/>
  <c r="AF13" i="2898"/>
  <c r="AG13" i="2898" s="1"/>
  <c r="AP14" i="2897"/>
  <c r="AQ14" i="2897" s="1"/>
  <c r="AF14" i="2897"/>
  <c r="AG14" i="2897" s="1"/>
  <c r="V14" i="2897"/>
  <c r="W14" i="2897" s="1"/>
  <c r="AU8" i="2896"/>
  <c r="AV8" i="2896" s="1"/>
  <c r="AK8" i="2896"/>
  <c r="AL8" i="2896" s="1"/>
  <c r="AA8" i="2896"/>
  <c r="AB8" i="2896" s="1"/>
  <c r="AU7" i="2895"/>
  <c r="AU12" i="2895"/>
  <c r="AV12" i="2895" s="1"/>
  <c r="AK7" i="2895"/>
  <c r="AK12" i="2895"/>
  <c r="AL12" i="2895" s="1"/>
  <c r="AA7" i="2895"/>
  <c r="AA12" i="2895"/>
  <c r="AB12" i="2895" s="1"/>
  <c r="AU10" i="2894"/>
  <c r="AV10" i="2894" s="1"/>
  <c r="AK10" i="2894"/>
  <c r="AL10" i="2894" s="1"/>
  <c r="AA10" i="2894"/>
  <c r="AB10" i="2894" s="1"/>
  <c r="AV7" i="2893"/>
  <c r="AV15" i="2893" s="1"/>
  <c r="AV16" i="2893" s="1"/>
  <c r="AU15" i="2893"/>
  <c r="AL7" i="2893"/>
  <c r="AL15" i="2893" s="1"/>
  <c r="AL16" i="2893" s="1"/>
  <c r="AK15" i="2893"/>
  <c r="AB7" i="2893"/>
  <c r="AB15" i="2893" s="1"/>
  <c r="AB16" i="2893" s="1"/>
  <c r="AA15" i="2893"/>
  <c r="AU13" i="2892"/>
  <c r="AV13" i="2892" s="1"/>
  <c r="AK13" i="2892"/>
  <c r="AL13" i="2892" s="1"/>
  <c r="AA13" i="2892"/>
  <c r="AB13" i="2892" s="1"/>
  <c r="AQ7" i="2891"/>
  <c r="AQ15" i="2891" s="1"/>
  <c r="AQ16" i="2891" s="1"/>
  <c r="AP15" i="2891"/>
  <c r="AG7" i="2891"/>
  <c r="AG15" i="2891" s="1"/>
  <c r="AG16" i="2891" s="1"/>
  <c r="AF15" i="2891"/>
  <c r="W7" i="2891"/>
  <c r="W15" i="2891" s="1"/>
  <c r="W16" i="2891" s="1"/>
  <c r="V15" i="2891"/>
  <c r="AP10" i="2890"/>
  <c r="AQ10" i="2890" s="1"/>
  <c r="AF10" i="2890"/>
  <c r="AG10" i="2890" s="1"/>
  <c r="V10" i="2890"/>
  <c r="W10" i="2890" s="1"/>
  <c r="AP14" i="2889"/>
  <c r="AQ14" i="2889" s="1"/>
  <c r="AF14" i="2889"/>
  <c r="AG14" i="2889" s="1"/>
  <c r="V14" i="2889"/>
  <c r="W14" i="2889" s="1"/>
  <c r="AU8" i="2888"/>
  <c r="AV8" i="2888" s="1"/>
  <c r="AK8" i="2888"/>
  <c r="AL8" i="2888" s="1"/>
  <c r="AA8" i="2888"/>
  <c r="AB8" i="2888" s="1"/>
  <c r="AU7" i="2887"/>
  <c r="AU12" i="2887"/>
  <c r="AV12" i="2887" s="1"/>
  <c r="AK7" i="2887"/>
  <c r="AK12" i="2887"/>
  <c r="AL12" i="2887" s="1"/>
  <c r="AA7" i="2887"/>
  <c r="AA12" i="2887"/>
  <c r="AB12" i="2887" s="1"/>
  <c r="AU10" i="2886"/>
  <c r="AV10" i="2886" s="1"/>
  <c r="AK13" i="2886"/>
  <c r="AL13" i="2886" s="1"/>
  <c r="AF7" i="2886"/>
  <c r="AF12" i="2886"/>
  <c r="AG12" i="2886" s="1"/>
  <c r="AF8" i="2886"/>
  <c r="AG8" i="2886" s="1"/>
  <c r="AA9" i="2886"/>
  <c r="AB9" i="2886" s="1"/>
  <c r="V14" i="2886"/>
  <c r="W14" i="2886" s="1"/>
  <c r="V10" i="2886"/>
  <c r="W10" i="2886" s="1"/>
  <c r="AU13" i="2884"/>
  <c r="AV13" i="2884" s="1"/>
  <c r="AP7" i="2884"/>
  <c r="AP12" i="2884"/>
  <c r="AQ12" i="2884" s="1"/>
  <c r="AP8" i="2884"/>
  <c r="AQ8" i="2884" s="1"/>
  <c r="AK9" i="2884"/>
  <c r="AL9" i="2884" s="1"/>
  <c r="AF14" i="2884"/>
  <c r="AG14" i="2884" s="1"/>
  <c r="AF10" i="2884"/>
  <c r="AG10" i="2884" s="1"/>
  <c r="AA13" i="2884"/>
  <c r="AB13" i="2884" s="1"/>
  <c r="V7" i="2884"/>
  <c r="V12" i="2884"/>
  <c r="W12" i="2884" s="1"/>
  <c r="V8" i="2884"/>
  <c r="W8" i="2884" s="1"/>
  <c r="AU8" i="2883"/>
  <c r="AV8" i="2883" s="1"/>
  <c r="AP10" i="2883"/>
  <c r="AQ10" i="2883" s="1"/>
  <c r="AP9" i="2883"/>
  <c r="AQ9" i="2883" s="1"/>
  <c r="AP7" i="2883"/>
  <c r="AK8" i="2883"/>
  <c r="AL8" i="2883" s="1"/>
  <c r="AF10" i="2883"/>
  <c r="AG10" i="2883" s="1"/>
  <c r="AF9" i="2883"/>
  <c r="AG9" i="2883" s="1"/>
  <c r="AF7" i="2883"/>
  <c r="AA8" i="2883"/>
  <c r="AB8" i="2883" s="1"/>
  <c r="V10" i="2883"/>
  <c r="W10" i="2883" s="1"/>
  <c r="V9" i="2883"/>
  <c r="W9" i="2883" s="1"/>
  <c r="V7" i="2883"/>
  <c r="AU9" i="2882"/>
  <c r="AV9" i="2882" s="1"/>
  <c r="AP14" i="2882"/>
  <c r="AQ14" i="2882" s="1"/>
  <c r="AP10" i="2882"/>
  <c r="AQ10" i="2882" s="1"/>
  <c r="AK13" i="2882"/>
  <c r="AL13" i="2882" s="1"/>
  <c r="AF7" i="2882"/>
  <c r="AF12" i="2882"/>
  <c r="AG12" i="2882" s="1"/>
  <c r="AF8" i="2882"/>
  <c r="AG8" i="2882" s="1"/>
  <c r="AA9" i="2882"/>
  <c r="AB9" i="2882" s="1"/>
  <c r="V14" i="2882"/>
  <c r="W14" i="2882" s="1"/>
  <c r="V10" i="2882"/>
  <c r="W10" i="2882" s="1"/>
  <c r="AU13" i="2880"/>
  <c r="AV13" i="2880" s="1"/>
  <c r="AP7" i="2880"/>
  <c r="AP12" i="2880"/>
  <c r="AQ12" i="2880" s="1"/>
  <c r="AP8" i="2880"/>
  <c r="AQ8" i="2880" s="1"/>
  <c r="AK9" i="2880"/>
  <c r="AL9" i="2880" s="1"/>
  <c r="AF14" i="2880"/>
  <c r="AG14" i="2880" s="1"/>
  <c r="AF10" i="2880"/>
  <c r="AG10" i="2880" s="1"/>
  <c r="AA13" i="2880"/>
  <c r="AB13" i="2880" s="1"/>
  <c r="V7" i="2880"/>
  <c r="V12" i="2880"/>
  <c r="W12" i="2880" s="1"/>
  <c r="V8" i="2880"/>
  <c r="W8" i="2880" s="1"/>
  <c r="AF14" i="2903"/>
  <c r="AG14" i="2903" s="1"/>
  <c r="AU13" i="2902"/>
  <c r="AV13" i="2902" s="1"/>
  <c r="AA13" i="2902"/>
  <c r="AB13" i="2902" s="1"/>
  <c r="AK13" i="2898"/>
  <c r="AL13" i="2898" s="1"/>
  <c r="AK15" i="2897"/>
  <c r="AB7" i="2897"/>
  <c r="AB15" i="2897" s="1"/>
  <c r="AB16" i="2897" s="1"/>
  <c r="AA15" i="2897"/>
  <c r="AU13" i="2896"/>
  <c r="AV13" i="2896" s="1"/>
  <c r="AK13" i="2896"/>
  <c r="AL13" i="2896" s="1"/>
  <c r="AA13" i="2896"/>
  <c r="AB13" i="2896" s="1"/>
  <c r="AQ7" i="2895"/>
  <c r="AQ15" i="2895" s="1"/>
  <c r="AQ16" i="2895" s="1"/>
  <c r="AP15" i="2895"/>
  <c r="AG7" i="2895"/>
  <c r="AG15" i="2895" s="1"/>
  <c r="AG16" i="2895" s="1"/>
  <c r="AF15" i="2895"/>
  <c r="W7" i="2895"/>
  <c r="W15" i="2895" s="1"/>
  <c r="W16" i="2895" s="1"/>
  <c r="V15" i="2895"/>
  <c r="AP10" i="2894"/>
  <c r="AQ10" i="2894" s="1"/>
  <c r="AF10" i="2894"/>
  <c r="AG10" i="2894" s="1"/>
  <c r="V10" i="2894"/>
  <c r="W10" i="2894" s="1"/>
  <c r="AP7" i="2893"/>
  <c r="AP12" i="2893"/>
  <c r="AQ12" i="2893" s="1"/>
  <c r="AF14" i="2893"/>
  <c r="AG14" i="2893" s="1"/>
  <c r="V7" i="2893"/>
  <c r="V12" i="2893"/>
  <c r="W12" i="2893" s="1"/>
  <c r="AP8" i="2892"/>
  <c r="AQ8" i="2892" s="1"/>
  <c r="AF8" i="2892"/>
  <c r="AG8" i="2892" s="1"/>
  <c r="V8" i="2892"/>
  <c r="W8" i="2892" s="1"/>
  <c r="AU14" i="2891"/>
  <c r="AV14" i="2891" s="1"/>
  <c r="AK7" i="2891"/>
  <c r="AK12" i="2891"/>
  <c r="AL12" i="2891" s="1"/>
  <c r="AA14" i="2891"/>
  <c r="AB14" i="2891" s="1"/>
  <c r="AU10" i="2890"/>
  <c r="AV10" i="2890" s="1"/>
  <c r="AK10" i="2890"/>
  <c r="AL10" i="2890" s="1"/>
  <c r="AA10" i="2890"/>
  <c r="AB10" i="2890" s="1"/>
  <c r="AV7" i="2889"/>
  <c r="AV15" i="2889" s="1"/>
  <c r="AV16" i="2889" s="1"/>
  <c r="AU15" i="2889"/>
  <c r="AL7" i="2889"/>
  <c r="AL15" i="2889" s="1"/>
  <c r="AL16" i="2889" s="1"/>
  <c r="AK15" i="2889"/>
  <c r="AB7" i="2889"/>
  <c r="AB15" i="2889" s="1"/>
  <c r="AB16" i="2889" s="1"/>
  <c r="AA15" i="2889"/>
  <c r="AU13" i="2888"/>
  <c r="AV13" i="2888" s="1"/>
  <c r="AK13" i="2888"/>
  <c r="AL13" i="2888" s="1"/>
  <c r="AA13" i="2888"/>
  <c r="AB13" i="2888" s="1"/>
  <c r="AQ7" i="2887"/>
  <c r="AQ15" i="2887" s="1"/>
  <c r="AQ16" i="2887" s="1"/>
  <c r="AP15" i="2887"/>
  <c r="AG7" i="2887"/>
  <c r="AG15" i="2887" s="1"/>
  <c r="AG16" i="2887" s="1"/>
  <c r="AF15" i="2887"/>
  <c r="W7" i="2887"/>
  <c r="W15" i="2887" s="1"/>
  <c r="W16" i="2887" s="1"/>
  <c r="V15" i="2887"/>
  <c r="AP10" i="2886"/>
  <c r="AQ10" i="2886" s="1"/>
  <c r="AK7" i="2886"/>
  <c r="AK12" i="2886"/>
  <c r="AL12" i="2886" s="1"/>
  <c r="AA14" i="2886"/>
  <c r="AB14" i="2886" s="1"/>
  <c r="P13" i="2885"/>
  <c r="Q13" i="2885" s="1"/>
  <c r="P9" i="2885"/>
  <c r="Q9" i="2885" s="1"/>
  <c r="AU7" i="2884"/>
  <c r="AU12" i="2884"/>
  <c r="AV12" i="2884" s="1"/>
  <c r="AK14" i="2884"/>
  <c r="AL14" i="2884" s="1"/>
  <c r="AA7" i="2884"/>
  <c r="AA12" i="2884"/>
  <c r="AB12" i="2884" s="1"/>
  <c r="AU10" i="2883"/>
  <c r="AV10" i="2883" s="1"/>
  <c r="AU9" i="2883"/>
  <c r="AV9" i="2883" s="1"/>
  <c r="AK10" i="2883"/>
  <c r="AL10" i="2883" s="1"/>
  <c r="AK9" i="2883"/>
  <c r="AL9" i="2883" s="1"/>
  <c r="AA10" i="2883"/>
  <c r="AB10" i="2883" s="1"/>
  <c r="AA9" i="2883"/>
  <c r="AB9" i="2883" s="1"/>
  <c r="P11" i="2883"/>
  <c r="Q11" i="2883" s="1"/>
  <c r="P7" i="2883"/>
  <c r="AU14" i="2882"/>
  <c r="AV14" i="2882" s="1"/>
  <c r="AK7" i="2882"/>
  <c r="AK12" i="2882"/>
  <c r="AL12" i="2882" s="1"/>
  <c r="AA14" i="2882"/>
  <c r="AB14" i="2882" s="1"/>
  <c r="P13" i="2881"/>
  <c r="Q13" i="2881" s="1"/>
  <c r="P9" i="2881"/>
  <c r="Q9" i="2881" s="1"/>
  <c r="AU7" i="2880"/>
  <c r="AU12" i="2880"/>
  <c r="AV12" i="2880" s="1"/>
  <c r="AK14" i="2880"/>
  <c r="AL14" i="2880" s="1"/>
  <c r="AA7" i="2880"/>
  <c r="AA12" i="2880"/>
  <c r="AB12" i="2880" s="1"/>
  <c r="AB7" i="2880" l="1"/>
  <c r="AB15" i="2880" s="1"/>
  <c r="AB16" i="2880" s="1"/>
  <c r="AA15" i="2880"/>
  <c r="AL7" i="2882"/>
  <c r="AL15" i="2882" s="1"/>
  <c r="AL16" i="2882" s="1"/>
  <c r="AK15" i="2882"/>
  <c r="P15" i="2883"/>
  <c r="Q7" i="2883"/>
  <c r="Q15" i="2883" s="1"/>
  <c r="Q16" i="2883" s="1"/>
  <c r="AV7" i="2884"/>
  <c r="AV15" i="2884" s="1"/>
  <c r="AV16" i="2884" s="1"/>
  <c r="AU15" i="2884"/>
  <c r="AQ7" i="2893"/>
  <c r="AQ15" i="2893" s="1"/>
  <c r="AQ16" i="2893" s="1"/>
  <c r="AP15" i="2893"/>
  <c r="W7" i="2880"/>
  <c r="W15" i="2880" s="1"/>
  <c r="W16" i="2880" s="1"/>
  <c r="V15" i="2880"/>
  <c r="AG7" i="2882"/>
  <c r="AG15" i="2882" s="1"/>
  <c r="AG16" i="2882" s="1"/>
  <c r="AF15" i="2882"/>
  <c r="AQ7" i="2884"/>
  <c r="AQ15" i="2884" s="1"/>
  <c r="AQ16" i="2884" s="1"/>
  <c r="AP15" i="2884"/>
  <c r="AB7" i="2895"/>
  <c r="AB15" i="2895" s="1"/>
  <c r="AB16" i="2895" s="1"/>
  <c r="AA15" i="2895"/>
  <c r="AL7" i="2895"/>
  <c r="AL15" i="2895" s="1"/>
  <c r="AL16" i="2895" s="1"/>
  <c r="AK15" i="2895"/>
  <c r="AV7" i="2895"/>
  <c r="AV15" i="2895" s="1"/>
  <c r="AV16" i="2895" s="1"/>
  <c r="AU15" i="2895"/>
  <c r="V15" i="2890"/>
  <c r="W7" i="2890"/>
  <c r="W15" i="2890" s="1"/>
  <c r="W16" i="2890" s="1"/>
  <c r="AA15" i="2890"/>
  <c r="AB7" i="2890"/>
  <c r="AB15" i="2890" s="1"/>
  <c r="AB16" i="2890" s="1"/>
  <c r="AF15" i="2890"/>
  <c r="AG7" i="2890"/>
  <c r="AG15" i="2890" s="1"/>
  <c r="AG16" i="2890" s="1"/>
  <c r="AK15" i="2890"/>
  <c r="AL7" i="2890"/>
  <c r="AL15" i="2890" s="1"/>
  <c r="AL16" i="2890" s="1"/>
  <c r="AP15" i="2890"/>
  <c r="AQ7" i="2890"/>
  <c r="AQ15" i="2890" s="1"/>
  <c r="AQ16" i="2890" s="1"/>
  <c r="AU15" i="2890"/>
  <c r="AV7" i="2890"/>
  <c r="AV15" i="2890" s="1"/>
  <c r="AV16" i="2890" s="1"/>
  <c r="AK15" i="2898"/>
  <c r="AL7" i="2898"/>
  <c r="AL15" i="2898" s="1"/>
  <c r="AL16" i="2898" s="1"/>
  <c r="Q7" i="2900"/>
  <c r="Q15" i="2900" s="1"/>
  <c r="Q16" i="2900" s="1"/>
  <c r="P15" i="2900"/>
  <c r="AK15" i="2902"/>
  <c r="AL7" i="2902"/>
  <c r="AL15" i="2902" s="1"/>
  <c r="AL16" i="2902" s="1"/>
  <c r="P15" i="2893"/>
  <c r="Q7" i="2893"/>
  <c r="Q15" i="2893" s="1"/>
  <c r="Q16" i="2893" s="1"/>
  <c r="V15" i="2896"/>
  <c r="W7" i="2896"/>
  <c r="W15" i="2896" s="1"/>
  <c r="W16" i="2896" s="1"/>
  <c r="AA15" i="2896"/>
  <c r="AB7" i="2896"/>
  <c r="AB15" i="2896" s="1"/>
  <c r="AB16" i="2896" s="1"/>
  <c r="AF15" i="2896"/>
  <c r="AG7" i="2896"/>
  <c r="AG15" i="2896" s="1"/>
  <c r="AG16" i="2896" s="1"/>
  <c r="AK15" i="2896"/>
  <c r="AL7" i="2896"/>
  <c r="AL15" i="2896" s="1"/>
  <c r="AL16" i="2896" s="1"/>
  <c r="AP15" i="2896"/>
  <c r="AQ7" i="2896"/>
  <c r="AQ15" i="2896" s="1"/>
  <c r="AQ16" i="2896" s="1"/>
  <c r="AU15" i="2896"/>
  <c r="AV7" i="2896"/>
  <c r="AV15" i="2896" s="1"/>
  <c r="AV16" i="2896" s="1"/>
  <c r="AF15" i="2898"/>
  <c r="AG7" i="2898"/>
  <c r="AG15" i="2898" s="1"/>
  <c r="AG16" i="2898" s="1"/>
  <c r="W7" i="2899"/>
  <c r="W15" i="2899" s="1"/>
  <c r="W16" i="2899" s="1"/>
  <c r="V15" i="2899"/>
  <c r="AB7" i="2899"/>
  <c r="AB15" i="2899" s="1"/>
  <c r="AB16" i="2899" s="1"/>
  <c r="AA15" i="2899"/>
  <c r="AK15" i="2904"/>
  <c r="AL7" i="2904"/>
  <c r="AL15" i="2904" s="1"/>
  <c r="AL16" i="2904" s="1"/>
  <c r="V15" i="2900"/>
  <c r="W7" i="2900"/>
  <c r="W15" i="2900" s="1"/>
  <c r="W16" i="2900" s="1"/>
  <c r="AA15" i="2900"/>
  <c r="AB7" i="2900"/>
  <c r="AB15" i="2900" s="1"/>
  <c r="AB16" i="2900" s="1"/>
  <c r="AF15" i="2900"/>
  <c r="AG7" i="2900"/>
  <c r="AG15" i="2900" s="1"/>
  <c r="AG16" i="2900" s="1"/>
  <c r="AK15" i="2900"/>
  <c r="AL7" i="2900"/>
  <c r="AL15" i="2900" s="1"/>
  <c r="AL16" i="2900" s="1"/>
  <c r="AP15" i="2900"/>
  <c r="AQ7" i="2900"/>
  <c r="AQ15" i="2900" s="1"/>
  <c r="AQ16" i="2900" s="1"/>
  <c r="AU15" i="2900"/>
  <c r="AV7" i="2900"/>
  <c r="AV15" i="2900" s="1"/>
  <c r="AV16" i="2900" s="1"/>
  <c r="AQ7" i="2905"/>
  <c r="AQ15" i="2905" s="1"/>
  <c r="AQ16" i="2905" s="1"/>
  <c r="AP15" i="2905"/>
  <c r="AV7" i="2905"/>
  <c r="AV15" i="2905" s="1"/>
  <c r="AV16" i="2905" s="1"/>
  <c r="AU15" i="2905"/>
  <c r="AU15" i="2907"/>
  <c r="AV7" i="2907"/>
  <c r="AV15" i="2907" s="1"/>
  <c r="AV16" i="2907" s="1"/>
  <c r="P15" i="2881"/>
  <c r="Q7" i="2881"/>
  <c r="Q15" i="2881" s="1"/>
  <c r="Q16" i="2881" s="1"/>
  <c r="AB15" i="2882"/>
  <c r="AB16" i="2882" s="1"/>
  <c r="AV15" i="2882"/>
  <c r="AV16" i="2882" s="1"/>
  <c r="AL7" i="2884"/>
  <c r="AL15" i="2884" s="1"/>
  <c r="AL16" i="2884" s="1"/>
  <c r="AK15" i="2884"/>
  <c r="AA15" i="2886"/>
  <c r="AB7" i="2891"/>
  <c r="AB15" i="2891" s="1"/>
  <c r="AB16" i="2891" s="1"/>
  <c r="AA15" i="2891"/>
  <c r="AG7" i="2893"/>
  <c r="AG15" i="2893" s="1"/>
  <c r="AG16" i="2893" s="1"/>
  <c r="AF15" i="2893"/>
  <c r="AF15" i="2880"/>
  <c r="W7" i="2882"/>
  <c r="W15" i="2882" s="1"/>
  <c r="W16" i="2882" s="1"/>
  <c r="V15" i="2882"/>
  <c r="AG15" i="2884"/>
  <c r="AG16" i="2884" s="1"/>
  <c r="AG15" i="2889"/>
  <c r="AG16" i="2889" s="1"/>
  <c r="W15" i="2897"/>
  <c r="W16" i="2897" s="1"/>
  <c r="AQ15" i="2886"/>
  <c r="AQ16" i="2886" s="1"/>
  <c r="P15" i="2888"/>
  <c r="AA15" i="2894"/>
  <c r="AF15" i="2894"/>
  <c r="AU15" i="2894"/>
  <c r="Q15" i="2896"/>
  <c r="Q16" i="2896" s="1"/>
  <c r="AV15" i="2902"/>
  <c r="AV16" i="2902" s="1"/>
  <c r="V15" i="2903"/>
  <c r="AF15" i="2903"/>
  <c r="AP15" i="2903"/>
  <c r="P15" i="2906"/>
  <c r="P15" i="2890"/>
  <c r="AA15" i="2892"/>
  <c r="AF15" i="2892"/>
  <c r="AK15" i="2892"/>
  <c r="AU15" i="2892"/>
  <c r="AG7" i="2899"/>
  <c r="AG15" i="2899" s="1"/>
  <c r="AG16" i="2899" s="1"/>
  <c r="AF15" i="2899"/>
  <c r="AL15" i="2899"/>
  <c r="AL16" i="2899" s="1"/>
  <c r="AP15" i="2902"/>
  <c r="AA15" i="2904"/>
  <c r="AU15" i="2904"/>
  <c r="AP15" i="2904"/>
  <c r="AG7" i="2905"/>
  <c r="AG15" i="2905" s="1"/>
  <c r="AG16" i="2905" s="1"/>
  <c r="AF15" i="2905"/>
  <c r="P15" i="2904"/>
  <c r="P15" i="2907"/>
  <c r="Q7" i="2907"/>
  <c r="Q15" i="2907" s="1"/>
  <c r="Q16" i="2907" s="1"/>
  <c r="AL15" i="2907"/>
  <c r="AL16" i="2907" s="1"/>
  <c r="AV7" i="2880"/>
  <c r="AV15" i="2880" s="1"/>
  <c r="AV16" i="2880" s="1"/>
  <c r="AU15" i="2880"/>
  <c r="AB7" i="2884"/>
  <c r="AB15" i="2884" s="1"/>
  <c r="AB16" i="2884" s="1"/>
  <c r="AA15" i="2884"/>
  <c r="AL7" i="2886"/>
  <c r="AL15" i="2886" s="1"/>
  <c r="AL16" i="2886" s="1"/>
  <c r="AK15" i="2886"/>
  <c r="AL7" i="2891"/>
  <c r="AL15" i="2891" s="1"/>
  <c r="AL16" i="2891" s="1"/>
  <c r="AK15" i="2891"/>
  <c r="W7" i="2893"/>
  <c r="W15" i="2893" s="1"/>
  <c r="W16" i="2893" s="1"/>
  <c r="V15" i="2893"/>
  <c r="AQ7" i="2880"/>
  <c r="AQ15" i="2880" s="1"/>
  <c r="AQ16" i="2880" s="1"/>
  <c r="AP15" i="2880"/>
  <c r="V15" i="2883"/>
  <c r="W7" i="2883"/>
  <c r="W15" i="2883" s="1"/>
  <c r="W16" i="2883" s="1"/>
  <c r="AF15" i="2883"/>
  <c r="AG7" i="2883"/>
  <c r="AG15" i="2883" s="1"/>
  <c r="AG16" i="2883" s="1"/>
  <c r="AP15" i="2883"/>
  <c r="AQ7" i="2883"/>
  <c r="AQ15" i="2883" s="1"/>
  <c r="AQ16" i="2883" s="1"/>
  <c r="W7" i="2884"/>
  <c r="W15" i="2884" s="1"/>
  <c r="W16" i="2884" s="1"/>
  <c r="V15" i="2884"/>
  <c r="AG7" i="2886"/>
  <c r="AG15" i="2886" s="1"/>
  <c r="AG16" i="2886" s="1"/>
  <c r="AF15" i="2886"/>
  <c r="AB7" i="2887"/>
  <c r="AB15" i="2887" s="1"/>
  <c r="AB16" i="2887" s="1"/>
  <c r="AA15" i="2887"/>
  <c r="AL7" i="2887"/>
  <c r="AL15" i="2887" s="1"/>
  <c r="AL16" i="2887" s="1"/>
  <c r="AK15" i="2887"/>
  <c r="AV7" i="2887"/>
  <c r="AV15" i="2887" s="1"/>
  <c r="AV16" i="2887" s="1"/>
  <c r="AU15" i="2887"/>
  <c r="Q7" i="2892"/>
  <c r="Q15" i="2892" s="1"/>
  <c r="Q16" i="2892" s="1"/>
  <c r="P15" i="2892"/>
  <c r="AQ7" i="2897"/>
  <c r="AQ15" i="2897" s="1"/>
  <c r="AQ16" i="2897" s="1"/>
  <c r="AP15" i="2897"/>
  <c r="W7" i="2901"/>
  <c r="W15" i="2901" s="1"/>
  <c r="W16" i="2901" s="1"/>
  <c r="V15" i="2901"/>
  <c r="AG7" i="2901"/>
  <c r="AG15" i="2901" s="1"/>
  <c r="AG16" i="2901" s="1"/>
  <c r="AF15" i="2901"/>
  <c r="AQ7" i="2901"/>
  <c r="AQ15" i="2901" s="1"/>
  <c r="AQ16" i="2901" s="1"/>
  <c r="AP15" i="2901"/>
  <c r="V15" i="2888"/>
  <c r="W7" i="2888"/>
  <c r="W15" i="2888" s="1"/>
  <c r="W16" i="2888" s="1"/>
  <c r="AA15" i="2888"/>
  <c r="AB7" i="2888"/>
  <c r="AB15" i="2888" s="1"/>
  <c r="AB16" i="2888" s="1"/>
  <c r="AF15" i="2888"/>
  <c r="AG7" i="2888"/>
  <c r="AG15" i="2888" s="1"/>
  <c r="AG16" i="2888" s="1"/>
  <c r="AK15" i="2888"/>
  <c r="AL7" i="2888"/>
  <c r="AL15" i="2888" s="1"/>
  <c r="AL16" i="2888" s="1"/>
  <c r="AP15" i="2888"/>
  <c r="AQ7" i="2888"/>
  <c r="AQ15" i="2888" s="1"/>
  <c r="AQ16" i="2888" s="1"/>
  <c r="AU15" i="2888"/>
  <c r="AV7" i="2888"/>
  <c r="AV15" i="2888" s="1"/>
  <c r="AV16" i="2888" s="1"/>
  <c r="P15" i="2894"/>
  <c r="Q7" i="2894"/>
  <c r="Q15" i="2894" s="1"/>
  <c r="Q16" i="2894" s="1"/>
  <c r="AQ7" i="2899"/>
  <c r="AQ15" i="2899" s="1"/>
  <c r="AQ16" i="2899" s="1"/>
  <c r="AP15" i="2899"/>
  <c r="AV7" i="2899"/>
  <c r="AV15" i="2899" s="1"/>
  <c r="AV16" i="2899" s="1"/>
  <c r="AU15" i="2899"/>
  <c r="AF15" i="2902"/>
  <c r="AG7" i="2902"/>
  <c r="AG15" i="2902" s="1"/>
  <c r="AG16" i="2902" s="1"/>
  <c r="P15" i="2898"/>
  <c r="Q7" i="2898"/>
  <c r="Q15" i="2898" s="1"/>
  <c r="Q16" i="2898" s="1"/>
  <c r="P15" i="2902"/>
  <c r="Q7" i="2902"/>
  <c r="Q15" i="2902" s="1"/>
  <c r="Q16" i="2902" s="1"/>
  <c r="AF15" i="2904"/>
  <c r="AG7" i="2904"/>
  <c r="AG15" i="2904" s="1"/>
  <c r="AG16" i="2904" s="1"/>
  <c r="W7" i="2905"/>
  <c r="W15" i="2905" s="1"/>
  <c r="W16" i="2905" s="1"/>
  <c r="V15" i="2905"/>
  <c r="AB7" i="2905"/>
  <c r="AB15" i="2905" s="1"/>
  <c r="AB16" i="2905" s="1"/>
  <c r="AA15" i="2905"/>
  <c r="V15" i="2906"/>
  <c r="W7" i="2906"/>
  <c r="W15" i="2906" s="1"/>
  <c r="W16" i="2906" s="1"/>
  <c r="AA15" i="2906"/>
  <c r="AB7" i="2906"/>
  <c r="AB15" i="2906" s="1"/>
  <c r="AB16" i="2906" s="1"/>
  <c r="AF15" i="2906"/>
  <c r="AG7" i="2906"/>
  <c r="AG15" i="2906" s="1"/>
  <c r="AG16" i="2906" s="1"/>
  <c r="AK15" i="2906"/>
  <c r="AL7" i="2906"/>
  <c r="AL15" i="2906" s="1"/>
  <c r="AL16" i="2906" s="1"/>
  <c r="AP15" i="2906"/>
  <c r="AQ7" i="2906"/>
  <c r="AQ15" i="2906" s="1"/>
  <c r="AQ16" i="2906" s="1"/>
  <c r="AU15" i="2906"/>
  <c r="AV7" i="2906"/>
  <c r="AV15" i="2906" s="1"/>
  <c r="AV16" i="2906" s="1"/>
  <c r="AA15" i="2907"/>
  <c r="AB7" i="2907"/>
  <c r="AB15" i="2907" s="1"/>
  <c r="AB16" i="2907" s="1"/>
  <c r="AL7" i="2880"/>
  <c r="AL15" i="2880" s="1"/>
  <c r="AL16" i="2880" s="1"/>
  <c r="AK15" i="2880"/>
  <c r="AA15" i="2882"/>
  <c r="AU15" i="2882"/>
  <c r="P15" i="2885"/>
  <c r="Q7" i="2885"/>
  <c r="Q15" i="2885" s="1"/>
  <c r="Q16" i="2885" s="1"/>
  <c r="AB15" i="2886"/>
  <c r="AB16" i="2886" s="1"/>
  <c r="AV7" i="2891"/>
  <c r="AV15" i="2891" s="1"/>
  <c r="AV16" i="2891" s="1"/>
  <c r="AU15" i="2891"/>
  <c r="AG15" i="2880"/>
  <c r="AG16" i="2880" s="1"/>
  <c r="AQ7" i="2882"/>
  <c r="AQ15" i="2882" s="1"/>
  <c r="AQ16" i="2882" s="1"/>
  <c r="AP15" i="2882"/>
  <c r="AF15" i="2884"/>
  <c r="W7" i="2886"/>
  <c r="W15" i="2886" s="1"/>
  <c r="W16" i="2886" s="1"/>
  <c r="V15" i="2886"/>
  <c r="V15" i="2889"/>
  <c r="AF15" i="2889"/>
  <c r="AP15" i="2889"/>
  <c r="V15" i="2897"/>
  <c r="AF15" i="2897"/>
  <c r="AP15" i="2886"/>
  <c r="AU15" i="2886"/>
  <c r="Q15" i="2888"/>
  <c r="Q16" i="2888" s="1"/>
  <c r="W15" i="2894"/>
  <c r="W16" i="2894" s="1"/>
  <c r="AB15" i="2894"/>
  <c r="AB16" i="2894" s="1"/>
  <c r="AG15" i="2894"/>
  <c r="AG16" i="2894" s="1"/>
  <c r="AL15" i="2894"/>
  <c r="AL16" i="2894" s="1"/>
  <c r="AQ15" i="2894"/>
  <c r="AQ16" i="2894" s="1"/>
  <c r="AV15" i="2894"/>
  <c r="AV16" i="2894" s="1"/>
  <c r="P15" i="2896"/>
  <c r="AA15" i="2902"/>
  <c r="AU15" i="2902"/>
  <c r="W15" i="2903"/>
  <c r="W16" i="2903" s="1"/>
  <c r="AG15" i="2903"/>
  <c r="AG16" i="2903" s="1"/>
  <c r="AQ15" i="2903"/>
  <c r="AQ16" i="2903" s="1"/>
  <c r="Q15" i="2906"/>
  <c r="Q16" i="2906" s="1"/>
  <c r="P15" i="2889"/>
  <c r="Q7" i="2889"/>
  <c r="Q15" i="2889" s="1"/>
  <c r="Q16" i="2889" s="1"/>
  <c r="Q15" i="2890"/>
  <c r="Q16" i="2890" s="1"/>
  <c r="W15" i="2892"/>
  <c r="W16" i="2892" s="1"/>
  <c r="AB15" i="2892"/>
  <c r="AB16" i="2892" s="1"/>
  <c r="AG15" i="2892"/>
  <c r="AG16" i="2892" s="1"/>
  <c r="AL15" i="2892"/>
  <c r="AL16" i="2892" s="1"/>
  <c r="AQ15" i="2892"/>
  <c r="AQ16" i="2892" s="1"/>
  <c r="AV15" i="2892"/>
  <c r="AV16" i="2892" s="1"/>
  <c r="P15" i="2897"/>
  <c r="Q7" i="2897"/>
  <c r="Q15" i="2897" s="1"/>
  <c r="Q16" i="2897" s="1"/>
  <c r="AK15" i="2899"/>
  <c r="P15" i="2901"/>
  <c r="Q7" i="2901"/>
  <c r="Q15" i="2901" s="1"/>
  <c r="Q16" i="2901" s="1"/>
  <c r="W15" i="2902"/>
  <c r="W16" i="2902" s="1"/>
  <c r="AQ15" i="2902"/>
  <c r="AQ16" i="2902" s="1"/>
  <c r="AB15" i="2904"/>
  <c r="AB16" i="2904" s="1"/>
  <c r="AV15" i="2904"/>
  <c r="AV16" i="2904" s="1"/>
  <c r="W15" i="2904"/>
  <c r="W16" i="2904" s="1"/>
  <c r="AQ15" i="2904"/>
  <c r="AQ16" i="2904" s="1"/>
  <c r="Q15" i="2904"/>
  <c r="Q16" i="2904" s="1"/>
  <c r="AK15" i="2907"/>
</calcChain>
</file>

<file path=xl/sharedStrings.xml><?xml version="1.0" encoding="utf-8"?>
<sst xmlns="http://schemas.openxmlformats.org/spreadsheetml/2006/main" count="2322" uniqueCount="146">
  <si>
    <t>Date</t>
  </si>
  <si>
    <t>Hen</t>
  </si>
  <si>
    <t>Program</t>
  </si>
  <si>
    <t>Start at 999999</t>
  </si>
  <si>
    <t>Sequence component 1</t>
  </si>
  <si>
    <t>Time 1</t>
  </si>
  <si>
    <t>Seqeunce Component 2</t>
  </si>
  <si>
    <t>Time 2</t>
  </si>
  <si>
    <t>Seqeunce Component 3</t>
  </si>
  <si>
    <t>Time 3</t>
  </si>
  <si>
    <t>Correct   0 = No 1=Yes</t>
  </si>
  <si>
    <t>Seqeunce</t>
  </si>
  <si>
    <t>Time</t>
  </si>
  <si>
    <t xml:space="preserve">if 77 new line,                                  if 31 or 41 = yes new line on 77, </t>
  </si>
  <si>
    <t>=string of Seqeunce compponent 1, 2 &amp; 3</t>
  </si>
  <si>
    <t>=time 3</t>
  </si>
  <si>
    <t>This continues until ther is a 1 on its own to indicate start of summary data</t>
  </si>
  <si>
    <t>10-19 =1</t>
  </si>
  <si>
    <t xml:space="preserve">Summary Data </t>
  </si>
  <si>
    <t>20-29 =2</t>
  </si>
  <si>
    <t>Correct</t>
  </si>
  <si>
    <t>Incorrect</t>
  </si>
  <si>
    <t>Rft</t>
  </si>
  <si>
    <t>total</t>
  </si>
  <si>
    <t>Av Correct</t>
  </si>
  <si>
    <t>Av Incorrect</t>
  </si>
  <si>
    <t>Percent correct</t>
  </si>
  <si>
    <t>in this example the seqeunce would be 111</t>
  </si>
  <si>
    <t>Working with Folder</t>
  </si>
  <si>
    <t>Filenames:</t>
  </si>
  <si>
    <t>Use Folder 51</t>
  </si>
  <si>
    <t>Auto Clean Up</t>
  </si>
  <si>
    <t>Process All/Or Pick A number: ALL or an integer</t>
  </si>
  <si>
    <t>Paint Cells</t>
  </si>
  <si>
    <t>Block 1</t>
  </si>
  <si>
    <t>Correct sequence</t>
  </si>
  <si>
    <t>Block 2</t>
  </si>
  <si>
    <t>Block 3</t>
  </si>
  <si>
    <t>Block 4</t>
  </si>
  <si>
    <t>Block 5</t>
  </si>
  <si>
    <t>Block 6</t>
  </si>
  <si>
    <t>Day</t>
  </si>
  <si>
    <t>Average Response Rate</t>
  </si>
  <si>
    <t>Target %</t>
  </si>
  <si>
    <t>RF for non correct sequence</t>
  </si>
  <si>
    <t>U Value</t>
  </si>
  <si>
    <t>ALL</t>
  </si>
  <si>
    <t>F:\Hen Chapter\Raw Data\55\Phase 1 CON\</t>
  </si>
  <si>
    <t>!2011-03-03_09h27m.Subject 55 Phase 1 RLL</t>
  </si>
  <si>
    <t>!2011-03-04_07h12m.Subject 55 Phase 1 RLL</t>
  </si>
  <si>
    <t>!2011-03-05_09h12m.Subject 55 Phase 1 RLL</t>
  </si>
  <si>
    <t>!2011-03-06_08h25m.Subject 55 Phase 1 RLL</t>
  </si>
  <si>
    <t>!2011-03-07_09h06m.Subject 55 Phase 1 RLL</t>
  </si>
  <si>
    <t>!2011-03-10_07h32m.Subject 55 Phase 1 RLL</t>
  </si>
  <si>
    <t>!2011-03-11_06h49m.Subject 55 Phase 1 RLL</t>
  </si>
  <si>
    <t>!2011-03-12_07h59m.Subject 55 Phase 1 RLL</t>
  </si>
  <si>
    <t>!2011-03-13_07h03m.Subject 55 Phase 1 RLL</t>
  </si>
  <si>
    <t>!2011-03-14_08h15m.Subject 55 Phase 1 RLL</t>
  </si>
  <si>
    <t>!2011-03-15_08h02m.Subject 55 Phase 1 RLL</t>
  </si>
  <si>
    <t>!2011-03-16_08h25m.Subject 55 Phase 1 RLL</t>
  </si>
  <si>
    <t>!2011-03-17_08h43m.Subject 55 Phase 1 RLL</t>
  </si>
  <si>
    <t>!2011-03-18_07h42m.Subject 55 Phase 1 RLL</t>
  </si>
  <si>
    <t>!2011-03-19_09h07m.Subject 55 Phase 1 RLL</t>
  </si>
  <si>
    <t>!2011-03-20_06h50m.Subject 55 Phase 1 RLL</t>
  </si>
  <si>
    <t>!2011-03-21_08h20m.Subject 55 Phase 1 RLL</t>
  </si>
  <si>
    <t>!2011-03-22_08h34m.Subject 55 Phase 1 RLL</t>
  </si>
  <si>
    <t>!2011-03-23_08h44m.Subject 55 Phase 1 RLL</t>
  </si>
  <si>
    <t>!2011-03-24_08h28m.Subject 55 Phase 1 RLL</t>
  </si>
  <si>
    <t>!2011-03-25_07h46m.Subject 55 Phase 1 RLL</t>
  </si>
  <si>
    <t>!2011-03-26_07h29m.Subject 55 Phase 1 RLL</t>
  </si>
  <si>
    <t>!2011-03-27_07h19m.Subject 55 Phase 1 RLL</t>
  </si>
  <si>
    <t>!2011-03-28_07h26m.Subject 55 Phase 1 RLL</t>
  </si>
  <si>
    <t>!2011-03-29_07h30m.Subject 55 Phase 1 RLL</t>
  </si>
  <si>
    <t>!2011-03-30_06h18m.Subject 55 Phase 1 RLL</t>
  </si>
  <si>
    <t>!2011-03-31_07h03m.Subject 55 Phase 1 RLL</t>
  </si>
  <si>
    <t>!2011-04-01_06h38m.Subject 55 Phase 1</t>
  </si>
  <si>
    <t>Report for:!2011-03-03_09h27m.Subject 55 Phase 1 RLL</t>
  </si>
  <si>
    <t>Group</t>
  </si>
  <si>
    <t>Correct Sequence</t>
  </si>
  <si>
    <t>Total Sequences in Data</t>
  </si>
  <si>
    <t>Total Sequences in Summary</t>
  </si>
  <si>
    <t>Frequency</t>
  </si>
  <si>
    <t>Relative Frequency</t>
  </si>
  <si>
    <t>Variability</t>
  </si>
  <si>
    <t>U=</t>
  </si>
  <si>
    <t>Sequence
Component
1</t>
  </si>
  <si>
    <t>Time
1</t>
  </si>
  <si>
    <t>Sequence
Component
2</t>
  </si>
  <si>
    <t>Time
2</t>
  </si>
  <si>
    <t>Sequence
Component
3</t>
  </si>
  <si>
    <t>Time
3</t>
  </si>
  <si>
    <t>Sequence
Component
4</t>
  </si>
  <si>
    <t>Time
4</t>
  </si>
  <si>
    <t>Sequence
Component
5</t>
  </si>
  <si>
    <t>Time
5</t>
  </si>
  <si>
    <t>Correct?
0=No 1=Yes</t>
  </si>
  <si>
    <t>Sequence</t>
  </si>
  <si>
    <t>Total Target Seq</t>
  </si>
  <si>
    <t xml:space="preserve">% of reinforcement given in 6 equal intervals based on number of trials </t>
  </si>
  <si>
    <t>target sequence</t>
  </si>
  <si>
    <t>total reinforcement</t>
  </si>
  <si>
    <t>% target</t>
  </si>
  <si>
    <t>CCRF</t>
  </si>
  <si>
    <t>% CCRf</t>
  </si>
  <si>
    <t>average response rate</t>
  </si>
  <si>
    <t>%_1</t>
  </si>
  <si>
    <t>%_2</t>
  </si>
  <si>
    <t>%_3</t>
  </si>
  <si>
    <t>%_4</t>
  </si>
  <si>
    <t>%_5</t>
  </si>
  <si>
    <t>%_6</t>
  </si>
  <si>
    <t>U1=</t>
  </si>
  <si>
    <t>Total Sequences in Block Data</t>
  </si>
  <si>
    <t>Total Sequences in Block Summary</t>
  </si>
  <si>
    <t>U2=</t>
  </si>
  <si>
    <t>U3=</t>
  </si>
  <si>
    <t>U4=</t>
  </si>
  <si>
    <t>U5=</t>
  </si>
  <si>
    <t>U6=</t>
  </si>
  <si>
    <t>Report for:!2011-03-04_07h12m.Subject 55 Phase 1 RLL</t>
  </si>
  <si>
    <t>Report for:!2011-03-05_09h12m.Subject 55 Phase 1 RLL</t>
  </si>
  <si>
    <t>Report for:!2011-03-06_08h25m.Subject 55 Phase 1 RLL</t>
  </si>
  <si>
    <t>Report for:!2011-03-07_09h06m.Subject 55 Phase 1 RLL</t>
  </si>
  <si>
    <t>Report for:!2011-03-10_07h32m.Subject 55 Phase 1 RLL</t>
  </si>
  <si>
    <t>Report for:!2011-03-11_06h49m.Subject 55 Phase 1 RLL</t>
  </si>
  <si>
    <t>Report for:!2011-03-12_07h59m.Subject 55 Phase 1 RLL</t>
  </si>
  <si>
    <t>Report for:!2011-03-13_07h03m.Subject 55 Phase 1 RLL</t>
  </si>
  <si>
    <t>Report for:!2011-03-14_08h15m.Subject 55 Phase 1 RLL</t>
  </si>
  <si>
    <t>Report for:!2011-03-15_08h02m.Subject 55 Phase 1 RLL</t>
  </si>
  <si>
    <t>Report for:!2011-03-16_08h25m.Subject 55 Phase 1 RLL</t>
  </si>
  <si>
    <t>Report for:!2011-03-17_08h43m.Subject 55 Phase 1 RLL</t>
  </si>
  <si>
    <t>Report for:!2011-03-18_07h42m.Subject 55 Phase 1 RLL</t>
  </si>
  <si>
    <t>Report for:!2011-03-19_09h07m.Subject 55 Phase 1 RLL</t>
  </si>
  <si>
    <t>Report for:!2011-03-20_06h50m.Subject 55 Phase 1 RLL</t>
  </si>
  <si>
    <t>Report for:!2011-03-21_08h20m.Subject 55 Phase 1 RLL</t>
  </si>
  <si>
    <t>Report for:!2011-03-22_08h34m.Subject 55 Phase 1 RLL</t>
  </si>
  <si>
    <t>Report for:!2011-03-23_08h44m.Subject 55 Phase 1 RLL</t>
  </si>
  <si>
    <t>Report for:!2011-03-24_08h28m.Subject 55 Phase 1 RLL</t>
  </si>
  <si>
    <t>Report for:!2011-03-25_07h46m.Subject 55 Phase 1 RLL</t>
  </si>
  <si>
    <t>Report for:!2011-03-26_07h29m.Subject 55 Phase 1 RLL</t>
  </si>
  <si>
    <t>Report for:!2011-03-27_07h19m.Subject 55 Phase 1 RLL</t>
  </si>
  <si>
    <t>Report for:!2011-03-28_07h26m.Subject 55 Phase 1 RLL</t>
  </si>
  <si>
    <t>Report for:!2011-03-29_07h30m.Subject 55 Phase 1 RLL</t>
  </si>
  <si>
    <t>Report for:!2011-03-30_06h18m.Subject 55 Phase 1 RLL</t>
  </si>
  <si>
    <t>Report for:!2011-03-31_07h03m.Subject 55 Phase 1 RLL</t>
  </si>
  <si>
    <t>Report for:!2011-04-01_06h38m.Subject 55 Phase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</si>
</sst>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b/>
      <sz val="11"/>
      <color indexed="9"/>
      <name val="Calibri"/>
      <family val="2"/>
    </font>
    <font>
      <sz val="11"/>
      <color indexed="9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indexed="16"/>
      <name val="Calibri"/>
      <family val="2"/>
      <scheme val="minor"/>
    </font>
    <font>
      <sz val="11"/>
      <color indexed="16"/>
      <name val="Calibri"/>
      <family val="2"/>
      <scheme val="minor"/>
    </font>
    <font>
      <sz val="10"/>
      <color indexed="16"/>
      <name val="Calibri"/>
      <family val="2"/>
      <scheme val="minor"/>
    </font>
    <font>
      <sz val="11"/>
      <color rgb="FFFFFFFF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000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0" fillId="2" borderId="0" xfId="0" applyFill="1"/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/>
    <xf numFmtId="0" fontId="1" fillId="3" borderId="0" xfId="0" applyFont="1" applyFill="1" applyAlignment="1">
      <alignment horizontal="center" wrapText="1"/>
    </xf>
    <xf numFmtId="0" fontId="0" fillId="3" borderId="1" xfId="0" applyFill="1" applyBorder="1"/>
    <xf numFmtId="0" fontId="0" fillId="3" borderId="1" xfId="0" applyFill="1" applyBorder="1" applyAlignment="1">
      <alignment horizontal="center" wrapText="1"/>
    </xf>
    <xf numFmtId="0" fontId="0" fillId="0" borderId="0" xfId="0" quotePrefix="1" applyAlignment="1">
      <alignment wrapText="1"/>
    </xf>
    <xf numFmtId="0" fontId="0" fillId="0" borderId="0" xfId="0" quotePrefix="1"/>
    <xf numFmtId="0" fontId="0" fillId="3" borderId="0" xfId="0" applyFill="1"/>
    <xf numFmtId="0" fontId="1" fillId="4" borderId="0" xfId="0" applyFont="1" applyFill="1"/>
    <xf numFmtId="0" fontId="0" fillId="4" borderId="0" xfId="0" applyFill="1"/>
    <xf numFmtId="0" fontId="1" fillId="4" borderId="1" xfId="0" applyFont="1" applyFill="1" applyBorder="1"/>
    <xf numFmtId="0" fontId="1" fillId="5" borderId="2" xfId="0" applyFont="1" applyFill="1" applyBorder="1" applyAlignment="1">
      <alignment wrapText="1"/>
    </xf>
    <xf numFmtId="0" fontId="0" fillId="0" borderId="1" xfId="0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textRotation="90"/>
    </xf>
    <xf numFmtId="15" fontId="0" fillId="0" borderId="0" xfId="0" applyNumberFormat="1"/>
    <xf numFmtId="0" fontId="3" fillId="0" borderId="0" xfId="0" applyFont="1" applyFill="1" applyAlignment="1">
      <alignment horizontal="center"/>
    </xf>
    <xf numFmtId="0" fontId="4" fillId="0" borderId="0" xfId="0" applyFont="1" applyFill="1"/>
    <xf numFmtId="0" fontId="0" fillId="0" borderId="0" xfId="0" applyFill="1"/>
    <xf numFmtId="0" fontId="3" fillId="0" borderId="0" xfId="0" applyFont="1" applyFill="1"/>
    <xf numFmtId="0" fontId="1" fillId="3" borderId="0" xfId="0" applyFont="1" applyFill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7" fillId="6" borderId="0" xfId="0" applyFont="1" applyFill="1"/>
    <xf numFmtId="0" fontId="0" fillId="7" borderId="3" xfId="0" applyFill="1" applyBorder="1" applyAlignment="1">
      <alignment horizontal="center" wrapText="1"/>
    </xf>
    <xf numFmtId="0" fontId="0" fillId="7" borderId="4" xfId="0" applyFill="1" applyBorder="1" applyAlignment="1">
      <alignment horizontal="center" wrapText="1"/>
    </xf>
    <xf numFmtId="0" fontId="0" fillId="7" borderId="5" xfId="0" applyFill="1" applyBorder="1" applyAlignment="1">
      <alignment horizontal="center" wrapText="1"/>
    </xf>
    <xf numFmtId="0" fontId="0" fillId="7" borderId="6" xfId="0" applyFill="1" applyBorder="1" applyAlignment="1">
      <alignment horizontal="center" wrapText="1"/>
    </xf>
    <xf numFmtId="0" fontId="0" fillId="7" borderId="7" xfId="0" applyFill="1" applyBorder="1" applyAlignment="1">
      <alignment horizontal="center" wrapText="1"/>
    </xf>
    <xf numFmtId="15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8" fillId="6" borderId="8" xfId="0" applyFont="1" applyFill="1" applyBorder="1"/>
    <xf numFmtId="0" fontId="8" fillId="6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 wrapText="1"/>
    </xf>
    <xf numFmtId="0" fontId="0" fillId="8" borderId="0" xfId="0" applyFill="1" applyAlignment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1" borderId="8" xfId="0" applyFill="1" applyBorder="1"/>
    <xf numFmtId="0" fontId="10" fillId="9" borderId="0" xfId="0" applyFont="1" applyFill="1"/>
    <xf numFmtId="0" fontId="10" fillId="0" borderId="0" xfId="0" applyFont="1"/>
    <xf numFmtId="0" fontId="10" fillId="9" borderId="0" xfId="0" applyFont="1" applyFill="1" applyAlignment="1">
      <alignment horizontal="center"/>
    </xf>
    <xf numFmtId="0" fontId="0" fillId="10" borderId="0" xfId="0" applyFill="1" applyAlignment="1">
      <alignment horizontal="right"/>
    </xf>
    <xf numFmtId="0" fontId="0" fillId="9" borderId="0" xfId="0" applyFill="1" applyAlignment="1">
      <alignment horizontal="right"/>
    </xf>
    <xf numFmtId="0" fontId="11" fillId="9" borderId="0" xfId="0" applyFont="1" applyFill="1" applyAlignment="1">
      <alignment horizontal="right"/>
    </xf>
    <xf numFmtId="0" fontId="0" fillId="12" borderId="0" xfId="0" applyFill="1"/>
    <xf numFmtId="0" fontId="6" fillId="8" borderId="0" xfId="0" applyFont="1" applyFill="1" applyAlignment="1">
      <alignment horizontal="center"/>
    </xf>
    <xf numFmtId="0" fontId="9" fillId="6" borderId="9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8" fillId="13" borderId="8" xfId="0" applyFont="1" applyFill="1" applyBorder="1"/>
    <xf numFmtId="0" fontId="7" fillId="13" borderId="8" xfId="0" applyFont="1" applyFill="1" applyBorder="1"/>
    <xf numFmtId="0" fontId="0" fillId="9" borderId="0" xfId="0" applyFill="1" applyAlignment="1">
      <alignment horizontal="center"/>
    </xf>
    <xf numFmtId="0" fontId="0" fillId="10" borderId="4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10" borderId="14" xfId="0" applyFill="1" applyBorder="1" applyAlignment="1">
      <alignment horizontal="center"/>
    </xf>
    <xf numFmtId="0" fontId="0" fillId="9" borderId="14" xfId="0" applyFill="1" applyBorder="1" applyAlignment="1">
      <alignment horizontal="center"/>
    </xf>
    <xf numFmtId="0" fontId="0" fillId="9" borderId="5" xfId="0" applyFill="1" applyBorder="1" applyAlignment="1">
      <alignment horizontal="center" wrapText="1"/>
    </xf>
    <xf numFmtId="0" fontId="0" fillId="9" borderId="6" xfId="0" applyFill="1" applyBorder="1" applyAlignment="1">
      <alignment horizontal="center" wrapText="1"/>
    </xf>
    <xf numFmtId="0" fontId="0" fillId="14" borderId="5" xfId="0" applyFill="1" applyBorder="1" applyAlignment="1">
      <alignment horizontal="center" wrapText="1"/>
    </xf>
    <xf numFmtId="0" fontId="0" fillId="14" borderId="0" xfId="0" applyFill="1"/>
    <xf numFmtId="0" fontId="0" fillId="9" borderId="15" xfId="0" applyFill="1" applyBorder="1" applyAlignment="1">
      <alignment horizontal="center" wrapText="1"/>
    </xf>
    <xf numFmtId="0" fontId="0" fillId="9" borderId="16" xfId="0" applyFill="1" applyBorder="1" applyAlignment="1">
      <alignment horizontal="center" wrapText="1"/>
    </xf>
    <xf numFmtId="0" fontId="0" fillId="9" borderId="3" xfId="0" applyFill="1" applyBorder="1" applyAlignment="1">
      <alignment horizontal="center" wrapText="1"/>
    </xf>
    <xf numFmtId="0" fontId="0" fillId="9" borderId="4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0</xdr:row>
          <xdr:rowOff>66675</xdr:rowOff>
        </xdr:from>
        <xdr:to>
          <xdr:col>4</xdr:col>
          <xdr:colOff>133350</xdr:colOff>
          <xdr:row>2</xdr:row>
          <xdr:rowOff>161925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00000000-0008-0000-0200-00000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SELECT FOLDER TO START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K12"/>
  <sheetViews>
    <sheetView workbookViewId="0">
      <selection activeCell="G15" sqref="G15"/>
    </sheetView>
  </sheetViews>
  <sheetFormatPr defaultRowHeight="15" x14ac:dyDescent="0.25"/>
  <cols>
    <col min="1" max="1" width="11.7109375" customWidth="1"/>
    <col min="2" max="2" width="9.28515625" customWidth="1"/>
    <col min="3" max="3" width="11.5703125" customWidth="1"/>
    <col min="5" max="5" width="11.28515625" customWidth="1"/>
    <col min="6" max="6" width="18.28515625" customWidth="1"/>
    <col min="7" max="7" width="28.28515625" customWidth="1"/>
    <col min="10" max="10" width="20.7109375" customWidth="1"/>
  </cols>
  <sheetData>
    <row r="2" spans="1:11" x14ac:dyDescent="0.25">
      <c r="A2" s="2" t="s">
        <v>0</v>
      </c>
      <c r="B2" s="2"/>
      <c r="C2" s="2"/>
      <c r="D2" s="2"/>
      <c r="E2" s="2"/>
      <c r="F2" s="2"/>
      <c r="G2" s="2"/>
      <c r="H2" s="2"/>
    </row>
    <row r="3" spans="1:11" x14ac:dyDescent="0.25">
      <c r="A3" s="2" t="s">
        <v>1</v>
      </c>
      <c r="B3" s="2"/>
      <c r="C3" s="2"/>
      <c r="D3" s="2"/>
      <c r="E3" s="2"/>
      <c r="F3" s="2"/>
      <c r="G3" s="2"/>
      <c r="H3" s="2"/>
    </row>
    <row r="4" spans="1:11" x14ac:dyDescent="0.25">
      <c r="A4" s="2" t="s">
        <v>2</v>
      </c>
      <c r="B4" s="2"/>
      <c r="C4" s="2"/>
      <c r="D4" s="2"/>
      <c r="E4" s="2"/>
      <c r="F4" s="2"/>
      <c r="G4" s="2"/>
      <c r="H4" s="2"/>
    </row>
    <row r="5" spans="1:11" x14ac:dyDescent="0.25">
      <c r="A5" s="2" t="s">
        <v>3</v>
      </c>
      <c r="B5" s="2"/>
      <c r="C5" s="2"/>
      <c r="D5" s="2"/>
      <c r="E5" s="2"/>
      <c r="F5" s="2"/>
      <c r="G5" s="2"/>
      <c r="H5" s="2"/>
    </row>
    <row r="6" spans="1:11" ht="45" x14ac:dyDescent="0.25">
      <c r="A6" s="3" t="s">
        <v>4</v>
      </c>
      <c r="B6" s="3" t="s">
        <v>5</v>
      </c>
      <c r="C6" s="3" t="s">
        <v>6</v>
      </c>
      <c r="D6" s="3" t="s">
        <v>7</v>
      </c>
      <c r="E6" s="3" t="s">
        <v>8</v>
      </c>
      <c r="F6" s="3" t="s">
        <v>9</v>
      </c>
      <c r="G6" s="3" t="s">
        <v>10</v>
      </c>
      <c r="H6" s="4"/>
      <c r="I6" s="1"/>
      <c r="J6" s="5" t="s">
        <v>11</v>
      </c>
      <c r="K6" s="5" t="s">
        <v>12</v>
      </c>
    </row>
    <row r="7" spans="1:11" ht="45" x14ac:dyDescent="0.25">
      <c r="A7" s="6">
        <v>12</v>
      </c>
      <c r="B7" s="6">
        <v>7</v>
      </c>
      <c r="C7" s="6">
        <v>12</v>
      </c>
      <c r="D7" s="6">
        <v>42</v>
      </c>
      <c r="E7" s="6">
        <v>13</v>
      </c>
      <c r="F7" s="6">
        <v>18</v>
      </c>
      <c r="G7" s="7" t="s">
        <v>13</v>
      </c>
      <c r="H7" s="6"/>
      <c r="J7" s="8" t="s">
        <v>14</v>
      </c>
      <c r="K7" s="9" t="s">
        <v>15</v>
      </c>
    </row>
    <row r="8" spans="1:11" x14ac:dyDescent="0.25">
      <c r="A8" s="25" t="s">
        <v>16</v>
      </c>
      <c r="B8" s="25"/>
      <c r="C8" s="25"/>
      <c r="D8" s="25"/>
      <c r="E8" s="25"/>
      <c r="F8" s="25"/>
      <c r="G8" s="25"/>
      <c r="H8" s="10"/>
    </row>
    <row r="9" spans="1:11" x14ac:dyDescent="0.25">
      <c r="A9" s="10"/>
      <c r="B9" s="10"/>
      <c r="C9" s="10"/>
      <c r="D9" s="10"/>
      <c r="E9" s="10"/>
      <c r="F9" s="10"/>
      <c r="G9" s="10"/>
      <c r="H9" s="10"/>
      <c r="J9" t="s">
        <v>17</v>
      </c>
    </row>
    <row r="10" spans="1:11" x14ac:dyDescent="0.25">
      <c r="A10" s="11" t="s">
        <v>18</v>
      </c>
      <c r="B10" s="12"/>
      <c r="C10" s="12"/>
      <c r="D10" s="12"/>
      <c r="E10" s="12"/>
      <c r="F10" s="12"/>
      <c r="G10" s="12"/>
      <c r="H10" s="12"/>
      <c r="J10" t="s">
        <v>19</v>
      </c>
    </row>
    <row r="11" spans="1:11" ht="45" x14ac:dyDescent="0.25">
      <c r="A11" s="13" t="s">
        <v>20</v>
      </c>
      <c r="B11" s="13" t="s">
        <v>21</v>
      </c>
      <c r="C11" s="13" t="s">
        <v>22</v>
      </c>
      <c r="D11" s="13" t="s">
        <v>23</v>
      </c>
      <c r="E11" s="13" t="s">
        <v>24</v>
      </c>
      <c r="F11" s="13" t="s">
        <v>25</v>
      </c>
      <c r="G11" s="13" t="s">
        <v>26</v>
      </c>
      <c r="H11" s="13" t="s">
        <v>12</v>
      </c>
      <c r="J11" s="14" t="s">
        <v>27</v>
      </c>
    </row>
    <row r="12" spans="1:11" x14ac:dyDescent="0.25">
      <c r="A12" s="15">
        <v>40</v>
      </c>
      <c r="B12" s="15">
        <v>33</v>
      </c>
      <c r="C12" s="15">
        <v>40</v>
      </c>
      <c r="D12" s="15">
        <v>73</v>
      </c>
      <c r="E12" s="15">
        <v>23.95</v>
      </c>
      <c r="F12" s="15">
        <v>15</v>
      </c>
      <c r="G12" s="15">
        <v>54</v>
      </c>
      <c r="H12" s="15">
        <v>806</v>
      </c>
    </row>
  </sheetData>
  <mergeCells count="1">
    <mergeCell ref="A8:G8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32"/>
  <sheetViews>
    <sheetView tabSelected="1" workbookViewId="0">
      <selection activeCell="K6" sqref="K6:P6"/>
    </sheetView>
  </sheetViews>
  <sheetFormatPr defaultRowHeight="15" x14ac:dyDescent="0.25"/>
  <sheetData>
    <row r="2" spans="1:16" ht="138.75" x14ac:dyDescent="0.25">
      <c r="A2" t="s">
        <v>41</v>
      </c>
      <c r="B2" t="s">
        <v>0</v>
      </c>
      <c r="C2" s="19" t="s">
        <v>42</v>
      </c>
      <c r="D2" s="19" t="s">
        <v>43</v>
      </c>
      <c r="E2" s="19" t="s">
        <v>44</v>
      </c>
      <c r="F2" s="19" t="s">
        <v>45</v>
      </c>
      <c r="K2" t="s">
        <v>34</v>
      </c>
      <c r="L2" t="s">
        <v>36</v>
      </c>
      <c r="M2" t="s">
        <v>37</v>
      </c>
      <c r="N2" t="s">
        <v>38</v>
      </c>
      <c r="O2" t="s">
        <v>39</v>
      </c>
      <c r="P2" t="s">
        <v>40</v>
      </c>
    </row>
    <row r="3" spans="1:16" x14ac:dyDescent="0.25">
      <c r="A3">
        <v>1</v>
      </c>
      <c r="B3" s="20">
        <f>'!2011-03-03_09h27m.Subject 55 P'!B2:C2</f>
        <v>40605</v>
      </c>
      <c r="C3">
        <f>('!2011-03-03_09h27m.Subject 55 P'!F121/60)/'!2011-03-03_09h27m.Subject 55 P'!Q3</f>
        <v>3.1310344827586207</v>
      </c>
      <c r="D3">
        <f>'!2011-03-03_09h27m.Subject 55 P'!N20/'!2011-03-03_09h27m.Subject 55 P'!Q3</f>
        <v>1.7241379310344827E-2</v>
      </c>
      <c r="E3">
        <f>SUM('!2011-03-03_09h27m.Subject 55 P'!L20:Q20)/'!2011-03-03_09h27m.Subject 55 P'!Q3</f>
        <v>1.4051724137931034</v>
      </c>
      <c r="F3">
        <f>'!2011-03-03_09h27m.Subject 55 P'!Q16</f>
        <v>0.35567476759902972</v>
      </c>
      <c r="J3" s="18" t="s">
        <v>42</v>
      </c>
      <c r="K3">
        <f>AVERAGE(C3:C7)</f>
        <v>3.8037862616310889</v>
      </c>
      <c r="L3">
        <f>AVERAGE(C8:C12)</f>
        <v>3.6550166776782405</v>
      </c>
      <c r="M3">
        <f>AVERAGE(C13:C17)</f>
        <v>2.3149478023840437</v>
      </c>
      <c r="N3">
        <f>AVERAGE(C18:C22)</f>
        <v>2.1256321092257622</v>
      </c>
      <c r="O3">
        <f>AVERAGE(C23:C27)</f>
        <v>2.4173357491356375</v>
      </c>
      <c r="P3">
        <f>AVERAGE(C28:C32)</f>
        <v>2.2706316526610646</v>
      </c>
    </row>
    <row r="4" spans="1:16" x14ac:dyDescent="0.25">
      <c r="A4">
        <v>2</v>
      </c>
      <c r="B4" s="20">
        <f>'!2011-03-04_07h12m.Subject 55 P'!B2:C2</f>
        <v>40606</v>
      </c>
      <c r="C4">
        <f>('!2011-03-04_07h12m.Subject 55 P'!F54/60)/'!2011-03-04_07h12m.Subject 55 P'!Q3</f>
        <v>8.2319444444444443</v>
      </c>
      <c r="D4">
        <f>'!2011-03-04_07h12m.Subject 55 P'!N20/'!2011-03-04_07h12m.Subject 55 P'!Q3</f>
        <v>0</v>
      </c>
      <c r="E4">
        <f>SUM('!2011-03-04_07h12m.Subject 55 P'!L20:Q20)/'!2011-03-04_07h12m.Subject 55 P'!Q3</f>
        <v>2.6458333333333335</v>
      </c>
      <c r="F4">
        <f>'!2011-03-04_07h12m.Subject 55 P'!Q16</f>
        <v>0.30002237978502355</v>
      </c>
      <c r="J4" s="18" t="s">
        <v>43</v>
      </c>
      <c r="K4">
        <f>AVERAGE(D3:D7)</f>
        <v>7.5299085151301903E-3</v>
      </c>
      <c r="L4">
        <f>AVERAGE(D8:D12)</f>
        <v>8.7378259330527369E-2</v>
      </c>
      <c r="M4">
        <f>AVERAGE(D13:D17)</f>
        <v>0.3826853847906479</v>
      </c>
      <c r="N4">
        <f>AVERAGE(D18:D22)</f>
        <v>0.5226666864985996</v>
      </c>
      <c r="O4">
        <f>AVERAGE(D23:D27)</f>
        <v>0.47297657099110657</v>
      </c>
      <c r="P4">
        <f>AVERAGE(D28:D32)</f>
        <v>0.70084033613445385</v>
      </c>
    </row>
    <row r="5" spans="1:16" x14ac:dyDescent="0.25">
      <c r="A5">
        <v>3</v>
      </c>
      <c r="B5" s="20">
        <f>'!2011-03-05_09h12m.Subject 55 P'!B2:C2</f>
        <v>40607</v>
      </c>
      <c r="C5">
        <f>('!2011-03-05_09h12m.Subject 55 P'!F55/60)/'!2011-03-05_09h12m.Subject 55 P'!Q3</f>
        <v>7.397619047619048</v>
      </c>
      <c r="D5">
        <f>'!2011-03-05_09h12m.Subject 55 P'!N20/'!2011-03-05_09h12m.Subject 55 P'!Q3</f>
        <v>2.0408163265306121E-2</v>
      </c>
      <c r="E5">
        <f>SUM('!2011-03-05_09h12m.Subject 55 P'!L20:Q20)/'!2011-03-05_09h12m.Subject 55 P'!Q3</f>
        <v>2.6326530612244898</v>
      </c>
      <c r="F5">
        <f>'!2011-03-05_09h12m.Subject 55 P'!Q16</f>
        <v>0.28167452963338785</v>
      </c>
      <c r="J5" s="18" t="s">
        <v>102</v>
      </c>
      <c r="K5">
        <f>AVERAGE(E3:E7)</f>
        <v>1.4367317616701853</v>
      </c>
      <c r="L5">
        <f>AVERAGE(E8:E12)</f>
        <v>1.8986779697188545</v>
      </c>
      <c r="M5">
        <f>AVERAGE(E13:E17)</f>
        <v>2.6310288482270114</v>
      </c>
      <c r="N5">
        <f>AVERAGE(E18:E22)</f>
        <v>3.1489934541900455</v>
      </c>
      <c r="O5">
        <f>AVERAGE(E23:E27)</f>
        <v>2.6604066868007457</v>
      </c>
      <c r="P5">
        <f>AVERAGE(E28:E32)</f>
        <v>4.7369467787114852</v>
      </c>
    </row>
    <row r="6" spans="1:16" x14ac:dyDescent="0.25">
      <c r="A6">
        <v>4</v>
      </c>
      <c r="B6" s="20">
        <f>'!2011-03-06_08h25m.Subject 55 P'!B2:C2</f>
        <v>40608</v>
      </c>
      <c r="C6">
        <v>0</v>
      </c>
      <c r="D6">
        <v>0</v>
      </c>
      <c r="E6">
        <v>0</v>
      </c>
      <c r="F6">
        <v>0</v>
      </c>
      <c r="J6" s="18" t="s">
        <v>45</v>
      </c>
      <c r="K6">
        <f>AVERAGE(F3:F7)</f>
        <v>0.18747433540348823</v>
      </c>
      <c r="L6">
        <f>AVERAGE(F8:F12)</f>
        <v>0.26172058383132624</v>
      </c>
      <c r="M6">
        <f>AVERAGE(F13:F17)</f>
        <v>0.26408178038284957</v>
      </c>
      <c r="N6">
        <f>AVERAGE(F18:F22)</f>
        <v>0.28490939420922801</v>
      </c>
      <c r="O6">
        <f>AVERAGE(F23:F27)</f>
        <v>0.2904758832842701</v>
      </c>
      <c r="P6">
        <f>AVERAGE(F28:F32)</f>
        <v>0.18665902355812439</v>
      </c>
    </row>
    <row r="7" spans="1:16" x14ac:dyDescent="0.25">
      <c r="A7">
        <v>5</v>
      </c>
      <c r="B7" s="20">
        <f>'!2011-03-07_09h06m.Subject 55 P'!B2:C2</f>
        <v>40609</v>
      </c>
      <c r="C7">
        <f>('!2011-03-07_09h06m.Subject 55 P'!F7/60)/'!2011-03-07_09h06m.Subject 55 P'!Q3</f>
        <v>0.25833333333333336</v>
      </c>
      <c r="D7">
        <f>'!2011-03-07_09h06m.Subject 55 P'!N20/'!2011-03-07_09h06m.Subject 55 P'!Q3</f>
        <v>0</v>
      </c>
      <c r="E7">
        <f>SUM('!2011-03-07_09h06m.Subject 55 P'!L20:Q20)/'!2011-03-07_09h06m.Subject 55 P'!Q3</f>
        <v>0.5</v>
      </c>
      <c r="F7">
        <v>0</v>
      </c>
    </row>
    <row r="8" spans="1:16" x14ac:dyDescent="0.25">
      <c r="A8">
        <v>6</v>
      </c>
      <c r="B8" s="20">
        <f>'!2011-03-10_07h32m.Subject 55 P'!B2:C2</f>
        <v>40612</v>
      </c>
      <c r="C8">
        <f>('!2011-03-10_07h32m.Subject 55 P'!F57/60)/'!2011-03-10_07h32m.Subject 55 P'!Q3</f>
        <v>6.6019607843137251</v>
      </c>
      <c r="D8">
        <f>'!2011-03-10_07h32m.Subject 55 P'!N20/'!2011-03-10_07h32m.Subject 55 P'!Q3</f>
        <v>3.9215686274509803E-2</v>
      </c>
      <c r="E8">
        <f>SUM('!2011-03-10_07h32m.Subject 55 P'!L20:Q20)/'!2011-03-10_07h32m.Subject 55 P'!Q3</f>
        <v>4.5098039215686274</v>
      </c>
      <c r="F8">
        <f>'!2011-03-10_07h32m.Subject 55 P'!Q16</f>
        <v>0.39172550120008937</v>
      </c>
    </row>
    <row r="9" spans="1:16" x14ac:dyDescent="0.25">
      <c r="A9">
        <v>7</v>
      </c>
      <c r="B9" s="20">
        <f>'!2011-03-11_06h49m.Subject 55 P'!B2:C2</f>
        <v>40613</v>
      </c>
      <c r="C9">
        <f>('!2011-03-11_06h49m.Subject 55 P'!F133/60)/'!2011-03-11_06h49m.Subject 55 P'!Q3</f>
        <v>3.1301837270341211</v>
      </c>
      <c r="D9">
        <f>'!2011-03-11_06h49m.Subject 55 P'!N20/'!2011-03-11_06h49m.Subject 55 P'!Q3</f>
        <v>4.7244094488188976E-2</v>
      </c>
      <c r="E9">
        <f>SUM('!2011-03-11_06h49m.Subject 55 P'!L20:Q20)/'!2011-03-11_06h49m.Subject 55 P'!Q3</f>
        <v>1.2519685039370079</v>
      </c>
      <c r="F9">
        <f>'!2011-03-11_06h49m.Subject 55 P'!Q16</f>
        <v>0.14584628574799269</v>
      </c>
    </row>
    <row r="10" spans="1:16" x14ac:dyDescent="0.25">
      <c r="A10">
        <v>8</v>
      </c>
      <c r="B10" s="20">
        <f>'!2011-03-12_07h59m.Subject 55 P'!B2:C2</f>
        <v>40614</v>
      </c>
      <c r="C10">
        <f>('!2011-03-12_07h59m.Subject 55 P'!F153/60)/'!2011-03-12_07h59m.Subject 55 P'!Q3</f>
        <v>2.7095238095238097</v>
      </c>
      <c r="D10">
        <f>'!2011-03-12_07h59m.Subject 55 P'!N20/'!2011-03-12_07h59m.Subject 55 P'!Q3</f>
        <v>3.4013605442176874E-2</v>
      </c>
      <c r="E10">
        <f>SUM('!2011-03-12_07h59m.Subject 55 P'!L20:Q20)/'!2011-03-12_07h59m.Subject 55 P'!Q3</f>
        <v>1.1224489795918366</v>
      </c>
      <c r="F10">
        <f>'!2011-03-12_07h59m.Subject 55 P'!Q16</f>
        <v>0.17667091657019304</v>
      </c>
    </row>
    <row r="11" spans="1:16" x14ac:dyDescent="0.25">
      <c r="A11">
        <v>9</v>
      </c>
      <c r="B11" s="20">
        <f>'!2011-03-13_07h03m.Subject 55 P'!B2:C2</f>
        <v>40615</v>
      </c>
      <c r="C11">
        <f>('!2011-03-13_07h03m.Subject 55 P'!F146/60)/'!2011-03-13_07h03m.Subject 55 P'!Q3</f>
        <v>2.8509523809523807</v>
      </c>
      <c r="D11">
        <f>'!2011-03-13_07h03m.Subject 55 P'!N20/'!2011-03-13_07h03m.Subject 55 P'!Q3</f>
        <v>0.1</v>
      </c>
      <c r="E11">
        <f>SUM('!2011-03-13_07h03m.Subject 55 P'!L20:Q20)/'!2011-03-13_07h03m.Subject 55 P'!Q3</f>
        <v>1.2285714285714286</v>
      </c>
      <c r="F11">
        <f>'!2011-03-13_07h03m.Subject 55 P'!Q16</f>
        <v>0.20308774577392619</v>
      </c>
    </row>
    <row r="12" spans="1:16" x14ac:dyDescent="0.25">
      <c r="A12">
        <v>10</v>
      </c>
      <c r="B12" s="20">
        <f>'!2011-03-14_08h15m.Subject 55 P'!B2:C2</f>
        <v>40616</v>
      </c>
      <c r="C12">
        <f>('!2011-03-14_08h15m.Subject 55 P'!F140/60)/'!2011-03-14_08h15m.Subject 55 P'!Q3</f>
        <v>2.982462686567164</v>
      </c>
      <c r="D12">
        <f>'!2011-03-14_08h15m.Subject 55 P'!N20/'!2011-03-14_08h15m.Subject 55 P'!Q3</f>
        <v>0.21641791044776118</v>
      </c>
      <c r="E12">
        <f>SUM('!2011-03-14_08h15m.Subject 55 P'!L20:Q20)/'!2011-03-14_08h15m.Subject 55 P'!Q3</f>
        <v>1.3805970149253732</v>
      </c>
      <c r="F12">
        <f>'!2011-03-14_08h15m.Subject 55 P'!Q16</f>
        <v>0.39127246986443009</v>
      </c>
    </row>
    <row r="13" spans="1:16" x14ac:dyDescent="0.25">
      <c r="A13">
        <v>11</v>
      </c>
      <c r="B13" s="20">
        <f>'!2011-03-15_08h02m.Subject 55 P'!B2:C2</f>
        <v>40617</v>
      </c>
      <c r="C13">
        <f>('!2011-03-15_08h02m.Subject 55 P'!F154/60)/'!2011-03-15_08h02m.Subject 55 P'!Q3</f>
        <v>2.5429530201342279</v>
      </c>
      <c r="D13">
        <f>'!2011-03-15_08h02m.Subject 55 P'!N20/'!2011-03-15_08h02m.Subject 55 P'!Q3</f>
        <v>0</v>
      </c>
      <c r="E13">
        <f>SUM('!2011-03-15_08h02m.Subject 55 P'!L20:Q20)/'!2011-03-15_08h02m.Subject 55 P'!Q3</f>
        <v>1.825503355704698</v>
      </c>
      <c r="F13">
        <f>'!2011-03-15_08h02m.Subject 55 P'!Q16</f>
        <v>0.15232365938141867</v>
      </c>
    </row>
    <row r="14" spans="1:16" x14ac:dyDescent="0.25">
      <c r="A14">
        <v>12</v>
      </c>
      <c r="B14" s="20">
        <f>'!2011-03-16_08h25m.Subject 55 P'!B2:C2</f>
        <v>40618</v>
      </c>
      <c r="C14">
        <f>('!2011-03-16_08h25m.Subject 55 P'!F101/60)/'!2011-03-16_08h25m.Subject 55 P'!Q3</f>
        <v>2.5366666666666666</v>
      </c>
      <c r="D14">
        <f>'!2011-03-16_08h25m.Subject 55 P'!N20/'!2011-03-16_08h25m.Subject 55 P'!Q3</f>
        <v>0.42105263157894735</v>
      </c>
      <c r="E14">
        <f>SUM('!2011-03-16_08h25m.Subject 55 P'!L20:Q20)/'!2011-03-16_08h25m.Subject 55 P'!Q3</f>
        <v>2.0315789473684212</v>
      </c>
      <c r="F14">
        <f>'!2011-03-16_08h25m.Subject 55 P'!Q16</f>
        <v>0.26840104734282649</v>
      </c>
    </row>
    <row r="15" spans="1:16" x14ac:dyDescent="0.25">
      <c r="A15">
        <v>13</v>
      </c>
      <c r="B15" s="20">
        <f>'!2011-03-17_08h43m.Subject 55 P'!B2:C2</f>
        <v>40619</v>
      </c>
      <c r="C15">
        <f>('!2011-03-17_08h43m.Subject 55 P'!F83/60)/'!2011-03-17_08h43m.Subject 55 P'!Q3</f>
        <v>2.2402597402597402</v>
      </c>
      <c r="D15">
        <f>'!2011-03-17_08h43m.Subject 55 P'!N20/'!2011-03-17_08h43m.Subject 55 P'!Q3</f>
        <v>0.51948051948051943</v>
      </c>
      <c r="E15">
        <f>SUM('!2011-03-17_08h43m.Subject 55 P'!L20:Q20)/'!2011-03-17_08h43m.Subject 55 P'!Q3</f>
        <v>3.7402597402597402</v>
      </c>
      <c r="F15">
        <f>'!2011-03-17_08h43m.Subject 55 P'!Q16</f>
        <v>0.31718700395185767</v>
      </c>
    </row>
    <row r="16" spans="1:16" x14ac:dyDescent="0.25">
      <c r="A16">
        <v>14</v>
      </c>
      <c r="B16" s="20">
        <f>'!2011-03-18_07h42m.Subject 55 P'!B2:C2</f>
        <v>40620</v>
      </c>
      <c r="C16">
        <f>('!2011-03-18_07h42m.Subject 55 P'!F97/60)/'!2011-03-18_07h42m.Subject 55 P'!Q3</f>
        <v>2.1459706959706959</v>
      </c>
      <c r="D16">
        <f>'!2011-03-18_07h42m.Subject 55 P'!N20/'!2011-03-18_07h42m.Subject 55 P'!Q3</f>
        <v>0.43956043956043955</v>
      </c>
      <c r="E16">
        <f>SUM('!2011-03-18_07h42m.Subject 55 P'!L20:Q20)/'!2011-03-18_07h42m.Subject 55 P'!Q3</f>
        <v>3.197802197802198</v>
      </c>
      <c r="F16">
        <f>'!2011-03-18_07h42m.Subject 55 P'!Q16</f>
        <v>0.29739973361663868</v>
      </c>
    </row>
    <row r="17" spans="1:6" x14ac:dyDescent="0.25">
      <c r="A17">
        <v>15</v>
      </c>
      <c r="B17" s="20">
        <f>'!2011-03-19_09h07m.Subject 55 P'!B2:C2</f>
        <v>40621</v>
      </c>
      <c r="C17">
        <f>('!2011-03-19_09h07m.Subject 55 P'!F81/60)/'!2011-03-19_09h07m.Subject 55 P'!Q3</f>
        <v>2.1088888888888886</v>
      </c>
      <c r="D17">
        <f>'!2011-03-19_09h07m.Subject 55 P'!N20/'!2011-03-19_09h07m.Subject 55 P'!Q3</f>
        <v>0.53333333333333333</v>
      </c>
      <c r="E17">
        <f>SUM('!2011-03-19_09h07m.Subject 55 P'!L20:Q20)/'!2011-03-19_09h07m.Subject 55 P'!Q3</f>
        <v>2.36</v>
      </c>
      <c r="F17">
        <f>'!2011-03-19_09h07m.Subject 55 P'!Q16</f>
        <v>0.28509745762150634</v>
      </c>
    </row>
    <row r="18" spans="1:6" x14ac:dyDescent="0.25">
      <c r="A18">
        <v>16</v>
      </c>
      <c r="B18" s="20">
        <f>'!2011-03-20_06h50m.Subject 55 P'!B2:C2</f>
        <v>40622</v>
      </c>
      <c r="C18">
        <f>('!2011-03-20_06h50m.Subject 55 P'!F56/60)/'!2011-03-20_06h50m.Subject 55 P'!Q3</f>
        <v>1.9513333333333334</v>
      </c>
      <c r="D18">
        <f>'!2011-03-20_06h50m.Subject 55 P'!N20/'!2011-03-20_06h50m.Subject 55 P'!Q3</f>
        <v>0.8</v>
      </c>
      <c r="E18">
        <f>SUM('!2011-03-20_06h50m.Subject 55 P'!L20:Q20)/'!2011-03-20_06h50m.Subject 55 P'!Q3</f>
        <v>5.36</v>
      </c>
      <c r="F18">
        <f>'!2011-03-20_06h50m.Subject 55 P'!Q16</f>
        <v>0.19334581306280973</v>
      </c>
    </row>
    <row r="19" spans="1:6" x14ac:dyDescent="0.25">
      <c r="A19">
        <v>17</v>
      </c>
      <c r="B19" s="20">
        <f>'!2011-03-21_08h20m.Subject 55 P'!B2:C2</f>
        <v>40623</v>
      </c>
      <c r="C19">
        <f>('!2011-03-21_08h20m.Subject 55 P'!F88/60)/'!2011-03-21_08h20m.Subject 55 P'!Q3</f>
        <v>2.1483739837398375</v>
      </c>
      <c r="D19">
        <f>'!2011-03-21_08h20m.Subject 55 P'!N20/'!2011-03-21_08h20m.Subject 55 P'!Q3</f>
        <v>0.48780487804878048</v>
      </c>
      <c r="E19">
        <f>SUM('!2011-03-21_08h20m.Subject 55 P'!L20:Q20)/'!2011-03-21_08h20m.Subject 55 P'!Q3</f>
        <v>2.1707317073170733</v>
      </c>
      <c r="F19">
        <f>'!2011-03-21_08h20m.Subject 55 P'!Q16</f>
        <v>0.30288131120148087</v>
      </c>
    </row>
    <row r="20" spans="1:6" x14ac:dyDescent="0.25">
      <c r="A20">
        <v>18</v>
      </c>
      <c r="B20" s="20">
        <f>'!2011-03-22_08h34m.Subject 55 P'!B2:C2</f>
        <v>40624</v>
      </c>
      <c r="C20">
        <f>('!2011-03-22_08h34m.Subject 55 P'!F97/60)/'!2011-03-22_08h34m.Subject 55 P'!Q3</f>
        <v>2.1549450549450548</v>
      </c>
      <c r="D20">
        <f>'!2011-03-22_08h34m.Subject 55 P'!N20/'!2011-03-22_08h34m.Subject 55 P'!Q3</f>
        <v>0.43956043956043955</v>
      </c>
      <c r="E20">
        <f>SUM('!2011-03-22_08h34m.Subject 55 P'!L20:Q20)/'!2011-03-22_08h34m.Subject 55 P'!Q3</f>
        <v>3.087912087912088</v>
      </c>
      <c r="F20">
        <f>'!2011-03-22_08h34m.Subject 55 P'!Q16</f>
        <v>0.3143996528029287</v>
      </c>
    </row>
    <row r="21" spans="1:6" x14ac:dyDescent="0.25">
      <c r="A21">
        <v>19</v>
      </c>
      <c r="B21" s="20">
        <f>'!2011-03-23_08h44m.Subject 55 P'!B2:C2</f>
        <v>40625</v>
      </c>
      <c r="C21">
        <f>('!2011-03-23_08h44m.Subject 55 P'!F89/60)/'!2011-03-23_08h44m.Subject 55 P'!Q3</f>
        <v>2.1767068273092369</v>
      </c>
      <c r="D21">
        <f>'!2011-03-23_08h44m.Subject 55 P'!N20/'!2011-03-23_08h44m.Subject 55 P'!Q3</f>
        <v>0.48192771084337349</v>
      </c>
      <c r="E21">
        <f>SUM('!2011-03-23_08h44m.Subject 55 P'!L20:Q20)/'!2011-03-23_08h44m.Subject 55 P'!Q3</f>
        <v>2.1566265060240966</v>
      </c>
      <c r="F21">
        <f>'!2011-03-23_08h44m.Subject 55 P'!Q16</f>
        <v>0.32381286056743819</v>
      </c>
    </row>
    <row r="22" spans="1:6" x14ac:dyDescent="0.25">
      <c r="A22">
        <v>20</v>
      </c>
      <c r="B22" s="20">
        <f>'!2011-03-24_08h28m.Subject 55 P'!B2:C2</f>
        <v>40626</v>
      </c>
      <c r="C22">
        <f>('!2011-03-24_08h28m.Subject 55 P'!F105/60)/'!2011-03-24_08h28m.Subject 55 P'!Q3</f>
        <v>2.1968013468013465</v>
      </c>
      <c r="D22">
        <f>'!2011-03-24_08h28m.Subject 55 P'!N20/'!2011-03-24_08h28m.Subject 55 P'!Q3</f>
        <v>0.40404040404040403</v>
      </c>
      <c r="E22">
        <f>SUM('!2011-03-24_08h28m.Subject 55 P'!L20:Q20)/'!2011-03-24_08h28m.Subject 55 P'!Q3</f>
        <v>2.9696969696969697</v>
      </c>
      <c r="F22">
        <f>'!2011-03-24_08h28m.Subject 55 P'!Q16</f>
        <v>0.29010733341148254</v>
      </c>
    </row>
    <row r="23" spans="1:6" x14ac:dyDescent="0.25">
      <c r="A23">
        <v>21</v>
      </c>
      <c r="B23" s="20">
        <f>'!2011-03-25_07h46m.Subject 55 P'!B2:C2</f>
        <v>40627</v>
      </c>
      <c r="C23">
        <f>('!2011-03-25_07h46m.Subject 55 P'!F127/60)/'!2011-03-25_07h46m.Subject 55 P'!Q3</f>
        <v>3.0586776859504132</v>
      </c>
      <c r="D23">
        <f>'!2011-03-25_07h46m.Subject 55 P'!N20/'!2011-03-25_07h46m.Subject 55 P'!Q3</f>
        <v>0.33057851239669422</v>
      </c>
      <c r="E23">
        <f>SUM('!2011-03-25_07h46m.Subject 55 P'!L20:Q20)/'!2011-03-25_07h46m.Subject 55 P'!Q3</f>
        <v>1.5785123966942149</v>
      </c>
      <c r="F23">
        <f>'!2011-03-25_07h46m.Subject 55 P'!Q16</f>
        <v>0.3574457551411821</v>
      </c>
    </row>
    <row r="24" spans="1:6" x14ac:dyDescent="0.25">
      <c r="A24">
        <v>22</v>
      </c>
      <c r="B24" s="20">
        <f>'!2011-03-26_07h29m.Subject 55 P'!B2:C2</f>
        <v>40628</v>
      </c>
      <c r="C24">
        <f>('!2011-03-26_07h29m.Subject 55 P'!F107/60)/'!2011-03-26_07h29m.Subject 55 P'!Q3</f>
        <v>2.5084158415841582</v>
      </c>
      <c r="D24">
        <f>'!2011-03-26_07h29m.Subject 55 P'!N20/'!2011-03-26_07h29m.Subject 55 P'!Q3</f>
        <v>0.39603960396039606</v>
      </c>
      <c r="E24">
        <f>SUM('!2011-03-26_07h29m.Subject 55 P'!L20:Q20)/'!2011-03-26_07h29m.Subject 55 P'!Q3</f>
        <v>2.9207920792079207</v>
      </c>
      <c r="F24">
        <f>'!2011-03-26_07h29m.Subject 55 P'!Q16</f>
        <v>0.36664852689079985</v>
      </c>
    </row>
    <row r="25" spans="1:6" x14ac:dyDescent="0.25">
      <c r="A25">
        <v>23</v>
      </c>
      <c r="B25" s="20">
        <f>'!2011-03-27_07h19m.Subject 55 P'!B2:C2</f>
        <v>40629</v>
      </c>
      <c r="C25">
        <f>('!2011-03-27_07h19m.Subject 55 P'!F93/60)/'!2011-03-27_07h19m.Subject 55 P'!Q3</f>
        <v>2.3693486590038315</v>
      </c>
      <c r="D25">
        <f>'!2011-03-27_07h19m.Subject 55 P'!N20/'!2011-03-27_07h19m.Subject 55 P'!Q3</f>
        <v>0.45977011494252873</v>
      </c>
      <c r="E25">
        <f>SUM('!2011-03-27_07h19m.Subject 55 P'!L20:Q20)/'!2011-03-27_07h19m.Subject 55 P'!Q3</f>
        <v>2.0689655172413794</v>
      </c>
      <c r="F25">
        <f>'!2011-03-27_07h19m.Subject 55 P'!Q16</f>
        <v>0.27825982638614372</v>
      </c>
    </row>
    <row r="26" spans="1:6" x14ac:dyDescent="0.25">
      <c r="A26">
        <v>24</v>
      </c>
      <c r="B26" s="20">
        <f>'!2011-03-28_07h26m.Subject 55 P'!B2:C2</f>
        <v>40630</v>
      </c>
      <c r="C26">
        <f>('!2011-03-28_07h26m.Subject 55 P'!F81/60)/'!2011-03-28_07h26m.Subject 55 P'!Q3</f>
        <v>2.170666666666667</v>
      </c>
      <c r="D26">
        <f>'!2011-03-28_07h26m.Subject 55 P'!N20/'!2011-03-28_07h26m.Subject 55 P'!Q3</f>
        <v>0.53333333333333333</v>
      </c>
      <c r="E26">
        <f>SUM('!2011-03-28_07h26m.Subject 55 P'!L20:Q20)/'!2011-03-28_07h26m.Subject 55 P'!Q3</f>
        <v>2.3466666666666667</v>
      </c>
      <c r="F26">
        <f>'!2011-03-28_07h26m.Subject 55 P'!Q16</f>
        <v>0.22743923314812037</v>
      </c>
    </row>
    <row r="27" spans="1:6" x14ac:dyDescent="0.25">
      <c r="A27">
        <v>25</v>
      </c>
      <c r="B27" s="20">
        <f>'!2011-03-29_07h30m.Subject 55 P'!B2:C2</f>
        <v>40631</v>
      </c>
      <c r="C27">
        <f>('!2011-03-29_07h30m.Subject 55 P'!F68/60)/'!2011-03-29_07h30m.Subject 55 P'!Q3</f>
        <v>1.9795698924731182</v>
      </c>
      <c r="D27">
        <f>'!2011-03-29_07h30m.Subject 55 P'!N20/'!2011-03-29_07h30m.Subject 55 P'!Q3</f>
        <v>0.64516129032258063</v>
      </c>
      <c r="E27">
        <f>SUM('!2011-03-29_07h30m.Subject 55 P'!L20:Q20)/'!2011-03-29_07h30m.Subject 55 P'!Q3</f>
        <v>4.387096774193548</v>
      </c>
      <c r="F27">
        <f>'!2011-03-29_07h30m.Subject 55 P'!Q16</f>
        <v>0.22258607485510429</v>
      </c>
    </row>
    <row r="28" spans="1:6" x14ac:dyDescent="0.25">
      <c r="A28">
        <v>26</v>
      </c>
      <c r="B28" s="20">
        <f>'!2011-03-30_06h18m.Subject 55 P'!B2:C2</f>
        <v>40632</v>
      </c>
      <c r="C28">
        <f>('!2011-03-30_06h18m.Subject 55 P'!F56/60)/'!2011-03-30_06h18m.Subject 55 P'!Q3</f>
        <v>1.962</v>
      </c>
      <c r="D28">
        <f>'!2011-03-30_06h18m.Subject 55 P'!N20/'!2011-03-30_06h18m.Subject 55 P'!Q3</f>
        <v>0.8</v>
      </c>
      <c r="E28">
        <f>SUM('!2011-03-30_06h18m.Subject 55 P'!L20:Q20)/'!2011-03-30_06h18m.Subject 55 P'!Q3</f>
        <v>5.36</v>
      </c>
      <c r="F28">
        <f>'!2011-03-30_06h18m.Subject 55 P'!Q16</f>
        <v>0.16335074174243996</v>
      </c>
    </row>
    <row r="29" spans="1:6" x14ac:dyDescent="0.25">
      <c r="A29">
        <v>27</v>
      </c>
      <c r="B29" s="20">
        <f>'!2011-03-31_07h03m.Subject 55 P'!B2:C2</f>
        <v>40633</v>
      </c>
      <c r="C29">
        <f>('!2011-03-31_07h03m.Subject 55 P'!F74/60)/'!2011-03-31_07h03m.Subject 55 P'!Q3</f>
        <v>2.892156862745098</v>
      </c>
      <c r="D29">
        <f>'!2011-03-31_07h03m.Subject 55 P'!N20/'!2011-03-31_07h03m.Subject 55 P'!Q3</f>
        <v>0.58823529411764708</v>
      </c>
      <c r="E29">
        <f>SUM('!2011-03-31_07h03m.Subject 55 P'!L20:Q20)/'!2011-03-31_07h03m.Subject 55 P'!Q3</f>
        <v>4.0294117647058822</v>
      </c>
      <c r="F29">
        <f>'!2011-03-31_07h03m.Subject 55 P'!Q16</f>
        <v>0.20527711887511366</v>
      </c>
    </row>
    <row r="30" spans="1:6" x14ac:dyDescent="0.25">
      <c r="A30">
        <v>28</v>
      </c>
      <c r="B30" s="20">
        <f>'!2011-04-01_06h38m.Subject 55 P'!B2:C2</f>
        <v>40634</v>
      </c>
      <c r="C30">
        <f>('!2011-04-01_06h38m.Subject 55 P'!F62/60)/'!2011-04-01_06h38m.Subject 55 P'!Q3</f>
        <v>1.9577380952380954</v>
      </c>
      <c r="D30">
        <f>'!2011-04-01_06h38m.Subject 55 P'!N20/'!2011-04-01_06h38m.Subject 55 P'!Q3</f>
        <v>0.7142857142857143</v>
      </c>
      <c r="E30">
        <f>SUM('!2011-04-01_06h38m.Subject 55 P'!L20:Q20)/'!2011-04-01_06h38m.Subject 55 P'!Q3</f>
        <v>4.8214285714285712</v>
      </c>
      <c r="F30">
        <f>'!2011-04-01_06h38m.Subject 55 P'!Q16</f>
        <v>0.1913492100568196</v>
      </c>
    </row>
    <row r="31" spans="1:6" x14ac:dyDescent="0.25">
      <c r="A31">
        <v>29</v>
      </c>
    </row>
    <row r="32" spans="1:6" x14ac:dyDescent="0.25">
      <c r="A32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J34"/>
  <sheetViews>
    <sheetView zoomScale="70" zoomScaleNormal="85" workbookViewId="0">
      <selection activeCell="A7" sqref="A7"/>
    </sheetView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10" x14ac:dyDescent="0.25">
      <c r="A1" s="1"/>
      <c r="B1" s="1"/>
      <c r="F1" s="21" t="s">
        <v>30</v>
      </c>
      <c r="G1" s="22"/>
      <c r="H1" s="21" t="s">
        <v>31</v>
      </c>
      <c r="J1" s="16" t="s">
        <v>35</v>
      </c>
    </row>
    <row r="2" spans="1:10" ht="21.75" customHeight="1" x14ac:dyDescent="0.25">
      <c r="F2" s="22" t="b">
        <v>0</v>
      </c>
      <c r="G2" s="22"/>
      <c r="H2" s="22" t="b">
        <v>1</v>
      </c>
      <c r="J2" s="17">
        <v>211</v>
      </c>
    </row>
    <row r="3" spans="1:10" x14ac:dyDescent="0.25">
      <c r="F3" s="23"/>
      <c r="G3" s="23"/>
      <c r="H3" s="23"/>
    </row>
    <row r="4" spans="1:10" x14ac:dyDescent="0.25">
      <c r="A4" s="1" t="s">
        <v>28</v>
      </c>
      <c r="G4" s="16" t="s">
        <v>32</v>
      </c>
    </row>
    <row r="5" spans="1:10" x14ac:dyDescent="0.25">
      <c r="A5" t="s">
        <v>47</v>
      </c>
      <c r="G5" s="17" t="s">
        <v>46</v>
      </c>
    </row>
    <row r="6" spans="1:10" x14ac:dyDescent="0.25">
      <c r="A6" t="s">
        <v>29</v>
      </c>
      <c r="G6" s="23"/>
    </row>
    <row r="7" spans="1:10" x14ac:dyDescent="0.25">
      <c r="A7" t="s">
        <v>48</v>
      </c>
      <c r="G7" s="24" t="s">
        <v>33</v>
      </c>
    </row>
    <row r="8" spans="1:10" x14ac:dyDescent="0.25">
      <c r="A8" t="s">
        <v>49</v>
      </c>
      <c r="G8" s="22" t="b">
        <v>0</v>
      </c>
    </row>
    <row r="9" spans="1:10" x14ac:dyDescent="0.25">
      <c r="A9" t="s">
        <v>50</v>
      </c>
      <c r="G9" s="23"/>
    </row>
    <row r="10" spans="1:10" x14ac:dyDescent="0.25">
      <c r="A10" t="s">
        <v>51</v>
      </c>
    </row>
    <row r="11" spans="1:10" x14ac:dyDescent="0.25">
      <c r="A11" t="s">
        <v>52</v>
      </c>
    </row>
    <row r="12" spans="1:10" x14ac:dyDescent="0.25">
      <c r="A12" t="s">
        <v>53</v>
      </c>
    </row>
    <row r="13" spans="1:10" x14ac:dyDescent="0.25">
      <c r="A13" t="s">
        <v>54</v>
      </c>
    </row>
    <row r="14" spans="1:10" x14ac:dyDescent="0.25">
      <c r="A14" t="s">
        <v>55</v>
      </c>
    </row>
    <row r="15" spans="1:10" x14ac:dyDescent="0.25">
      <c r="A15" t="s">
        <v>56</v>
      </c>
    </row>
    <row r="16" spans="1:10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71</v>
      </c>
    </row>
    <row r="31" spans="1:1" x14ac:dyDescent="0.25">
      <c r="A31" t="s">
        <v>72</v>
      </c>
    </row>
    <row r="32" spans="1:1" x14ac:dyDescent="0.25">
      <c r="A32" t="s">
        <v>73</v>
      </c>
    </row>
    <row r="33" spans="1:1" x14ac:dyDescent="0.25">
      <c r="A33" t="s">
        <v>74</v>
      </c>
    </row>
    <row r="34" spans="1:1" x14ac:dyDescent="0.25">
      <c r="A34" t="s">
        <v>75</v>
      </c>
    </row>
  </sheetData>
  <phoneticPr fontId="2" type="noConversion"/>
  <pageMargins left="0.7" right="0.7" top="0.75" bottom="0.75" header="0.3" footer="0.3"/>
  <pageSetup paperSize="9" orientation="portrait" horizontalDpi="4294967294" verticalDpi="429496729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Button 1">
              <controlPr defaultSize="0" print="0" autoFill="0" autoPict="0" macro="[0]!Main">
                <anchor moveWithCells="1" sizeWithCells="1">
                  <from>
                    <xdr:col>0</xdr:col>
                    <xdr:colOff>95250</xdr:colOff>
                    <xdr:row>0</xdr:row>
                    <xdr:rowOff>66675</xdr:rowOff>
                  </from>
                  <to>
                    <xdr:col>4</xdr:col>
                    <xdr:colOff>133350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3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76</v>
      </c>
    </row>
    <row r="2" spans="1:48" x14ac:dyDescent="0.25">
      <c r="A2" t="s">
        <v>0</v>
      </c>
      <c r="B2" s="34">
        <v>40605</v>
      </c>
      <c r="C2" s="35"/>
      <c r="F2" s="26" t="s">
        <v>77</v>
      </c>
      <c r="G2" s="27">
        <v>0</v>
      </c>
    </row>
    <row r="3" spans="1:48" x14ac:dyDescent="0.25">
      <c r="A3" t="s">
        <v>1</v>
      </c>
      <c r="B3">
        <v>0</v>
      </c>
      <c r="F3" s="26" t="s">
        <v>78</v>
      </c>
      <c r="G3" s="27">
        <f>Start!J2</f>
        <v>211</v>
      </c>
      <c r="P3" s="26" t="s">
        <v>79</v>
      </c>
      <c r="Q3" s="27">
        <f>4994-COUNTBLANK(L7:L5000)</f>
        <v>116</v>
      </c>
      <c r="V3" s="26" t="s">
        <v>112</v>
      </c>
      <c r="W3">
        <f>COUNTA(L7:L25)</f>
        <v>19</v>
      </c>
      <c r="AA3" s="26" t="s">
        <v>112</v>
      </c>
      <c r="AB3">
        <f>COUNTA(L26:L45)</f>
        <v>20</v>
      </c>
      <c r="AF3" s="26" t="s">
        <v>112</v>
      </c>
      <c r="AG3">
        <f>COUNTA(L46:L64)</f>
        <v>19</v>
      </c>
      <c r="AK3" s="26" t="s">
        <v>112</v>
      </c>
      <c r="AL3">
        <f>COUNTA(L65:L83)</f>
        <v>19</v>
      </c>
      <c r="AP3" s="26" t="s">
        <v>112</v>
      </c>
      <c r="AQ3">
        <f>COUNTA(L84:L103)</f>
        <v>20</v>
      </c>
      <c r="AU3" s="26" t="s">
        <v>112</v>
      </c>
      <c r="AV3">
        <f>COUNTA(L104:L122)</f>
        <v>19</v>
      </c>
    </row>
    <row r="4" spans="1:48" x14ac:dyDescent="0.25">
      <c r="A4" t="s">
        <v>2</v>
      </c>
      <c r="B4">
        <v>0</v>
      </c>
      <c r="P4" s="26" t="s">
        <v>80</v>
      </c>
      <c r="Q4" s="27">
        <f>SUM(O7:O14)</f>
        <v>115</v>
      </c>
      <c r="V4" s="26" t="s">
        <v>113</v>
      </c>
      <c r="W4">
        <f>SUM(U7:U14)</f>
        <v>19</v>
      </c>
      <c r="AA4" s="26" t="s">
        <v>113</v>
      </c>
      <c r="AB4">
        <f>SUM(Z7:Z14)</f>
        <v>20</v>
      </c>
      <c r="AF4" s="26" t="s">
        <v>113</v>
      </c>
      <c r="AG4">
        <f>SUM(AE7:AE14)</f>
        <v>19</v>
      </c>
      <c r="AK4" s="26" t="s">
        <v>113</v>
      </c>
      <c r="AL4">
        <f>SUM(AJ7:AJ14)</f>
        <v>19</v>
      </c>
      <c r="AP4" s="26" t="s">
        <v>113</v>
      </c>
      <c r="AQ4">
        <f>SUM(AO7:AO14)</f>
        <v>20</v>
      </c>
      <c r="AU4" s="26" t="s">
        <v>113</v>
      </c>
      <c r="AV4">
        <f>SUM(AT7:AT14)</f>
        <v>18</v>
      </c>
    </row>
    <row r="5" spans="1:48" ht="15.75" thickBot="1" x14ac:dyDescent="0.3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5.75" thickBot="1" x14ac:dyDescent="0.3">
      <c r="A6" s="29" t="s">
        <v>85</v>
      </c>
      <c r="B6" s="30" t="s">
        <v>86</v>
      </c>
      <c r="C6" s="29" t="s">
        <v>87</v>
      </c>
      <c r="D6" s="30" t="s">
        <v>88</v>
      </c>
      <c r="E6" s="29" t="s">
        <v>89</v>
      </c>
      <c r="F6" s="30" t="s">
        <v>90</v>
      </c>
      <c r="G6" s="29" t="s">
        <v>91</v>
      </c>
      <c r="H6" s="30" t="s">
        <v>92</v>
      </c>
      <c r="I6" s="31" t="s">
        <v>93</v>
      </c>
      <c r="J6" s="32" t="s">
        <v>94</v>
      </c>
      <c r="K6" s="31" t="s">
        <v>95</v>
      </c>
      <c r="L6" s="33" t="s">
        <v>96</v>
      </c>
      <c r="N6" s="37" t="s">
        <v>81</v>
      </c>
      <c r="O6" s="38"/>
      <c r="P6" s="39" t="s">
        <v>82</v>
      </c>
      <c r="Q6" s="39" t="s">
        <v>83</v>
      </c>
      <c r="T6" s="53" t="s">
        <v>81</v>
      </c>
      <c r="U6" s="54"/>
      <c r="V6" s="39" t="s">
        <v>82</v>
      </c>
      <c r="W6" s="39" t="s">
        <v>83</v>
      </c>
      <c r="Y6" s="53" t="s">
        <v>81</v>
      </c>
      <c r="Z6" s="54"/>
      <c r="AA6" s="39" t="s">
        <v>82</v>
      </c>
      <c r="AB6" s="39" t="s">
        <v>83</v>
      </c>
      <c r="AD6" s="53" t="s">
        <v>81</v>
      </c>
      <c r="AE6" s="54"/>
      <c r="AF6" s="39" t="s">
        <v>82</v>
      </c>
      <c r="AG6" s="39" t="s">
        <v>83</v>
      </c>
      <c r="AI6" s="53" t="s">
        <v>81</v>
      </c>
      <c r="AJ6" s="54"/>
      <c r="AK6" s="39" t="s">
        <v>82</v>
      </c>
      <c r="AL6" s="39" t="s">
        <v>83</v>
      </c>
      <c r="AN6" s="53" t="s">
        <v>81</v>
      </c>
      <c r="AO6" s="54"/>
      <c r="AP6" s="39" t="s">
        <v>82</v>
      </c>
      <c r="AQ6" s="39" t="s">
        <v>83</v>
      </c>
      <c r="AS6" s="53" t="s">
        <v>81</v>
      </c>
      <c r="AT6" s="54"/>
      <c r="AU6" s="39" t="s">
        <v>82</v>
      </c>
      <c r="AV6" s="39" t="s">
        <v>83</v>
      </c>
    </row>
    <row r="7" spans="1:48" x14ac:dyDescent="0.25">
      <c r="A7" s="58">
        <v>21</v>
      </c>
      <c r="B7" s="58">
        <v>33</v>
      </c>
      <c r="C7" s="61">
        <v>22</v>
      </c>
      <c r="D7" s="58">
        <v>46</v>
      </c>
      <c r="E7" s="61">
        <v>24</v>
      </c>
      <c r="F7" s="58">
        <v>58</v>
      </c>
      <c r="G7" s="64"/>
      <c r="H7" s="64"/>
      <c r="I7" s="42"/>
      <c r="J7" s="42"/>
      <c r="K7" s="43">
        <v>0</v>
      </c>
      <c r="L7">
        <v>222</v>
      </c>
      <c r="N7" s="36">
        <v>111</v>
      </c>
      <c r="O7" s="36">
        <f>COUNTIF($L$7:$L$500,N7)</f>
        <v>19</v>
      </c>
      <c r="P7" s="36">
        <f>O7/$Q$4</f>
        <v>0.16521739130434782</v>
      </c>
      <c r="Q7" s="36">
        <f>IF(P7=0,0,(P7*((LOG(P7))/LOG(2))))</f>
        <v>-0.42916250619578261</v>
      </c>
      <c r="T7" s="36">
        <f>N7</f>
        <v>111</v>
      </c>
      <c r="U7" s="36">
        <f>COUNTIF(L7:L25,T7)</f>
        <v>3</v>
      </c>
      <c r="V7" s="36">
        <f>U7/(W4-U11)</f>
        <v>0.15789473684210525</v>
      </c>
      <c r="W7" s="36">
        <f>IF(V7=0,0,(V7*((LOG(V7))/LOG(2))))</f>
        <v>-0.42046815990354147</v>
      </c>
      <c r="Y7" s="36">
        <f>N7</f>
        <v>111</v>
      </c>
      <c r="Z7" s="36">
        <f>COUNTIF(L26:L45,Y7)</f>
        <v>2</v>
      </c>
      <c r="AA7" s="36">
        <f>Z7/(AB4-Z11)</f>
        <v>0.1</v>
      </c>
      <c r="AB7" s="36">
        <f>IF(AA7=0,0,(AA7*((LOG(AA7))/LOG(2))))</f>
        <v>-0.33219280948873625</v>
      </c>
      <c r="AD7" s="36">
        <f>N7</f>
        <v>111</v>
      </c>
      <c r="AE7" s="36">
        <f>COUNTIF(L46:L64,AD7)</f>
        <v>0</v>
      </c>
      <c r="AF7" s="36">
        <f>AE7/(AG4-AE11)</f>
        <v>0</v>
      </c>
      <c r="AG7" s="36">
        <f>IF(AF7=0,0,(AF7*((LOG(AF7))/LOG(2))))</f>
        <v>0</v>
      </c>
      <c r="AI7" s="36">
        <f>N7</f>
        <v>111</v>
      </c>
      <c r="AJ7" s="36">
        <f>COUNTIF(L65:L83,AI7)</f>
        <v>4</v>
      </c>
      <c r="AK7" s="36">
        <f>AJ7/(AL4-AJ11)</f>
        <v>0.22222222222222221</v>
      </c>
      <c r="AL7" s="36">
        <f>IF(AK7=0,0,(AK7*((LOG(AK7))/LOG(2))))</f>
        <v>-0.48220555587606945</v>
      </c>
      <c r="AN7" s="36">
        <f>N7</f>
        <v>111</v>
      </c>
      <c r="AO7" s="36">
        <f>COUNTIF(L84:L103,AN7)</f>
        <v>6</v>
      </c>
      <c r="AP7" s="36">
        <f>AO7/(AQ4-AO11)</f>
        <v>0.31578947368421051</v>
      </c>
      <c r="AQ7" s="36">
        <f>IF(AP7=0,0,(AP7*((LOG(AP7))/LOG(2))))</f>
        <v>-0.52514684612287243</v>
      </c>
      <c r="AS7" s="36">
        <f>N7</f>
        <v>111</v>
      </c>
      <c r="AT7" s="36">
        <f>COUNTIF(L104:L122,AS7)</f>
        <v>4</v>
      </c>
      <c r="AU7" s="36">
        <f>AT7/(AV4-AT11)</f>
        <v>0.22222222222222221</v>
      </c>
      <c r="AV7" s="36">
        <f>IF(AU7=0,0,(AU7*((LOG(AU7))/LOG(2))))</f>
        <v>-0.48220555587606945</v>
      </c>
    </row>
    <row r="8" spans="1:48" x14ac:dyDescent="0.25">
      <c r="A8" s="59">
        <v>12</v>
      </c>
      <c r="B8" s="59">
        <v>159</v>
      </c>
      <c r="C8" s="62">
        <v>24</v>
      </c>
      <c r="D8" s="59">
        <v>175</v>
      </c>
      <c r="E8" s="62">
        <v>24</v>
      </c>
      <c r="F8" s="59">
        <v>187</v>
      </c>
      <c r="G8" s="65"/>
      <c r="H8" s="65"/>
      <c r="I8" s="42"/>
      <c r="J8" s="42"/>
      <c r="K8" s="43">
        <v>0</v>
      </c>
      <c r="L8">
        <v>122</v>
      </c>
      <c r="N8" s="36">
        <v>112</v>
      </c>
      <c r="O8" s="36">
        <f>COUNTIF($L$7:$L$500,N8)</f>
        <v>30</v>
      </c>
      <c r="P8" s="36">
        <f>O8/$Q$4</f>
        <v>0.2608695652173913</v>
      </c>
      <c r="Q8" s="36">
        <f>IF(P8=0,0,(P8*((LOG(P8))/LOG(2))))</f>
        <v>-0.50572159704413644</v>
      </c>
      <c r="T8" s="36">
        <f>N8</f>
        <v>112</v>
      </c>
      <c r="U8" s="36">
        <f>COUNTIF(L7:L25,T8)</f>
        <v>4</v>
      </c>
      <c r="V8" s="36">
        <f>U8/(W4-U11)</f>
        <v>0.21052631578947367</v>
      </c>
      <c r="W8" s="36">
        <f>IF(V8=0,0,(V8*((LOG(V8))/LOG(2))))</f>
        <v>-0.47324789756707064</v>
      </c>
      <c r="Y8" s="36">
        <f>N8</f>
        <v>112</v>
      </c>
      <c r="Z8" s="36">
        <f>COUNTIF(L26:L45,Y8)</f>
        <v>3</v>
      </c>
      <c r="AA8" s="36">
        <f>Z8/(AB4-Z11)</f>
        <v>0.15</v>
      </c>
      <c r="AB8" s="36">
        <f>IF(AA8=0,0,(AA8*((LOG(AA8))/LOG(2))))</f>
        <v>-0.41054483912493089</v>
      </c>
      <c r="AD8" s="36">
        <f>N8</f>
        <v>112</v>
      </c>
      <c r="AE8" s="36">
        <f>COUNTIF(L46:L64,AD8)</f>
        <v>4</v>
      </c>
      <c r="AF8" s="36">
        <f>AE8/(AG4-AE11)</f>
        <v>0.21052631578947367</v>
      </c>
      <c r="AG8" s="36">
        <f>IF(AF8=0,0,(AF8*((LOG(AF8))/LOG(2))))</f>
        <v>-0.47324789756707064</v>
      </c>
      <c r="AI8" s="36">
        <f>N8</f>
        <v>112</v>
      </c>
      <c r="AJ8" s="36">
        <f>COUNTIF(L65:L83,AI8)</f>
        <v>5</v>
      </c>
      <c r="AK8" s="36">
        <f>AJ8/(AL4-AJ11)</f>
        <v>0.27777777777777779</v>
      </c>
      <c r="AL8" s="36">
        <f>IF(AK8=0,0,(AK8*((LOG(AK8))/LOG(2))))</f>
        <v>-0.51333247404304172</v>
      </c>
      <c r="AN8" s="36">
        <f>N8</f>
        <v>112</v>
      </c>
      <c r="AO8" s="36">
        <f>COUNTIF(L84:L103,AN8)</f>
        <v>6</v>
      </c>
      <c r="AP8" s="36">
        <f>AO8/(AQ4-AO11)</f>
        <v>0.31578947368421051</v>
      </c>
      <c r="AQ8" s="36">
        <f>IF(AP8=0,0,(AP8*((LOG(AP8))/LOG(2))))</f>
        <v>-0.52514684612287243</v>
      </c>
      <c r="AS8" s="36">
        <f>N8</f>
        <v>112</v>
      </c>
      <c r="AT8" s="36">
        <f>COUNTIF(L104:L122,AS8)</f>
        <v>8</v>
      </c>
      <c r="AU8" s="36">
        <f>AT8/(AV4-AT11)</f>
        <v>0.44444444444444442</v>
      </c>
      <c r="AV8" s="36">
        <f>IF(AU8=0,0,(AU8*((LOG(AU8))/LOG(2))))</f>
        <v>-0.51996666730769447</v>
      </c>
    </row>
    <row r="9" spans="1:48" x14ac:dyDescent="0.25">
      <c r="A9" s="59">
        <v>12</v>
      </c>
      <c r="B9" s="59">
        <v>290</v>
      </c>
      <c r="C9" s="62">
        <v>13</v>
      </c>
      <c r="D9" s="59">
        <v>307</v>
      </c>
      <c r="E9" s="62">
        <v>24</v>
      </c>
      <c r="F9" s="59">
        <v>323</v>
      </c>
      <c r="G9" s="65"/>
      <c r="H9" s="65"/>
      <c r="I9" s="42"/>
      <c r="J9" s="42"/>
      <c r="K9" s="43">
        <v>0</v>
      </c>
      <c r="L9">
        <v>112</v>
      </c>
      <c r="N9" s="36">
        <v>121</v>
      </c>
      <c r="O9" s="36">
        <f>COUNTIF($L$7:$L$500,N9)</f>
        <v>4</v>
      </c>
      <c r="P9" s="36">
        <f>O9/$Q$4</f>
        <v>3.4782608695652174E-2</v>
      </c>
      <c r="Q9" s="36">
        <f>IF(P9=0,0,(P9*((LOG(P9))/LOG(2))))</f>
        <v>-0.16853878438067391</v>
      </c>
      <c r="T9" s="36">
        <f>N9</f>
        <v>121</v>
      </c>
      <c r="U9" s="36">
        <f>COUNTIF(L7:L25,T9)</f>
        <v>0</v>
      </c>
      <c r="V9" s="36">
        <f>U9/(W4-U11)</f>
        <v>0</v>
      </c>
      <c r="W9" s="36">
        <f>IF(V9=0,0,(V9*((LOG(V9))/LOG(2))))</f>
        <v>0</v>
      </c>
      <c r="Y9" s="36">
        <f>N9</f>
        <v>121</v>
      </c>
      <c r="Z9" s="36">
        <f>COUNTIF(L26:L45,Y9)</f>
        <v>0</v>
      </c>
      <c r="AA9" s="36">
        <f>Z9/(AB4-Z11)</f>
        <v>0</v>
      </c>
      <c r="AB9" s="36">
        <f>IF(AA9=0,0,(AA9*((LOG(AA9))/LOG(2))))</f>
        <v>0</v>
      </c>
      <c r="AD9" s="36">
        <f>N9</f>
        <v>121</v>
      </c>
      <c r="AE9" s="36">
        <f>COUNTIF(L46:L64,AD9)</f>
        <v>1</v>
      </c>
      <c r="AF9" s="36">
        <f>AE9/(AG4-AE11)</f>
        <v>5.2631578947368418E-2</v>
      </c>
      <c r="AG9" s="36">
        <f>IF(AF9=0,0,(AF9*((LOG(AF9))/LOG(2))))</f>
        <v>-0.22357513228650452</v>
      </c>
      <c r="AI9" s="36">
        <f>N9</f>
        <v>121</v>
      </c>
      <c r="AJ9" s="36">
        <f>COUNTIF(L65:L83,AI9)</f>
        <v>1</v>
      </c>
      <c r="AK9" s="36">
        <f>AJ9/(AL4-AJ11)</f>
        <v>5.5555555555555552E-2</v>
      </c>
      <c r="AL9" s="36">
        <f>IF(AK9=0,0,(AK9*((LOG(AK9))/LOG(2))))</f>
        <v>-0.23166250008012845</v>
      </c>
      <c r="AN9" s="36">
        <f>N9</f>
        <v>121</v>
      </c>
      <c r="AO9" s="36">
        <f>COUNTIF(L84:L103,AN9)</f>
        <v>1</v>
      </c>
      <c r="AP9" s="36">
        <f>AO9/(AQ4-AO11)</f>
        <v>5.2631578947368418E-2</v>
      </c>
      <c r="AQ9" s="36">
        <f>IF(AP9=0,0,(AP9*((LOG(AP9))/LOG(2))))</f>
        <v>-0.22357513228650452</v>
      </c>
      <c r="AS9" s="36">
        <f>N9</f>
        <v>121</v>
      </c>
      <c r="AT9" s="36">
        <f>COUNTIF(L104:L122,AS9)</f>
        <v>1</v>
      </c>
      <c r="AU9" s="36">
        <f>AT9/(AV4-AT11)</f>
        <v>5.5555555555555552E-2</v>
      </c>
      <c r="AV9" s="36">
        <f>IF(AU9=0,0,(AU9*((LOG(AU9))/LOG(2))))</f>
        <v>-0.23166250008012845</v>
      </c>
    </row>
    <row r="10" spans="1:48" x14ac:dyDescent="0.25">
      <c r="A10" s="59">
        <v>12</v>
      </c>
      <c r="B10" s="59">
        <v>432</v>
      </c>
      <c r="C10" s="62">
        <v>13</v>
      </c>
      <c r="D10" s="59">
        <v>446</v>
      </c>
      <c r="E10" s="62">
        <v>24</v>
      </c>
      <c r="F10" s="59">
        <v>460</v>
      </c>
      <c r="G10" s="65"/>
      <c r="H10" s="65"/>
      <c r="I10" s="42"/>
      <c r="J10" s="42"/>
      <c r="K10" s="43">
        <v>0</v>
      </c>
      <c r="L10">
        <v>112</v>
      </c>
      <c r="N10" s="36">
        <v>122</v>
      </c>
      <c r="O10" s="36">
        <f>COUNTIF($L$7:$L$500,N10)</f>
        <v>40</v>
      </c>
      <c r="P10" s="36">
        <f>O10/$Q$4</f>
        <v>0.34782608695652173</v>
      </c>
      <c r="Q10" s="36">
        <f>IF(P10=0,0,(P10*((LOG(P10))/LOG(2))))</f>
        <v>-0.52993459341113491</v>
      </c>
      <c r="T10" s="36">
        <f>N10</f>
        <v>122</v>
      </c>
      <c r="U10" s="36">
        <f>COUNTIF(L7:L25,T10)</f>
        <v>7</v>
      </c>
      <c r="V10" s="36">
        <f>U10/(W4-U11)</f>
        <v>0.36842105263157893</v>
      </c>
      <c r="W10" s="36">
        <f>IF(V10=0,0,(V10*((LOG(V10))/LOG(2))))</f>
        <v>-0.53073727051062469</v>
      </c>
      <c r="Y10" s="36">
        <f>N10</f>
        <v>122</v>
      </c>
      <c r="Z10" s="36">
        <f>COUNTIF(L26:L45,Y10)</f>
        <v>12</v>
      </c>
      <c r="AA10" s="36">
        <f>Z10/(AB4-Z11)</f>
        <v>0.6</v>
      </c>
      <c r="AB10" s="36">
        <f>IF(AA10=0,0,(AA10*((LOG(AA10))/LOG(2))))</f>
        <v>-0.44217935649972373</v>
      </c>
      <c r="AD10" s="36">
        <f>N10</f>
        <v>122</v>
      </c>
      <c r="AE10" s="36">
        <f>COUNTIF(L46:L64,AD10)</f>
        <v>10</v>
      </c>
      <c r="AF10" s="36">
        <f>AE10/(AG4-AE11)</f>
        <v>0.52631578947368418</v>
      </c>
      <c r="AG10" s="36">
        <f>IF(AF10=0,0,(AF10*((LOG(AF10))/LOG(2))))</f>
        <v>-0.4873681150295911</v>
      </c>
      <c r="AI10" s="36">
        <f>N10</f>
        <v>122</v>
      </c>
      <c r="AJ10" s="36">
        <f>COUNTIF(L65:L83,AI10)</f>
        <v>5</v>
      </c>
      <c r="AK10" s="36">
        <f>AJ10/(AL4-AJ11)</f>
        <v>0.27777777777777779</v>
      </c>
      <c r="AL10" s="36">
        <f>IF(AK10=0,0,(AK10*((LOG(AK10))/LOG(2))))</f>
        <v>-0.51333247404304172</v>
      </c>
      <c r="AN10" s="36">
        <f>N10</f>
        <v>122</v>
      </c>
      <c r="AO10" s="36">
        <f>COUNTIF(L84:L103,AN10)</f>
        <v>4</v>
      </c>
      <c r="AP10" s="36">
        <f>AO10/(AQ4-AO11)</f>
        <v>0.21052631578947367</v>
      </c>
      <c r="AQ10" s="36">
        <f>IF(AP10=0,0,(AP10*((LOG(AP10))/LOG(2))))</f>
        <v>-0.47324789756707064</v>
      </c>
      <c r="AS10" s="36">
        <f>N10</f>
        <v>122</v>
      </c>
      <c r="AT10" s="36">
        <f>COUNTIF(L104:L122,AS10)</f>
        <v>2</v>
      </c>
      <c r="AU10" s="36">
        <f>AT10/(AV4-AT11)</f>
        <v>0.1111111111111111</v>
      </c>
      <c r="AV10" s="36">
        <f>IF(AU10=0,0,(AU10*((LOG(AU10))/LOG(2))))</f>
        <v>-0.3522138890491458</v>
      </c>
    </row>
    <row r="11" spans="1:48" x14ac:dyDescent="0.25">
      <c r="A11" s="59">
        <v>12</v>
      </c>
      <c r="B11" s="59">
        <v>569</v>
      </c>
      <c r="C11" s="62">
        <v>13</v>
      </c>
      <c r="D11" s="59">
        <v>582</v>
      </c>
      <c r="E11" s="62">
        <v>13</v>
      </c>
      <c r="F11" s="59">
        <v>595</v>
      </c>
      <c r="G11" s="65"/>
      <c r="H11" s="65"/>
      <c r="I11" s="42"/>
      <c r="J11" s="42"/>
      <c r="K11" s="43">
        <v>0</v>
      </c>
      <c r="L11">
        <v>111</v>
      </c>
      <c r="N11" s="36">
        <v>211</v>
      </c>
      <c r="O11" s="36">
        <f>COUNTIF($L$7:$L$500,N11)</f>
        <v>2</v>
      </c>
      <c r="P11" s="36">
        <f>O11/$Q$4</f>
        <v>1.7391304347826087E-2</v>
      </c>
      <c r="Q11" s="36">
        <f>IF(P11=0,0,(P11*((LOG(P11))/LOG(2))))</f>
        <v>-0.10166069653816305</v>
      </c>
      <c r="T11" s="36">
        <f>N11</f>
        <v>211</v>
      </c>
      <c r="U11" s="36">
        <f>COUNTIF(L7:L25,T11)</f>
        <v>0</v>
      </c>
      <c r="V11" s="55"/>
      <c r="W11" s="56"/>
      <c r="Y11" s="36">
        <f>N11</f>
        <v>211</v>
      </c>
      <c r="Z11" s="36">
        <f>COUNTIF(L26:L45,Y11)</f>
        <v>0</v>
      </c>
      <c r="AA11" s="55"/>
      <c r="AB11" s="56"/>
      <c r="AD11" s="36">
        <f>N11</f>
        <v>211</v>
      </c>
      <c r="AE11" s="36">
        <f>COUNTIF(L46:L64,AD11)</f>
        <v>0</v>
      </c>
      <c r="AF11" s="55"/>
      <c r="AG11" s="56"/>
      <c r="AI11" s="36">
        <f>N11</f>
        <v>211</v>
      </c>
      <c r="AJ11" s="36">
        <f>COUNTIF(L65:L83,AI11)</f>
        <v>1</v>
      </c>
      <c r="AK11" s="55"/>
      <c r="AL11" s="56"/>
      <c r="AN11" s="36">
        <f>N11</f>
        <v>211</v>
      </c>
      <c r="AO11" s="36">
        <f>COUNTIF(L84:L103,AN11)</f>
        <v>1</v>
      </c>
      <c r="AP11" s="55"/>
      <c r="AQ11" s="56"/>
      <c r="AS11" s="36">
        <f>N11</f>
        <v>211</v>
      </c>
      <c r="AT11" s="36">
        <f>COUNTIF(L104:L122,AS11)</f>
        <v>0</v>
      </c>
      <c r="AU11" s="55"/>
      <c r="AV11" s="56"/>
    </row>
    <row r="12" spans="1:48" x14ac:dyDescent="0.25">
      <c r="A12" s="59">
        <v>12</v>
      </c>
      <c r="B12" s="59">
        <v>694</v>
      </c>
      <c r="C12" s="62">
        <v>13</v>
      </c>
      <c r="D12" s="59">
        <v>703</v>
      </c>
      <c r="E12" s="62">
        <v>13</v>
      </c>
      <c r="F12" s="59">
        <v>713</v>
      </c>
      <c r="G12" s="65"/>
      <c r="H12" s="65"/>
      <c r="I12" s="42"/>
      <c r="J12" s="42"/>
      <c r="K12" s="43">
        <v>0</v>
      </c>
      <c r="L12">
        <v>111</v>
      </c>
      <c r="N12" s="36">
        <v>212</v>
      </c>
      <c r="O12" s="36">
        <f>COUNTIF($L$7:$L$500,N12)</f>
        <v>5</v>
      </c>
      <c r="P12" s="36">
        <f>O12/$Q$4</f>
        <v>4.3478260869565216E-2</v>
      </c>
      <c r="Q12" s="36">
        <f>IF(P12=0,0,(P12*((LOG(P12))/LOG(2))))</f>
        <v>-0.19667660678508753</v>
      </c>
      <c r="T12" s="36">
        <f>N12</f>
        <v>212</v>
      </c>
      <c r="U12" s="36">
        <f>COUNTIF(L7:L25,T12)</f>
        <v>0</v>
      </c>
      <c r="V12" s="36">
        <f>U12/(W4-U11)</f>
        <v>0</v>
      </c>
      <c r="W12" s="36">
        <f>IF(V12=0,0,(V12*((LOG(V12))/LOG(2))))</f>
        <v>0</v>
      </c>
      <c r="Y12" s="36">
        <f>N12</f>
        <v>212</v>
      </c>
      <c r="Z12" s="36">
        <f>COUNTIF(L26:L45,Y12)</f>
        <v>0</v>
      </c>
      <c r="AA12" s="36">
        <f>Z12/(AB4-Z11)</f>
        <v>0</v>
      </c>
      <c r="AB12" s="36">
        <f>IF(AA12=0,0,(AA12*((LOG(AA12))/LOG(2))))</f>
        <v>0</v>
      </c>
      <c r="AD12" s="36">
        <f>N12</f>
        <v>212</v>
      </c>
      <c r="AE12" s="36">
        <f>COUNTIF(L46:L64,AD12)</f>
        <v>0</v>
      </c>
      <c r="AF12" s="36">
        <f>AE12/(AG4-AE11)</f>
        <v>0</v>
      </c>
      <c r="AG12" s="36">
        <f>IF(AF12=0,0,(AF12*((LOG(AF12))/LOG(2))))</f>
        <v>0</v>
      </c>
      <c r="AI12" s="36">
        <f>N12</f>
        <v>212</v>
      </c>
      <c r="AJ12" s="36">
        <f>COUNTIF(L65:L83,AI12)</f>
        <v>1</v>
      </c>
      <c r="AK12" s="36">
        <f>AJ12/(AL4-AJ11)</f>
        <v>5.5555555555555552E-2</v>
      </c>
      <c r="AL12" s="36">
        <f>IF(AK12=0,0,(AK12*((LOG(AK12))/LOG(2))))</f>
        <v>-0.23166250008012845</v>
      </c>
      <c r="AN12" s="36">
        <f>N12</f>
        <v>212</v>
      </c>
      <c r="AO12" s="36">
        <f>COUNTIF(L84:L103,AN12)</f>
        <v>2</v>
      </c>
      <c r="AP12" s="36">
        <f>AO12/(AQ4-AO11)</f>
        <v>0.10526315789473684</v>
      </c>
      <c r="AQ12" s="36">
        <f>IF(AP12=0,0,(AP12*((LOG(AP12))/LOG(2))))</f>
        <v>-0.34188710667827216</v>
      </c>
      <c r="AS12" s="36">
        <f>N12</f>
        <v>212</v>
      </c>
      <c r="AT12" s="36">
        <f>COUNTIF(L104:L122,AS12)</f>
        <v>2</v>
      </c>
      <c r="AU12" s="36">
        <f>AT12/(AV4-AT11)</f>
        <v>0.1111111111111111</v>
      </c>
      <c r="AV12" s="36">
        <f>IF(AU12=0,0,(AU12*((LOG(AU12))/LOG(2))))</f>
        <v>-0.3522138890491458</v>
      </c>
    </row>
    <row r="13" spans="1:48" x14ac:dyDescent="0.25">
      <c r="A13" s="59">
        <v>12</v>
      </c>
      <c r="B13" s="59">
        <v>863</v>
      </c>
      <c r="C13" s="62">
        <v>13</v>
      </c>
      <c r="D13" s="59">
        <v>872</v>
      </c>
      <c r="E13" s="62">
        <v>13</v>
      </c>
      <c r="F13" s="59">
        <v>881</v>
      </c>
      <c r="G13" s="65"/>
      <c r="H13" s="65"/>
      <c r="I13" s="42"/>
      <c r="J13" s="42"/>
      <c r="K13" s="43">
        <v>0</v>
      </c>
      <c r="L13">
        <v>111</v>
      </c>
      <c r="N13" s="36">
        <v>221</v>
      </c>
      <c r="O13" s="36">
        <f>COUNTIF($L$7:$L$500,N13)</f>
        <v>5</v>
      </c>
      <c r="P13" s="36">
        <f>O13/$Q$4</f>
        <v>4.3478260869565216E-2</v>
      </c>
      <c r="Q13" s="36">
        <f>IF(P13=0,0,(P13*((LOG(P13))/LOG(2))))</f>
        <v>-0.19667660678508753</v>
      </c>
      <c r="T13" s="36">
        <f>N13</f>
        <v>221</v>
      </c>
      <c r="U13" s="36">
        <f>COUNTIF(L7:L25,T13)</f>
        <v>0</v>
      </c>
      <c r="V13" s="36">
        <f>U13/(W4-U11)</f>
        <v>0</v>
      </c>
      <c r="W13" s="36">
        <f>IF(V13=0,0,(V13*((LOG(V13))/LOG(2))))</f>
        <v>0</v>
      </c>
      <c r="Y13" s="36">
        <f>N13</f>
        <v>221</v>
      </c>
      <c r="Z13" s="36">
        <f>COUNTIF(L26:L45,Y13)</f>
        <v>0</v>
      </c>
      <c r="AA13" s="36">
        <f>Z13/(AB4-Z11)</f>
        <v>0</v>
      </c>
      <c r="AB13" s="36">
        <f>IF(AA13=0,0,(AA13*((LOG(AA13))/LOG(2))))</f>
        <v>0</v>
      </c>
      <c r="AD13" s="36">
        <f>N13</f>
        <v>221</v>
      </c>
      <c r="AE13" s="36">
        <f>COUNTIF(L46:L64,AD13)</f>
        <v>2</v>
      </c>
      <c r="AF13" s="36">
        <f>AE13/(AG4-AE11)</f>
        <v>0.10526315789473684</v>
      </c>
      <c r="AG13" s="36">
        <f>IF(AF13=0,0,(AF13*((LOG(AF13))/LOG(2))))</f>
        <v>-0.34188710667827216</v>
      </c>
      <c r="AI13" s="36">
        <f>N13</f>
        <v>221</v>
      </c>
      <c r="AJ13" s="36">
        <f>COUNTIF(L65:L83,AI13)</f>
        <v>2</v>
      </c>
      <c r="AK13" s="36">
        <f>AJ13/(AL4-AJ11)</f>
        <v>0.1111111111111111</v>
      </c>
      <c r="AL13" s="36">
        <f>IF(AK13=0,0,(AK13*((LOG(AK13))/LOG(2))))</f>
        <v>-0.3522138890491458</v>
      </c>
      <c r="AN13" s="36">
        <f>N13</f>
        <v>221</v>
      </c>
      <c r="AO13" s="36">
        <f>COUNTIF(L84:L103,AN13)</f>
        <v>0</v>
      </c>
      <c r="AP13" s="36">
        <f>AO13/(AQ4-AO11)</f>
        <v>0</v>
      </c>
      <c r="AQ13" s="36">
        <f>IF(AP13=0,0,(AP13*((LOG(AP13))/LOG(2))))</f>
        <v>0</v>
      </c>
      <c r="AS13" s="36">
        <f>N13</f>
        <v>221</v>
      </c>
      <c r="AT13" s="36">
        <f>COUNTIF(L104:L122,AS13)</f>
        <v>1</v>
      </c>
      <c r="AU13" s="36">
        <f>AT13/(AV4-AT11)</f>
        <v>5.5555555555555552E-2</v>
      </c>
      <c r="AV13" s="36">
        <f>IF(AU13=0,0,(AU13*((LOG(AU13))/LOG(2))))</f>
        <v>-0.23166250008012845</v>
      </c>
    </row>
    <row r="14" spans="1:48" x14ac:dyDescent="0.25">
      <c r="A14" s="59">
        <v>12</v>
      </c>
      <c r="B14" s="59">
        <v>985</v>
      </c>
      <c r="C14" s="62">
        <v>24</v>
      </c>
      <c r="D14" s="59">
        <v>1027</v>
      </c>
      <c r="E14" s="62">
        <v>24</v>
      </c>
      <c r="F14" s="59">
        <v>1039</v>
      </c>
      <c r="G14" s="65"/>
      <c r="H14" s="65"/>
      <c r="I14" s="42"/>
      <c r="J14" s="42"/>
      <c r="K14" s="43">
        <v>0</v>
      </c>
      <c r="L14">
        <v>122</v>
      </c>
      <c r="N14" s="36">
        <v>222</v>
      </c>
      <c r="O14" s="36">
        <f>COUNTIF($L$7:$L$500,N14)</f>
        <v>10</v>
      </c>
      <c r="P14" s="36">
        <f>O14/$Q$4</f>
        <v>8.6956521739130432E-2</v>
      </c>
      <c r="Q14" s="36">
        <f>IF(P14=0,0,(P14*((LOG(P14))/LOG(2))))</f>
        <v>-0.30639669183104457</v>
      </c>
      <c r="T14" s="36">
        <f>N14</f>
        <v>222</v>
      </c>
      <c r="U14" s="36">
        <f>COUNTIF(L7:L25,T14)</f>
        <v>5</v>
      </c>
      <c r="V14" s="36">
        <f>U14/(W4-U11)</f>
        <v>0.26315789473684209</v>
      </c>
      <c r="W14" s="36">
        <f>IF(V14=0,0,(V14*((LOG(V14))/LOG(2))))</f>
        <v>-0.50684195225163764</v>
      </c>
      <c r="Y14" s="36">
        <f>N14</f>
        <v>222</v>
      </c>
      <c r="Z14" s="36">
        <f>COUNTIF(L26:L45,Y14)</f>
        <v>3</v>
      </c>
      <c r="AA14" s="36">
        <f>Z14/(AB4-Z11)</f>
        <v>0.15</v>
      </c>
      <c r="AB14" s="36">
        <f>IF(AA14=0,0,(AA14*((LOG(AA14))/LOG(2))))</f>
        <v>-0.41054483912493089</v>
      </c>
      <c r="AD14" s="36">
        <f>N14</f>
        <v>222</v>
      </c>
      <c r="AE14" s="36">
        <f>COUNTIF(L46:L64,AD14)</f>
        <v>2</v>
      </c>
      <c r="AF14" s="36">
        <f>AE14/(AG4-AE11)</f>
        <v>0.10526315789473684</v>
      </c>
      <c r="AG14" s="36">
        <f>IF(AF14=0,0,(AF14*((LOG(AF14))/LOG(2))))</f>
        <v>-0.34188710667827216</v>
      </c>
      <c r="AI14" s="36">
        <f>N14</f>
        <v>222</v>
      </c>
      <c r="AJ14" s="36">
        <f>COUNTIF(L65:L83,AI14)</f>
        <v>0</v>
      </c>
      <c r="AK14" s="36">
        <f>AJ14/(AL4-AJ11)</f>
        <v>0</v>
      </c>
      <c r="AL14" s="36">
        <f>IF(AK14=0,0,(AK14*((LOG(AK14))/LOG(2))))</f>
        <v>0</v>
      </c>
      <c r="AN14" s="36">
        <f>N14</f>
        <v>222</v>
      </c>
      <c r="AO14" s="36">
        <f>COUNTIF(L84:L103,AN14)</f>
        <v>0</v>
      </c>
      <c r="AP14" s="36">
        <f>AO14/(AQ4-AO11)</f>
        <v>0</v>
      </c>
      <c r="AQ14" s="36">
        <f>IF(AP14=0,0,(AP14*((LOG(AP14))/LOG(2))))</f>
        <v>0</v>
      </c>
      <c r="AS14" s="36">
        <f>N14</f>
        <v>222</v>
      </c>
      <c r="AT14" s="36">
        <f>COUNTIF(L104:L122,AS14)</f>
        <v>0</v>
      </c>
      <c r="AU14" s="36">
        <f>AT14/(AV4-AT11)</f>
        <v>0</v>
      </c>
      <c r="AV14" s="36">
        <f>IF(AU14=0,0,(AU14*((LOG(AU14))/LOG(2))))</f>
        <v>0</v>
      </c>
    </row>
    <row r="15" spans="1:48" x14ac:dyDescent="0.25">
      <c r="A15" s="59">
        <v>12</v>
      </c>
      <c r="B15" s="59">
        <v>1141</v>
      </c>
      <c r="C15" s="62">
        <v>13</v>
      </c>
      <c r="D15" s="59">
        <v>1159</v>
      </c>
      <c r="E15" s="62">
        <v>24</v>
      </c>
      <c r="F15" s="59">
        <v>1172</v>
      </c>
      <c r="G15" s="65"/>
      <c r="H15" s="65"/>
      <c r="I15" s="42"/>
      <c r="J15" s="42"/>
      <c r="K15" s="43">
        <v>0</v>
      </c>
      <c r="L15">
        <v>112</v>
      </c>
      <c r="P15">
        <f>SUM(P7:P14)</f>
        <v>1</v>
      </c>
      <c r="Q15">
        <f>-SUM(Q7:Q14)</f>
        <v>2.4347680829711109</v>
      </c>
      <c r="V15">
        <f>SUM(V7:V14)</f>
        <v>1</v>
      </c>
      <c r="W15">
        <f>-SUM(W7:W14)</f>
        <v>1.9312952802328744</v>
      </c>
      <c r="AA15">
        <f>SUM(AA7:AA14)</f>
        <v>1</v>
      </c>
      <c r="AB15">
        <f>-SUM(AB7:AB14)</f>
        <v>1.5954618442383219</v>
      </c>
      <c r="AF15">
        <f>SUM(AF7:AF14)</f>
        <v>1</v>
      </c>
      <c r="AG15">
        <f>-SUM(AG7:AG14)</f>
        <v>1.8679653582397107</v>
      </c>
      <c r="AK15">
        <f>SUM(AK7:AK14)</f>
        <v>1</v>
      </c>
      <c r="AL15">
        <f>-SUM(AL7:AL14)</f>
        <v>2.3244093931715555</v>
      </c>
      <c r="AP15">
        <f>SUM(AP7:AP14)</f>
        <v>0.99999999999999989</v>
      </c>
      <c r="AQ15">
        <f>-SUM(AQ7:AQ14)</f>
        <v>2.0890038287775923</v>
      </c>
      <c r="AU15">
        <f>SUM(AU7:AU14)</f>
        <v>1</v>
      </c>
      <c r="AV15">
        <f>-SUM(AV7:AV14)</f>
        <v>2.1699250014423122</v>
      </c>
    </row>
    <row r="16" spans="1:48" x14ac:dyDescent="0.25">
      <c r="A16" s="59">
        <v>21</v>
      </c>
      <c r="B16" s="59">
        <v>1296</v>
      </c>
      <c r="C16" s="62">
        <v>22</v>
      </c>
      <c r="D16" s="59">
        <v>1305</v>
      </c>
      <c r="E16" s="62">
        <v>24</v>
      </c>
      <c r="F16" s="59">
        <v>1324</v>
      </c>
      <c r="G16" s="65"/>
      <c r="H16" s="65"/>
      <c r="I16" s="42"/>
      <c r="J16" s="42"/>
      <c r="K16" s="43">
        <v>0</v>
      </c>
      <c r="L16">
        <v>222</v>
      </c>
      <c r="P16" s="28" t="s">
        <v>84</v>
      </c>
      <c r="Q16" s="28">
        <f>Q15/(LOG(Q4)/LOG(2))</f>
        <v>0.35567476759902972</v>
      </c>
      <c r="V16" s="28" t="s">
        <v>111</v>
      </c>
      <c r="W16" s="28">
        <f>W15/(LOG(W4)/LOG(2))</f>
        <v>0.45464412330973808</v>
      </c>
      <c r="AA16" s="28" t="s">
        <v>114</v>
      </c>
      <c r="AB16" s="28">
        <f>AB15/(LOG(AB4)/LOG(2))</f>
        <v>0.3691551106844369</v>
      </c>
      <c r="AF16" s="28" t="s">
        <v>115</v>
      </c>
      <c r="AG16" s="28">
        <f>AG15/(LOG(AG4)/LOG(2))</f>
        <v>0.43973569518973343</v>
      </c>
      <c r="AK16" s="28" t="s">
        <v>116</v>
      </c>
      <c r="AL16" s="28">
        <f>AL15/(LOG(AL4)/LOG(2))</f>
        <v>0.54718668946572291</v>
      </c>
      <c r="AP16" s="28" t="s">
        <v>117</v>
      </c>
      <c r="AQ16" s="28">
        <f>AQ15/(LOG(AQ4)/LOG(2))</f>
        <v>0.48334997318645478</v>
      </c>
      <c r="AU16" s="28" t="s">
        <v>118</v>
      </c>
      <c r="AV16" s="28">
        <f>AV15/(LOG(AV4)/LOG(2))</f>
        <v>0.52037506686373713</v>
      </c>
    </row>
    <row r="17" spans="1:22" x14ac:dyDescent="0.25">
      <c r="A17" s="59">
        <v>12</v>
      </c>
      <c r="B17" s="59">
        <v>1439</v>
      </c>
      <c r="C17" s="62">
        <v>24</v>
      </c>
      <c r="D17" s="59">
        <v>1451</v>
      </c>
      <c r="E17" s="62">
        <v>24</v>
      </c>
      <c r="F17" s="59">
        <v>1460</v>
      </c>
      <c r="G17" s="65"/>
      <c r="H17" s="65"/>
      <c r="I17" s="42"/>
      <c r="J17" s="42"/>
      <c r="K17" s="43">
        <v>0</v>
      </c>
      <c r="L17">
        <v>122</v>
      </c>
    </row>
    <row r="18" spans="1:22" x14ac:dyDescent="0.25">
      <c r="A18" s="59">
        <v>21</v>
      </c>
      <c r="B18" s="59">
        <v>1563</v>
      </c>
      <c r="C18" s="62">
        <v>22</v>
      </c>
      <c r="D18" s="59">
        <v>1573</v>
      </c>
      <c r="E18" s="62">
        <v>24</v>
      </c>
      <c r="F18" s="59">
        <v>1583</v>
      </c>
      <c r="G18" s="65"/>
      <c r="H18" s="65"/>
      <c r="I18" s="42"/>
      <c r="J18" s="42"/>
      <c r="K18" s="43">
        <v>0</v>
      </c>
      <c r="L18">
        <v>222</v>
      </c>
    </row>
    <row r="19" spans="1:22" x14ac:dyDescent="0.25">
      <c r="A19" s="59">
        <v>12</v>
      </c>
      <c r="B19" s="59">
        <v>1707</v>
      </c>
      <c r="C19" s="62">
        <v>24</v>
      </c>
      <c r="D19" s="59">
        <v>1720</v>
      </c>
      <c r="E19" s="62">
        <v>24</v>
      </c>
      <c r="F19" s="59">
        <v>1728</v>
      </c>
      <c r="G19" s="65"/>
      <c r="H19" s="65"/>
      <c r="I19" s="42"/>
      <c r="J19" s="42"/>
      <c r="K19" s="43">
        <v>0</v>
      </c>
      <c r="L19">
        <v>122</v>
      </c>
      <c r="N19" s="40" t="s">
        <v>97</v>
      </c>
      <c r="O19" s="40"/>
      <c r="P19" s="45"/>
      <c r="Q19" s="45"/>
      <c r="R19" s="45"/>
      <c r="S19" s="45"/>
      <c r="T19" s="45"/>
      <c r="U19" s="45"/>
      <c r="V19" s="46"/>
    </row>
    <row r="20" spans="1:22" x14ac:dyDescent="0.25">
      <c r="A20" s="59">
        <v>12</v>
      </c>
      <c r="B20" s="59">
        <v>1827</v>
      </c>
      <c r="C20" s="62">
        <v>24</v>
      </c>
      <c r="D20" s="59">
        <v>1848</v>
      </c>
      <c r="E20" s="62">
        <v>24</v>
      </c>
      <c r="F20" s="59">
        <v>1859</v>
      </c>
      <c r="G20" s="65"/>
      <c r="H20" s="65"/>
      <c r="I20" s="42"/>
      <c r="J20" s="42"/>
      <c r="K20" s="43">
        <v>0</v>
      </c>
      <c r="L20">
        <v>122</v>
      </c>
      <c r="N20" s="40">
        <f>COUNTIF(L7:L122,G3)</f>
        <v>2</v>
      </c>
      <c r="O20" s="40"/>
      <c r="P20" s="47">
        <v>19</v>
      </c>
      <c r="Q20" s="47">
        <v>20</v>
      </c>
      <c r="R20" s="47">
        <v>19</v>
      </c>
      <c r="S20" s="47">
        <v>19</v>
      </c>
      <c r="T20" s="47">
        <v>20</v>
      </c>
      <c r="U20" s="47">
        <v>19</v>
      </c>
      <c r="V20" s="46"/>
    </row>
    <row r="21" spans="1:22" x14ac:dyDescent="0.25">
      <c r="A21" s="59">
        <v>21</v>
      </c>
      <c r="B21" s="59">
        <v>1966</v>
      </c>
      <c r="C21" s="62">
        <v>22</v>
      </c>
      <c r="D21" s="59">
        <v>1975</v>
      </c>
      <c r="E21" s="62">
        <v>24</v>
      </c>
      <c r="F21" s="59">
        <v>1985</v>
      </c>
      <c r="G21" s="65"/>
      <c r="H21" s="65"/>
      <c r="I21" s="42"/>
      <c r="J21" s="42"/>
      <c r="K21" s="43">
        <v>0</v>
      </c>
      <c r="L21">
        <v>222</v>
      </c>
      <c r="O21" s="41"/>
      <c r="P21" s="45" t="s">
        <v>98</v>
      </c>
      <c r="Q21" s="45"/>
      <c r="R21" s="45"/>
      <c r="S21" s="45"/>
      <c r="T21" s="45"/>
      <c r="U21" s="45"/>
      <c r="V21" s="45"/>
    </row>
    <row r="22" spans="1:22" x14ac:dyDescent="0.25">
      <c r="A22" s="59">
        <v>12</v>
      </c>
      <c r="B22" s="59">
        <v>2158</v>
      </c>
      <c r="C22" s="62">
        <v>13</v>
      </c>
      <c r="D22" s="59">
        <v>2167</v>
      </c>
      <c r="E22" s="62">
        <v>24</v>
      </c>
      <c r="F22" s="59">
        <v>2179</v>
      </c>
      <c r="G22" s="65"/>
      <c r="H22" s="65"/>
      <c r="I22" s="42"/>
      <c r="J22" s="42"/>
      <c r="K22" s="43">
        <v>0</v>
      </c>
      <c r="L22">
        <v>112</v>
      </c>
      <c r="O22" s="41"/>
      <c r="P22" s="47" t="s">
        <v>105</v>
      </c>
      <c r="Q22" s="47" t="s">
        <v>106</v>
      </c>
      <c r="R22" s="47" t="s">
        <v>107</v>
      </c>
      <c r="S22" s="47" t="s">
        <v>108</v>
      </c>
      <c r="T22" s="47" t="s">
        <v>109</v>
      </c>
      <c r="U22" s="47" t="s">
        <v>110</v>
      </c>
      <c r="V22" s="45"/>
    </row>
    <row r="23" spans="1:22" x14ac:dyDescent="0.25">
      <c r="A23" s="59">
        <v>12</v>
      </c>
      <c r="B23" s="59">
        <v>2276</v>
      </c>
      <c r="C23" s="62">
        <v>24</v>
      </c>
      <c r="D23" s="59">
        <v>2302</v>
      </c>
      <c r="E23" s="62">
        <v>24</v>
      </c>
      <c r="F23" s="59">
        <v>2311</v>
      </c>
      <c r="G23" s="65"/>
      <c r="H23" s="65"/>
      <c r="I23" s="42"/>
      <c r="J23" s="42"/>
      <c r="K23" s="43">
        <v>0</v>
      </c>
      <c r="L23">
        <v>122</v>
      </c>
      <c r="O23" s="45" t="s">
        <v>99</v>
      </c>
      <c r="P23" s="47">
        <f>$G$3</f>
        <v>211</v>
      </c>
      <c r="Q23" s="47">
        <f>$G$3</f>
        <v>211</v>
      </c>
      <c r="R23" s="47">
        <f>$G$3</f>
        <v>211</v>
      </c>
      <c r="S23" s="47">
        <f>$G$3</f>
        <v>211</v>
      </c>
      <c r="T23" s="47">
        <f>$G$3</f>
        <v>211</v>
      </c>
      <c r="U23" s="47">
        <f>$G$3</f>
        <v>211</v>
      </c>
      <c r="V23" s="45"/>
    </row>
    <row r="24" spans="1:22" x14ac:dyDescent="0.25">
      <c r="A24" s="59">
        <v>21</v>
      </c>
      <c r="B24" s="59">
        <v>2427</v>
      </c>
      <c r="C24" s="62">
        <v>22</v>
      </c>
      <c r="D24" s="59">
        <v>2436</v>
      </c>
      <c r="E24" s="62">
        <v>24</v>
      </c>
      <c r="F24" s="59">
        <v>2444</v>
      </c>
      <c r="G24" s="65"/>
      <c r="H24" s="65"/>
      <c r="I24" s="42"/>
      <c r="J24" s="42"/>
      <c r="K24" s="43">
        <v>0</v>
      </c>
      <c r="L24">
        <v>222</v>
      </c>
      <c r="O24" s="45" t="s">
        <v>100</v>
      </c>
      <c r="P24" s="47">
        <f>U11</f>
        <v>0</v>
      </c>
      <c r="Q24" s="47">
        <f>Z11</f>
        <v>0</v>
      </c>
      <c r="R24" s="47">
        <f>AE11</f>
        <v>0</v>
      </c>
      <c r="S24" s="47">
        <f>AJ11</f>
        <v>1</v>
      </c>
      <c r="T24" s="47">
        <f>AO11</f>
        <v>1</v>
      </c>
      <c r="U24" s="47">
        <f>AT11</f>
        <v>0</v>
      </c>
      <c r="V24" s="45"/>
    </row>
    <row r="25" spans="1:22" x14ac:dyDescent="0.25">
      <c r="A25" s="59">
        <v>12</v>
      </c>
      <c r="B25" s="59">
        <v>2545</v>
      </c>
      <c r="C25" s="62">
        <v>24</v>
      </c>
      <c r="D25" s="59">
        <v>2562</v>
      </c>
      <c r="E25" s="62">
        <v>24</v>
      </c>
      <c r="F25" s="59">
        <v>2586</v>
      </c>
      <c r="G25" s="65"/>
      <c r="H25" s="65"/>
      <c r="I25" s="42"/>
      <c r="J25" s="42"/>
      <c r="K25" s="43">
        <v>0</v>
      </c>
      <c r="L25">
        <v>122</v>
      </c>
      <c r="O25" s="48" t="s">
        <v>101</v>
      </c>
      <c r="P25" s="42"/>
      <c r="Q25" s="42"/>
      <c r="R25" s="42"/>
      <c r="S25" s="42"/>
      <c r="T25" s="42"/>
      <c r="U25" s="42"/>
      <c r="V25" s="42"/>
    </row>
    <row r="26" spans="1:22" x14ac:dyDescent="0.25">
      <c r="A26" s="60">
        <v>21</v>
      </c>
      <c r="B26" s="60">
        <v>2688</v>
      </c>
      <c r="C26" s="63">
        <v>22</v>
      </c>
      <c r="D26" s="60">
        <v>2705</v>
      </c>
      <c r="E26" s="63">
        <v>24</v>
      </c>
      <c r="F26" s="60">
        <v>2722</v>
      </c>
      <c r="G26" s="66"/>
      <c r="H26" s="66"/>
      <c r="I26" s="41"/>
      <c r="J26" s="41"/>
      <c r="K26" s="51">
        <v>0</v>
      </c>
      <c r="L26">
        <v>222</v>
      </c>
      <c r="O26" s="49" t="s">
        <v>102</v>
      </c>
      <c r="P26" s="44"/>
      <c r="Q26" s="44"/>
      <c r="R26" s="44"/>
      <c r="S26" s="44"/>
      <c r="T26" s="44"/>
      <c r="U26" s="44"/>
      <c r="V26" s="41"/>
    </row>
    <row r="27" spans="1:22" x14ac:dyDescent="0.25">
      <c r="A27" s="60">
        <v>12</v>
      </c>
      <c r="B27" s="60">
        <v>2837</v>
      </c>
      <c r="C27" s="63">
        <v>13</v>
      </c>
      <c r="D27" s="60">
        <v>2846</v>
      </c>
      <c r="E27" s="63">
        <v>24</v>
      </c>
      <c r="F27" s="60">
        <v>2859</v>
      </c>
      <c r="G27" s="66"/>
      <c r="H27" s="66"/>
      <c r="I27" s="41"/>
      <c r="J27" s="41"/>
      <c r="K27" s="51">
        <v>0</v>
      </c>
      <c r="L27">
        <v>112</v>
      </c>
      <c r="O27" s="48" t="s">
        <v>103</v>
      </c>
      <c r="P27" s="42"/>
      <c r="Q27" s="42"/>
      <c r="R27" s="42"/>
      <c r="S27" s="42"/>
      <c r="T27" s="42"/>
      <c r="U27" s="42"/>
      <c r="V27" s="42"/>
    </row>
    <row r="28" spans="1:22" x14ac:dyDescent="0.25">
      <c r="A28" s="60">
        <v>21</v>
      </c>
      <c r="B28" s="60">
        <v>2970</v>
      </c>
      <c r="C28" s="63">
        <v>22</v>
      </c>
      <c r="D28" s="60">
        <v>2980</v>
      </c>
      <c r="E28" s="63">
        <v>24</v>
      </c>
      <c r="F28" s="60">
        <v>2993</v>
      </c>
      <c r="G28" s="66"/>
      <c r="H28" s="66"/>
      <c r="I28" s="41"/>
      <c r="J28" s="41"/>
      <c r="K28" s="51">
        <v>0</v>
      </c>
      <c r="L28">
        <v>222</v>
      </c>
      <c r="N28" s="41"/>
      <c r="O28" s="50" t="s">
        <v>104</v>
      </c>
      <c r="P28">
        <f>F25/P20</f>
        <v>136.10526315789474</v>
      </c>
      <c r="Q28">
        <f>(F45-F25)/Q20</f>
        <v>138.4</v>
      </c>
      <c r="R28">
        <f>(F64-F45)/R20</f>
        <v>162.15789473684211</v>
      </c>
      <c r="S28">
        <f>(F83-F64)/S20</f>
        <v>201.31578947368422</v>
      </c>
      <c r="T28">
        <f>(F103-F83)/T20</f>
        <v>249.3</v>
      </c>
      <c r="U28">
        <f>(F122-F103)/U20</f>
        <v>-907.68421052631584</v>
      </c>
    </row>
    <row r="29" spans="1:22" x14ac:dyDescent="0.25">
      <c r="A29" s="60">
        <v>12</v>
      </c>
      <c r="B29" s="60">
        <v>3137</v>
      </c>
      <c r="C29" s="63">
        <v>24</v>
      </c>
      <c r="D29" s="60">
        <v>3159</v>
      </c>
      <c r="E29" s="63">
        <v>24</v>
      </c>
      <c r="F29" s="60">
        <v>3170</v>
      </c>
      <c r="G29" s="66"/>
      <c r="H29" s="66"/>
      <c r="I29" s="41"/>
      <c r="J29" s="41"/>
      <c r="K29" s="51">
        <v>0</v>
      </c>
      <c r="L29">
        <v>122</v>
      </c>
    </row>
    <row r="30" spans="1:22" x14ac:dyDescent="0.25">
      <c r="A30" s="60">
        <v>12</v>
      </c>
      <c r="B30" s="60">
        <v>3271</v>
      </c>
      <c r="C30" s="63">
        <v>24</v>
      </c>
      <c r="D30" s="60">
        <v>3291</v>
      </c>
      <c r="E30" s="63">
        <v>24</v>
      </c>
      <c r="F30" s="60">
        <v>3299</v>
      </c>
      <c r="G30" s="66"/>
      <c r="H30" s="66"/>
      <c r="I30" s="41"/>
      <c r="J30" s="41"/>
      <c r="K30" s="51">
        <v>0</v>
      </c>
      <c r="L30">
        <v>122</v>
      </c>
    </row>
    <row r="31" spans="1:22" x14ac:dyDescent="0.25">
      <c r="A31" s="60">
        <v>21</v>
      </c>
      <c r="B31" s="60">
        <v>3411</v>
      </c>
      <c r="C31" s="63">
        <v>22</v>
      </c>
      <c r="D31" s="60">
        <v>3421</v>
      </c>
      <c r="E31" s="63">
        <v>24</v>
      </c>
      <c r="F31" s="60">
        <v>3434</v>
      </c>
      <c r="G31" s="66"/>
      <c r="H31" s="66"/>
      <c r="I31" s="41"/>
      <c r="J31" s="41"/>
      <c r="K31" s="51">
        <v>0</v>
      </c>
      <c r="L31">
        <v>222</v>
      </c>
    </row>
    <row r="32" spans="1:22" x14ac:dyDescent="0.25">
      <c r="A32" s="60">
        <v>12</v>
      </c>
      <c r="B32" s="60">
        <v>3533</v>
      </c>
      <c r="C32" s="63">
        <v>24</v>
      </c>
      <c r="D32" s="60">
        <v>3545</v>
      </c>
      <c r="E32" s="63">
        <v>24</v>
      </c>
      <c r="F32" s="60">
        <v>3563</v>
      </c>
      <c r="G32" s="66"/>
      <c r="H32" s="66"/>
      <c r="I32" s="41"/>
      <c r="J32" s="41"/>
      <c r="K32" s="51">
        <v>0</v>
      </c>
      <c r="L32">
        <v>122</v>
      </c>
    </row>
    <row r="33" spans="1:12" x14ac:dyDescent="0.25">
      <c r="A33" s="60">
        <v>12</v>
      </c>
      <c r="B33" s="60">
        <v>3683</v>
      </c>
      <c r="C33" s="63">
        <v>24</v>
      </c>
      <c r="D33" s="60">
        <v>3693</v>
      </c>
      <c r="E33" s="63">
        <v>24</v>
      </c>
      <c r="F33" s="60">
        <v>3716</v>
      </c>
      <c r="G33" s="66"/>
      <c r="H33" s="66"/>
      <c r="I33" s="41"/>
      <c r="J33" s="41"/>
      <c r="K33" s="51">
        <v>0</v>
      </c>
      <c r="L33">
        <v>122</v>
      </c>
    </row>
    <row r="34" spans="1:12" x14ac:dyDescent="0.25">
      <c r="A34" s="60">
        <v>12</v>
      </c>
      <c r="B34" s="60">
        <v>3823</v>
      </c>
      <c r="C34" s="63">
        <v>13</v>
      </c>
      <c r="D34" s="60">
        <v>3832</v>
      </c>
      <c r="E34" s="63">
        <v>13</v>
      </c>
      <c r="F34" s="60">
        <v>3841</v>
      </c>
      <c r="G34" s="66"/>
      <c r="H34" s="66"/>
      <c r="I34" s="41"/>
      <c r="J34" s="41"/>
      <c r="K34" s="51">
        <v>0</v>
      </c>
      <c r="L34">
        <v>111</v>
      </c>
    </row>
    <row r="35" spans="1:12" x14ac:dyDescent="0.25">
      <c r="A35" s="60">
        <v>12</v>
      </c>
      <c r="B35" s="60">
        <v>3944</v>
      </c>
      <c r="C35" s="63">
        <v>13</v>
      </c>
      <c r="D35" s="60">
        <v>3953</v>
      </c>
      <c r="E35" s="63">
        <v>24</v>
      </c>
      <c r="F35" s="60">
        <v>3970</v>
      </c>
      <c r="G35" s="66"/>
      <c r="H35" s="66"/>
      <c r="I35" s="41"/>
      <c r="J35" s="41"/>
      <c r="K35" s="51">
        <v>0</v>
      </c>
      <c r="L35">
        <v>112</v>
      </c>
    </row>
    <row r="36" spans="1:12" x14ac:dyDescent="0.25">
      <c r="A36" s="60">
        <v>12</v>
      </c>
      <c r="B36" s="60">
        <v>4072</v>
      </c>
      <c r="C36" s="63">
        <v>13</v>
      </c>
      <c r="D36" s="60">
        <v>4082</v>
      </c>
      <c r="E36" s="63">
        <v>13</v>
      </c>
      <c r="F36" s="60">
        <v>4092</v>
      </c>
      <c r="G36" s="66"/>
      <c r="H36" s="66"/>
      <c r="I36" s="41"/>
      <c r="J36" s="41"/>
      <c r="K36" s="51">
        <v>0</v>
      </c>
      <c r="L36">
        <v>111</v>
      </c>
    </row>
    <row r="37" spans="1:12" x14ac:dyDescent="0.25">
      <c r="A37" s="60">
        <v>12</v>
      </c>
      <c r="B37" s="60">
        <v>4221</v>
      </c>
      <c r="C37" s="63">
        <v>24</v>
      </c>
      <c r="D37" s="60">
        <v>4235</v>
      </c>
      <c r="E37" s="63">
        <v>24</v>
      </c>
      <c r="F37" s="60">
        <v>4244</v>
      </c>
      <c r="G37" s="66"/>
      <c r="H37" s="66"/>
      <c r="I37" s="41"/>
      <c r="J37" s="41"/>
      <c r="K37" s="51">
        <v>0</v>
      </c>
      <c r="L37">
        <v>122</v>
      </c>
    </row>
    <row r="38" spans="1:12" x14ac:dyDescent="0.25">
      <c r="A38" s="60">
        <v>12</v>
      </c>
      <c r="B38" s="60">
        <v>4350</v>
      </c>
      <c r="C38" s="63">
        <v>24</v>
      </c>
      <c r="D38" s="60">
        <v>4369</v>
      </c>
      <c r="E38" s="63">
        <v>24</v>
      </c>
      <c r="F38" s="60">
        <v>4395</v>
      </c>
      <c r="G38" s="66"/>
      <c r="H38" s="66"/>
      <c r="I38" s="41"/>
      <c r="J38" s="41"/>
      <c r="K38" s="51">
        <v>0</v>
      </c>
      <c r="L38">
        <v>122</v>
      </c>
    </row>
    <row r="39" spans="1:12" x14ac:dyDescent="0.25">
      <c r="A39" s="60">
        <v>12</v>
      </c>
      <c r="B39" s="60">
        <v>4508</v>
      </c>
      <c r="C39" s="63">
        <v>24</v>
      </c>
      <c r="D39" s="60">
        <v>4524</v>
      </c>
      <c r="E39" s="63">
        <v>24</v>
      </c>
      <c r="F39" s="60">
        <v>4534</v>
      </c>
      <c r="G39" s="66"/>
      <c r="H39" s="66"/>
      <c r="I39" s="41"/>
      <c r="J39" s="41"/>
      <c r="K39" s="51">
        <v>0</v>
      </c>
      <c r="L39">
        <v>122</v>
      </c>
    </row>
    <row r="40" spans="1:12" x14ac:dyDescent="0.25">
      <c r="A40" s="60">
        <v>12</v>
      </c>
      <c r="B40" s="60">
        <v>4638</v>
      </c>
      <c r="C40" s="63">
        <v>24</v>
      </c>
      <c r="D40" s="60">
        <v>4658</v>
      </c>
      <c r="E40" s="63">
        <v>24</v>
      </c>
      <c r="F40" s="60">
        <v>4675</v>
      </c>
      <c r="G40" s="66"/>
      <c r="H40" s="66"/>
      <c r="I40" s="41"/>
      <c r="J40" s="41"/>
      <c r="K40" s="51">
        <v>0</v>
      </c>
      <c r="L40">
        <v>122</v>
      </c>
    </row>
    <row r="41" spans="1:12" x14ac:dyDescent="0.25">
      <c r="A41" s="60">
        <v>12</v>
      </c>
      <c r="B41" s="60">
        <v>4775</v>
      </c>
      <c r="C41" s="63">
        <v>24</v>
      </c>
      <c r="D41" s="60">
        <v>4793</v>
      </c>
      <c r="E41" s="63">
        <v>24</v>
      </c>
      <c r="F41" s="60">
        <v>4801</v>
      </c>
      <c r="G41" s="66"/>
      <c r="H41" s="66"/>
      <c r="I41" s="41"/>
      <c r="J41" s="41"/>
      <c r="K41" s="51">
        <v>0</v>
      </c>
      <c r="L41">
        <v>122</v>
      </c>
    </row>
    <row r="42" spans="1:12" x14ac:dyDescent="0.25">
      <c r="A42" s="60">
        <v>12</v>
      </c>
      <c r="B42" s="60">
        <v>4924</v>
      </c>
      <c r="C42" s="63">
        <v>13</v>
      </c>
      <c r="D42" s="60">
        <v>4934</v>
      </c>
      <c r="E42" s="63">
        <v>24</v>
      </c>
      <c r="F42" s="60">
        <v>4948</v>
      </c>
      <c r="G42" s="66"/>
      <c r="H42" s="66"/>
      <c r="I42" s="41"/>
      <c r="J42" s="41"/>
      <c r="K42" s="51">
        <v>0</v>
      </c>
      <c r="L42">
        <v>112</v>
      </c>
    </row>
    <row r="43" spans="1:12" x14ac:dyDescent="0.25">
      <c r="A43" s="60">
        <v>12</v>
      </c>
      <c r="B43" s="60">
        <v>5050</v>
      </c>
      <c r="C43" s="63">
        <v>24</v>
      </c>
      <c r="D43" s="60">
        <v>5063</v>
      </c>
      <c r="E43" s="63">
        <v>24</v>
      </c>
      <c r="F43" s="60">
        <v>5080</v>
      </c>
      <c r="G43" s="66"/>
      <c r="H43" s="66"/>
      <c r="I43" s="41"/>
      <c r="J43" s="41"/>
      <c r="K43" s="51">
        <v>0</v>
      </c>
      <c r="L43">
        <v>122</v>
      </c>
    </row>
    <row r="44" spans="1:12" x14ac:dyDescent="0.25">
      <c r="A44" s="60">
        <v>12</v>
      </c>
      <c r="B44" s="60">
        <v>5189</v>
      </c>
      <c r="C44" s="63">
        <v>24</v>
      </c>
      <c r="D44" s="60">
        <v>5209</v>
      </c>
      <c r="E44" s="63">
        <v>24</v>
      </c>
      <c r="F44" s="60">
        <v>5226</v>
      </c>
      <c r="G44" s="66"/>
      <c r="H44" s="66"/>
      <c r="I44" s="41"/>
      <c r="J44" s="41"/>
      <c r="K44" s="51">
        <v>0</v>
      </c>
      <c r="L44">
        <v>122</v>
      </c>
    </row>
    <row r="45" spans="1:12" x14ac:dyDescent="0.25">
      <c r="A45" s="60">
        <v>12</v>
      </c>
      <c r="B45" s="60">
        <v>5330</v>
      </c>
      <c r="C45" s="63">
        <v>24</v>
      </c>
      <c r="D45" s="60">
        <v>5344</v>
      </c>
      <c r="E45" s="63">
        <v>24</v>
      </c>
      <c r="F45" s="60">
        <v>5354</v>
      </c>
      <c r="G45" s="66"/>
      <c r="H45" s="66"/>
      <c r="I45" s="41"/>
      <c r="J45" s="41"/>
      <c r="K45" s="51">
        <v>0</v>
      </c>
      <c r="L45">
        <v>122</v>
      </c>
    </row>
    <row r="46" spans="1:12" x14ac:dyDescent="0.25">
      <c r="A46" s="59">
        <v>12</v>
      </c>
      <c r="B46" s="59">
        <v>5457</v>
      </c>
      <c r="C46" s="62">
        <v>24</v>
      </c>
      <c r="D46" s="59">
        <v>5474</v>
      </c>
      <c r="E46" s="62">
        <v>24</v>
      </c>
      <c r="F46" s="59">
        <v>5482</v>
      </c>
      <c r="G46" s="65"/>
      <c r="H46" s="65"/>
      <c r="I46" s="42"/>
      <c r="J46" s="42"/>
      <c r="K46" s="43">
        <v>0</v>
      </c>
      <c r="L46">
        <v>122</v>
      </c>
    </row>
    <row r="47" spans="1:12" x14ac:dyDescent="0.25">
      <c r="A47" s="59">
        <v>12</v>
      </c>
      <c r="B47" s="59">
        <v>5588</v>
      </c>
      <c r="C47" s="62">
        <v>13</v>
      </c>
      <c r="D47" s="59">
        <v>5598</v>
      </c>
      <c r="E47" s="62">
        <v>24</v>
      </c>
      <c r="F47" s="59">
        <v>5622</v>
      </c>
      <c r="G47" s="65"/>
      <c r="H47" s="65"/>
      <c r="I47" s="42"/>
      <c r="J47" s="42"/>
      <c r="K47" s="43">
        <v>0</v>
      </c>
      <c r="L47">
        <v>112</v>
      </c>
    </row>
    <row r="48" spans="1:12" x14ac:dyDescent="0.25">
      <c r="A48" s="59">
        <v>21</v>
      </c>
      <c r="B48" s="59">
        <v>5821</v>
      </c>
      <c r="C48" s="62">
        <v>22</v>
      </c>
      <c r="D48" s="59">
        <v>5830</v>
      </c>
      <c r="E48" s="62">
        <v>24</v>
      </c>
      <c r="F48" s="59">
        <v>5839</v>
      </c>
      <c r="G48" s="65"/>
      <c r="H48" s="65"/>
      <c r="I48" s="42"/>
      <c r="J48" s="42"/>
      <c r="K48" s="43">
        <v>0</v>
      </c>
      <c r="L48">
        <v>222</v>
      </c>
    </row>
    <row r="49" spans="1:12" x14ac:dyDescent="0.25">
      <c r="A49" s="59">
        <v>12</v>
      </c>
      <c r="B49" s="59">
        <v>5953</v>
      </c>
      <c r="C49" s="62">
        <v>24</v>
      </c>
      <c r="D49" s="59">
        <v>5966</v>
      </c>
      <c r="E49" s="62">
        <v>24</v>
      </c>
      <c r="F49" s="59">
        <v>5984</v>
      </c>
      <c r="G49" s="65"/>
      <c r="H49" s="65"/>
      <c r="I49" s="42"/>
      <c r="J49" s="42"/>
      <c r="K49" s="43">
        <v>0</v>
      </c>
      <c r="L49">
        <v>122</v>
      </c>
    </row>
    <row r="50" spans="1:12" x14ac:dyDescent="0.25">
      <c r="A50" s="59">
        <v>12</v>
      </c>
      <c r="B50" s="59">
        <v>6086</v>
      </c>
      <c r="C50" s="62">
        <v>13</v>
      </c>
      <c r="D50" s="59">
        <v>6096</v>
      </c>
      <c r="E50" s="62">
        <v>24</v>
      </c>
      <c r="F50" s="59">
        <v>6136</v>
      </c>
      <c r="G50" s="65"/>
      <c r="H50" s="65"/>
      <c r="I50" s="42"/>
      <c r="J50" s="42"/>
      <c r="K50" s="43">
        <v>0</v>
      </c>
      <c r="L50">
        <v>112</v>
      </c>
    </row>
    <row r="51" spans="1:12" x14ac:dyDescent="0.25">
      <c r="A51" s="59">
        <v>12</v>
      </c>
      <c r="B51" s="59">
        <v>6239</v>
      </c>
      <c r="C51" s="62">
        <v>24</v>
      </c>
      <c r="D51" s="59">
        <v>6252</v>
      </c>
      <c r="E51" s="62">
        <v>24</v>
      </c>
      <c r="F51" s="59">
        <v>6266</v>
      </c>
      <c r="G51" s="65"/>
      <c r="H51" s="65"/>
      <c r="I51" s="42"/>
      <c r="J51" s="42"/>
      <c r="K51" s="43">
        <v>0</v>
      </c>
      <c r="L51">
        <v>122</v>
      </c>
    </row>
    <row r="52" spans="1:12" x14ac:dyDescent="0.25">
      <c r="A52" s="59">
        <v>12</v>
      </c>
      <c r="B52" s="59">
        <v>6368</v>
      </c>
      <c r="C52" s="62">
        <v>24</v>
      </c>
      <c r="D52" s="59">
        <v>6393</v>
      </c>
      <c r="E52" s="62">
        <v>24</v>
      </c>
      <c r="F52" s="59">
        <v>6420</v>
      </c>
      <c r="G52" s="65"/>
      <c r="H52" s="65"/>
      <c r="I52" s="42"/>
      <c r="J52" s="42"/>
      <c r="K52" s="43">
        <v>0</v>
      </c>
      <c r="L52">
        <v>122</v>
      </c>
    </row>
    <row r="53" spans="1:12" x14ac:dyDescent="0.25">
      <c r="A53" s="59">
        <v>12</v>
      </c>
      <c r="B53" s="59">
        <v>6553</v>
      </c>
      <c r="C53" s="62">
        <v>24</v>
      </c>
      <c r="D53" s="59">
        <v>6572</v>
      </c>
      <c r="E53" s="62">
        <v>13</v>
      </c>
      <c r="F53" s="59">
        <v>6595</v>
      </c>
      <c r="G53" s="65"/>
      <c r="H53" s="65"/>
      <c r="I53" s="42"/>
      <c r="J53" s="42"/>
      <c r="K53" s="43">
        <v>0</v>
      </c>
      <c r="L53">
        <v>121</v>
      </c>
    </row>
    <row r="54" spans="1:12" x14ac:dyDescent="0.25">
      <c r="A54" s="59">
        <v>12</v>
      </c>
      <c r="B54" s="59">
        <v>6699</v>
      </c>
      <c r="C54" s="62">
        <v>24</v>
      </c>
      <c r="D54" s="59">
        <v>6711</v>
      </c>
      <c r="E54" s="62">
        <v>24</v>
      </c>
      <c r="F54" s="59">
        <v>6730</v>
      </c>
      <c r="G54" s="65"/>
      <c r="H54" s="65"/>
      <c r="I54" s="42"/>
      <c r="J54" s="42"/>
      <c r="K54" s="43">
        <v>0</v>
      </c>
      <c r="L54">
        <v>122</v>
      </c>
    </row>
    <row r="55" spans="1:12" x14ac:dyDescent="0.25">
      <c r="A55" s="59">
        <v>12</v>
      </c>
      <c r="B55" s="59">
        <v>6843</v>
      </c>
      <c r="C55" s="62">
        <v>24</v>
      </c>
      <c r="D55" s="59">
        <v>6857</v>
      </c>
      <c r="E55" s="62">
        <v>24</v>
      </c>
      <c r="F55" s="59">
        <v>6867</v>
      </c>
      <c r="G55" s="65"/>
      <c r="H55" s="65"/>
      <c r="I55" s="42"/>
      <c r="J55" s="42"/>
      <c r="K55" s="43">
        <v>0</v>
      </c>
      <c r="L55">
        <v>122</v>
      </c>
    </row>
    <row r="56" spans="1:12" x14ac:dyDescent="0.25">
      <c r="A56" s="59">
        <v>21</v>
      </c>
      <c r="B56" s="59">
        <v>7017</v>
      </c>
      <c r="C56" s="62">
        <v>22</v>
      </c>
      <c r="D56" s="59">
        <v>7028</v>
      </c>
      <c r="E56" s="62">
        <v>24</v>
      </c>
      <c r="F56" s="59">
        <v>7045</v>
      </c>
      <c r="G56" s="65"/>
      <c r="H56" s="65"/>
      <c r="I56" s="42"/>
      <c r="J56" s="42"/>
      <c r="K56" s="43">
        <v>0</v>
      </c>
      <c r="L56">
        <v>222</v>
      </c>
    </row>
    <row r="57" spans="1:12" x14ac:dyDescent="0.25">
      <c r="A57" s="59">
        <v>12</v>
      </c>
      <c r="B57" s="59">
        <v>7152</v>
      </c>
      <c r="C57" s="62">
        <v>13</v>
      </c>
      <c r="D57" s="59">
        <v>7162</v>
      </c>
      <c r="E57" s="62">
        <v>24</v>
      </c>
      <c r="F57" s="59">
        <v>7173</v>
      </c>
      <c r="G57" s="65"/>
      <c r="H57" s="65"/>
      <c r="I57" s="42"/>
      <c r="J57" s="42"/>
      <c r="K57" s="43">
        <v>0</v>
      </c>
      <c r="L57">
        <v>112</v>
      </c>
    </row>
    <row r="58" spans="1:12" x14ac:dyDescent="0.25">
      <c r="A58" s="59">
        <v>12</v>
      </c>
      <c r="B58" s="59">
        <v>7311</v>
      </c>
      <c r="C58" s="62">
        <v>24</v>
      </c>
      <c r="D58" s="59">
        <v>7343</v>
      </c>
      <c r="E58" s="62">
        <v>24</v>
      </c>
      <c r="F58" s="59">
        <v>7376</v>
      </c>
      <c r="G58" s="65"/>
      <c r="H58" s="65"/>
      <c r="I58" s="42"/>
      <c r="J58" s="42"/>
      <c r="K58" s="43">
        <v>0</v>
      </c>
      <c r="L58">
        <v>122</v>
      </c>
    </row>
    <row r="59" spans="1:12" x14ac:dyDescent="0.25">
      <c r="A59" s="59">
        <v>12</v>
      </c>
      <c r="B59" s="59">
        <v>7524</v>
      </c>
      <c r="C59" s="62">
        <v>24</v>
      </c>
      <c r="D59" s="59">
        <v>7536</v>
      </c>
      <c r="E59" s="62">
        <v>24</v>
      </c>
      <c r="F59" s="59">
        <v>7545</v>
      </c>
      <c r="G59" s="65"/>
      <c r="H59" s="65"/>
      <c r="I59" s="42"/>
      <c r="J59" s="42"/>
      <c r="K59" s="43">
        <v>0</v>
      </c>
      <c r="L59">
        <v>122</v>
      </c>
    </row>
    <row r="60" spans="1:12" x14ac:dyDescent="0.25">
      <c r="A60" s="59">
        <v>12</v>
      </c>
      <c r="B60" s="59">
        <v>7750</v>
      </c>
      <c r="C60" s="62">
        <v>13</v>
      </c>
      <c r="D60" s="59">
        <v>7762</v>
      </c>
      <c r="E60" s="62">
        <v>24</v>
      </c>
      <c r="F60" s="59">
        <v>7796</v>
      </c>
      <c r="G60" s="65"/>
      <c r="H60" s="65"/>
      <c r="I60" s="42"/>
      <c r="J60" s="42"/>
      <c r="K60" s="43">
        <v>0</v>
      </c>
      <c r="L60">
        <v>112</v>
      </c>
    </row>
    <row r="61" spans="1:12" x14ac:dyDescent="0.25">
      <c r="A61" s="59">
        <v>12</v>
      </c>
      <c r="B61" s="59">
        <v>7908</v>
      </c>
      <c r="C61" s="62">
        <v>24</v>
      </c>
      <c r="D61" s="59">
        <v>7919</v>
      </c>
      <c r="E61" s="62">
        <v>24</v>
      </c>
      <c r="F61" s="59">
        <v>7929</v>
      </c>
      <c r="G61" s="65"/>
      <c r="H61" s="65"/>
      <c r="I61" s="42"/>
      <c r="J61" s="42"/>
      <c r="K61" s="43">
        <v>0</v>
      </c>
      <c r="L61">
        <v>122</v>
      </c>
    </row>
    <row r="62" spans="1:12" x14ac:dyDescent="0.25">
      <c r="A62" s="59">
        <v>12</v>
      </c>
      <c r="B62" s="59">
        <v>8061</v>
      </c>
      <c r="C62" s="62">
        <v>24</v>
      </c>
      <c r="D62" s="59">
        <v>8086</v>
      </c>
      <c r="E62" s="62">
        <v>24</v>
      </c>
      <c r="F62" s="59">
        <v>8132</v>
      </c>
      <c r="G62" s="65"/>
      <c r="H62" s="65"/>
      <c r="I62" s="42"/>
      <c r="J62" s="42"/>
      <c r="K62" s="43">
        <v>0</v>
      </c>
      <c r="L62">
        <v>122</v>
      </c>
    </row>
    <row r="63" spans="1:12" x14ac:dyDescent="0.25">
      <c r="A63" s="59">
        <v>21</v>
      </c>
      <c r="B63" s="59">
        <v>8257</v>
      </c>
      <c r="C63" s="62">
        <v>22</v>
      </c>
      <c r="D63" s="59">
        <v>8275</v>
      </c>
      <c r="E63" s="62">
        <v>13</v>
      </c>
      <c r="F63" s="59">
        <v>8296</v>
      </c>
      <c r="G63" s="65"/>
      <c r="H63" s="65"/>
      <c r="I63" s="42"/>
      <c r="J63" s="42"/>
      <c r="K63" s="43">
        <v>0</v>
      </c>
      <c r="L63">
        <v>221</v>
      </c>
    </row>
    <row r="64" spans="1:12" x14ac:dyDescent="0.25">
      <c r="A64" s="59">
        <v>21</v>
      </c>
      <c r="B64" s="59">
        <v>8406</v>
      </c>
      <c r="C64" s="62">
        <v>22</v>
      </c>
      <c r="D64" s="59">
        <v>8415</v>
      </c>
      <c r="E64" s="62">
        <v>13</v>
      </c>
      <c r="F64" s="59">
        <v>8435</v>
      </c>
      <c r="G64" s="65"/>
      <c r="H64" s="65"/>
      <c r="I64" s="42"/>
      <c r="J64" s="42"/>
      <c r="K64" s="43">
        <v>0</v>
      </c>
      <c r="L64">
        <v>221</v>
      </c>
    </row>
    <row r="65" spans="1:12" x14ac:dyDescent="0.25">
      <c r="A65" s="60">
        <v>12</v>
      </c>
      <c r="B65" s="60">
        <v>8538</v>
      </c>
      <c r="C65" s="63">
        <v>24</v>
      </c>
      <c r="D65" s="60">
        <v>8558</v>
      </c>
      <c r="E65" s="63">
        <v>24</v>
      </c>
      <c r="F65" s="60">
        <v>8577</v>
      </c>
      <c r="G65" s="66"/>
      <c r="H65" s="66"/>
      <c r="I65" s="41"/>
      <c r="J65" s="41"/>
      <c r="K65" s="51">
        <v>0</v>
      </c>
      <c r="L65">
        <v>122</v>
      </c>
    </row>
    <row r="66" spans="1:12" x14ac:dyDescent="0.25">
      <c r="A66" s="60">
        <v>12</v>
      </c>
      <c r="B66" s="60">
        <v>8689</v>
      </c>
      <c r="C66" s="63">
        <v>24</v>
      </c>
      <c r="D66" s="60">
        <v>8702</v>
      </c>
      <c r="E66" s="63">
        <v>24</v>
      </c>
      <c r="F66" s="60">
        <v>8733</v>
      </c>
      <c r="G66" s="66"/>
      <c r="H66" s="66"/>
      <c r="I66" s="41"/>
      <c r="J66" s="41"/>
      <c r="K66" s="51">
        <v>0</v>
      </c>
      <c r="L66">
        <v>122</v>
      </c>
    </row>
    <row r="67" spans="1:12" x14ac:dyDescent="0.25">
      <c r="A67" s="60">
        <v>21</v>
      </c>
      <c r="B67" s="60">
        <v>8869</v>
      </c>
      <c r="C67" s="63">
        <v>11</v>
      </c>
      <c r="D67" s="60">
        <v>8910</v>
      </c>
      <c r="E67" s="63">
        <v>22</v>
      </c>
      <c r="F67" s="60">
        <v>8920</v>
      </c>
      <c r="G67" s="66"/>
      <c r="H67" s="66"/>
      <c r="I67" s="41"/>
      <c r="J67" s="41"/>
      <c r="K67" s="51">
        <v>0</v>
      </c>
      <c r="L67">
        <v>212</v>
      </c>
    </row>
    <row r="68" spans="1:12" x14ac:dyDescent="0.25">
      <c r="A68" s="60">
        <v>12</v>
      </c>
      <c r="B68" s="60">
        <v>9109</v>
      </c>
      <c r="C68" s="63">
        <v>24</v>
      </c>
      <c r="D68" s="60">
        <v>9124</v>
      </c>
      <c r="E68" s="63">
        <v>24</v>
      </c>
      <c r="F68" s="60">
        <v>9135</v>
      </c>
      <c r="G68" s="66"/>
      <c r="H68" s="66"/>
      <c r="I68" s="41"/>
      <c r="J68" s="41"/>
      <c r="K68" s="51">
        <v>0</v>
      </c>
      <c r="L68">
        <v>122</v>
      </c>
    </row>
    <row r="69" spans="1:12" x14ac:dyDescent="0.25">
      <c r="A69" s="60">
        <v>12</v>
      </c>
      <c r="B69" s="60">
        <v>9246</v>
      </c>
      <c r="C69" s="63">
        <v>24</v>
      </c>
      <c r="D69" s="60">
        <v>9276</v>
      </c>
      <c r="E69" s="63">
        <v>13</v>
      </c>
      <c r="F69" s="60">
        <v>9302</v>
      </c>
      <c r="G69" s="66"/>
      <c r="H69" s="66"/>
      <c r="I69" s="41"/>
      <c r="J69" s="41"/>
      <c r="K69" s="51">
        <v>0</v>
      </c>
      <c r="L69">
        <v>121</v>
      </c>
    </row>
    <row r="70" spans="1:12" x14ac:dyDescent="0.25">
      <c r="A70" s="60">
        <v>12</v>
      </c>
      <c r="B70" s="60">
        <v>9406</v>
      </c>
      <c r="C70" s="63">
        <v>13</v>
      </c>
      <c r="D70" s="60">
        <v>9431</v>
      </c>
      <c r="E70" s="63">
        <v>13</v>
      </c>
      <c r="F70" s="60">
        <v>9473</v>
      </c>
      <c r="G70" s="66"/>
      <c r="H70" s="66"/>
      <c r="I70" s="41"/>
      <c r="J70" s="41"/>
      <c r="K70" s="51">
        <v>0</v>
      </c>
      <c r="L70">
        <v>111</v>
      </c>
    </row>
    <row r="71" spans="1:12" x14ac:dyDescent="0.25">
      <c r="A71" s="60">
        <v>12</v>
      </c>
      <c r="B71" s="60">
        <v>9633</v>
      </c>
      <c r="C71" s="63">
        <v>13</v>
      </c>
      <c r="D71" s="60">
        <v>9771</v>
      </c>
      <c r="E71" s="63">
        <v>24</v>
      </c>
      <c r="F71" s="60">
        <v>9788</v>
      </c>
      <c r="G71" s="66"/>
      <c r="H71" s="66"/>
      <c r="I71" s="41"/>
      <c r="J71" s="41"/>
      <c r="K71" s="51">
        <v>0</v>
      </c>
      <c r="L71">
        <v>112</v>
      </c>
    </row>
    <row r="72" spans="1:12" x14ac:dyDescent="0.25">
      <c r="A72" s="60">
        <v>12</v>
      </c>
      <c r="B72" s="60">
        <v>9898</v>
      </c>
      <c r="C72" s="63">
        <v>13</v>
      </c>
      <c r="D72" s="60">
        <v>9943</v>
      </c>
      <c r="E72" s="63">
        <v>13</v>
      </c>
      <c r="F72" s="60">
        <v>10247</v>
      </c>
      <c r="G72" s="66"/>
      <c r="H72" s="66"/>
      <c r="I72" s="41"/>
      <c r="J72" s="41"/>
      <c r="K72" s="51">
        <v>0</v>
      </c>
      <c r="L72">
        <v>111</v>
      </c>
    </row>
    <row r="73" spans="1:12" x14ac:dyDescent="0.25">
      <c r="A73" s="60">
        <v>21</v>
      </c>
      <c r="B73" s="60">
        <v>10362</v>
      </c>
      <c r="C73" s="63">
        <v>22</v>
      </c>
      <c r="D73" s="60">
        <v>10372</v>
      </c>
      <c r="E73" s="63">
        <v>13</v>
      </c>
      <c r="F73" s="60">
        <v>10389</v>
      </c>
      <c r="G73" s="66"/>
      <c r="H73" s="66"/>
      <c r="I73" s="41"/>
      <c r="J73" s="41"/>
      <c r="K73" s="51">
        <v>0</v>
      </c>
      <c r="L73">
        <v>221</v>
      </c>
    </row>
    <row r="74" spans="1:12" x14ac:dyDescent="0.25">
      <c r="A74" s="60">
        <v>12</v>
      </c>
      <c r="B74" s="60">
        <v>10638</v>
      </c>
      <c r="C74" s="63">
        <v>13</v>
      </c>
      <c r="D74" s="60">
        <v>10647</v>
      </c>
      <c r="E74" s="63">
        <v>24</v>
      </c>
      <c r="F74" s="60">
        <v>10663</v>
      </c>
      <c r="G74" s="66"/>
      <c r="H74" s="66"/>
      <c r="I74" s="41"/>
      <c r="J74" s="41"/>
      <c r="K74" s="51">
        <v>0</v>
      </c>
      <c r="L74">
        <v>112</v>
      </c>
    </row>
    <row r="75" spans="1:12" x14ac:dyDescent="0.25">
      <c r="A75" s="60">
        <v>12</v>
      </c>
      <c r="B75" s="60">
        <v>10767</v>
      </c>
      <c r="C75" s="63">
        <v>24</v>
      </c>
      <c r="D75" s="60">
        <v>10780</v>
      </c>
      <c r="E75" s="63">
        <v>24</v>
      </c>
      <c r="F75" s="60">
        <v>10791</v>
      </c>
      <c r="G75" s="66"/>
      <c r="H75" s="66"/>
      <c r="I75" s="41"/>
      <c r="J75" s="41"/>
      <c r="K75" s="51">
        <v>0</v>
      </c>
      <c r="L75">
        <v>122</v>
      </c>
    </row>
    <row r="76" spans="1:12" x14ac:dyDescent="0.25">
      <c r="A76" s="60">
        <v>12</v>
      </c>
      <c r="B76" s="60">
        <v>10898</v>
      </c>
      <c r="C76" s="63">
        <v>13</v>
      </c>
      <c r="D76" s="60">
        <v>10929</v>
      </c>
      <c r="E76" s="63">
        <v>24</v>
      </c>
      <c r="F76" s="60">
        <v>10945</v>
      </c>
      <c r="G76" s="66"/>
      <c r="H76" s="66"/>
      <c r="I76" s="41"/>
      <c r="J76" s="41"/>
      <c r="K76" s="51">
        <v>0</v>
      </c>
      <c r="L76">
        <v>112</v>
      </c>
    </row>
    <row r="77" spans="1:12" x14ac:dyDescent="0.25">
      <c r="A77" s="60">
        <v>21</v>
      </c>
      <c r="B77" s="60">
        <v>11090</v>
      </c>
      <c r="C77" s="63">
        <v>22</v>
      </c>
      <c r="D77" s="60">
        <v>11103</v>
      </c>
      <c r="E77" s="63">
        <v>13</v>
      </c>
      <c r="F77" s="60">
        <v>11123</v>
      </c>
      <c r="G77" s="66"/>
      <c r="H77" s="66"/>
      <c r="I77" s="41"/>
      <c r="J77" s="41"/>
      <c r="K77" s="51">
        <v>0</v>
      </c>
      <c r="L77">
        <v>221</v>
      </c>
    </row>
    <row r="78" spans="1:12" x14ac:dyDescent="0.25">
      <c r="A78" s="60">
        <v>21</v>
      </c>
      <c r="B78" s="60">
        <v>11337</v>
      </c>
      <c r="C78" s="63">
        <v>11</v>
      </c>
      <c r="D78" s="60">
        <v>11364</v>
      </c>
      <c r="E78" s="63">
        <v>11</v>
      </c>
      <c r="F78" s="60">
        <v>11383</v>
      </c>
      <c r="G78" s="66"/>
      <c r="H78" s="66"/>
      <c r="I78" s="41"/>
      <c r="J78" s="41"/>
      <c r="K78" s="51">
        <v>0</v>
      </c>
      <c r="L78">
        <v>211</v>
      </c>
    </row>
    <row r="79" spans="1:12" x14ac:dyDescent="0.25">
      <c r="A79" s="60">
        <v>12</v>
      </c>
      <c r="B79" s="60">
        <v>11482</v>
      </c>
      <c r="C79" s="63">
        <v>13</v>
      </c>
      <c r="D79" s="60">
        <v>11499</v>
      </c>
      <c r="E79" s="63">
        <v>13</v>
      </c>
      <c r="F79" s="60">
        <v>11509</v>
      </c>
      <c r="G79" s="66"/>
      <c r="H79" s="66"/>
      <c r="I79" s="41"/>
      <c r="J79" s="41"/>
      <c r="K79" s="51">
        <v>0</v>
      </c>
      <c r="L79">
        <v>111</v>
      </c>
    </row>
    <row r="80" spans="1:12" x14ac:dyDescent="0.25">
      <c r="A80" s="60">
        <v>12</v>
      </c>
      <c r="B80" s="60">
        <v>11733</v>
      </c>
      <c r="C80" s="63">
        <v>13</v>
      </c>
      <c r="D80" s="60">
        <v>11740</v>
      </c>
      <c r="E80" s="63">
        <v>13</v>
      </c>
      <c r="F80" s="60">
        <v>11749</v>
      </c>
      <c r="G80" s="66"/>
      <c r="H80" s="66"/>
      <c r="I80" s="41"/>
      <c r="J80" s="41"/>
      <c r="K80" s="51">
        <v>0</v>
      </c>
      <c r="L80">
        <v>111</v>
      </c>
    </row>
    <row r="81" spans="1:12" x14ac:dyDescent="0.25">
      <c r="A81" s="60">
        <v>12</v>
      </c>
      <c r="B81" s="60">
        <v>11901</v>
      </c>
      <c r="C81" s="63">
        <v>13</v>
      </c>
      <c r="D81" s="60">
        <v>11928</v>
      </c>
      <c r="E81" s="63">
        <v>24</v>
      </c>
      <c r="F81" s="60">
        <v>11940</v>
      </c>
      <c r="G81" s="66"/>
      <c r="H81" s="66"/>
      <c r="I81" s="41"/>
      <c r="J81" s="41"/>
      <c r="K81" s="51">
        <v>0</v>
      </c>
      <c r="L81">
        <v>112</v>
      </c>
    </row>
    <row r="82" spans="1:12" x14ac:dyDescent="0.25">
      <c r="A82" s="60">
        <v>12</v>
      </c>
      <c r="B82" s="60">
        <v>12084</v>
      </c>
      <c r="C82" s="63">
        <v>24</v>
      </c>
      <c r="D82" s="60">
        <v>12097</v>
      </c>
      <c r="E82" s="63">
        <v>24</v>
      </c>
      <c r="F82" s="60">
        <v>12113</v>
      </c>
      <c r="G82" s="66"/>
      <c r="H82" s="66"/>
      <c r="I82" s="41"/>
      <c r="J82" s="41"/>
      <c r="K82" s="51">
        <v>0</v>
      </c>
      <c r="L82">
        <v>122</v>
      </c>
    </row>
    <row r="83" spans="1:12" x14ac:dyDescent="0.25">
      <c r="A83" s="60">
        <v>12</v>
      </c>
      <c r="B83" s="60">
        <v>12229</v>
      </c>
      <c r="C83" s="63">
        <v>13</v>
      </c>
      <c r="D83" s="60">
        <v>12246</v>
      </c>
      <c r="E83" s="63">
        <v>24</v>
      </c>
      <c r="F83" s="60">
        <v>12260</v>
      </c>
      <c r="G83" s="66"/>
      <c r="H83" s="66"/>
      <c r="I83" s="41"/>
      <c r="J83" s="41"/>
      <c r="K83" s="51">
        <v>0</v>
      </c>
      <c r="L83">
        <v>112</v>
      </c>
    </row>
    <row r="84" spans="1:12" x14ac:dyDescent="0.25">
      <c r="A84" s="59">
        <v>12</v>
      </c>
      <c r="B84" s="59">
        <v>12366</v>
      </c>
      <c r="C84" s="62">
        <v>24</v>
      </c>
      <c r="D84" s="59">
        <v>12404</v>
      </c>
      <c r="E84" s="62">
        <v>24</v>
      </c>
      <c r="F84" s="59">
        <v>12434</v>
      </c>
      <c r="G84" s="65"/>
      <c r="H84" s="65"/>
      <c r="I84" s="42"/>
      <c r="J84" s="42"/>
      <c r="K84" s="43">
        <v>0</v>
      </c>
      <c r="L84">
        <v>122</v>
      </c>
    </row>
    <row r="85" spans="1:12" x14ac:dyDescent="0.25">
      <c r="A85" s="59">
        <v>12</v>
      </c>
      <c r="B85" s="59">
        <v>13600</v>
      </c>
      <c r="C85" s="62">
        <v>13</v>
      </c>
      <c r="D85" s="59">
        <v>13619</v>
      </c>
      <c r="E85" s="62">
        <v>24</v>
      </c>
      <c r="F85" s="59">
        <v>13634</v>
      </c>
      <c r="G85" s="65"/>
      <c r="H85" s="65"/>
      <c r="I85" s="42"/>
      <c r="J85" s="42"/>
      <c r="K85" s="43">
        <v>0</v>
      </c>
      <c r="L85">
        <v>112</v>
      </c>
    </row>
    <row r="86" spans="1:12" x14ac:dyDescent="0.25">
      <c r="A86" s="59">
        <v>12</v>
      </c>
      <c r="B86" s="59">
        <v>13789</v>
      </c>
      <c r="C86" s="62">
        <v>24</v>
      </c>
      <c r="D86" s="59">
        <v>13804</v>
      </c>
      <c r="E86" s="62">
        <v>24</v>
      </c>
      <c r="F86" s="59">
        <v>13816</v>
      </c>
      <c r="G86" s="65"/>
      <c r="H86" s="65"/>
      <c r="I86" s="42"/>
      <c r="J86" s="42"/>
      <c r="K86" s="43">
        <v>0</v>
      </c>
      <c r="L86">
        <v>122</v>
      </c>
    </row>
    <row r="87" spans="1:12" x14ac:dyDescent="0.25">
      <c r="A87" s="59">
        <v>12</v>
      </c>
      <c r="B87" s="59">
        <v>13933</v>
      </c>
      <c r="C87" s="62">
        <v>13</v>
      </c>
      <c r="D87" s="59">
        <v>13954</v>
      </c>
      <c r="E87" s="62">
        <v>24</v>
      </c>
      <c r="F87" s="59">
        <v>13964</v>
      </c>
      <c r="G87" s="65"/>
      <c r="H87" s="65"/>
      <c r="I87" s="42"/>
      <c r="J87" s="42"/>
      <c r="K87" s="43">
        <v>0</v>
      </c>
      <c r="L87">
        <v>112</v>
      </c>
    </row>
    <row r="88" spans="1:12" x14ac:dyDescent="0.25">
      <c r="A88" s="59">
        <v>12</v>
      </c>
      <c r="B88" s="59">
        <v>14120</v>
      </c>
      <c r="C88" s="62">
        <v>13</v>
      </c>
      <c r="D88" s="59">
        <v>14151</v>
      </c>
      <c r="E88" s="62">
        <v>24</v>
      </c>
      <c r="F88" s="59">
        <v>14172</v>
      </c>
      <c r="G88" s="65"/>
      <c r="H88" s="65"/>
      <c r="I88" s="42"/>
      <c r="J88" s="42"/>
      <c r="K88" s="43">
        <v>0</v>
      </c>
      <c r="L88">
        <v>112</v>
      </c>
    </row>
    <row r="89" spans="1:12" x14ac:dyDescent="0.25">
      <c r="A89" s="59">
        <v>12</v>
      </c>
      <c r="B89" s="59">
        <v>14288</v>
      </c>
      <c r="C89" s="62">
        <v>13</v>
      </c>
      <c r="D89" s="59">
        <v>14304</v>
      </c>
      <c r="E89" s="62">
        <v>13</v>
      </c>
      <c r="F89" s="59">
        <v>14334</v>
      </c>
      <c r="G89" s="65"/>
      <c r="H89" s="65"/>
      <c r="I89" s="42"/>
      <c r="J89" s="42"/>
      <c r="K89" s="43">
        <v>0</v>
      </c>
      <c r="L89">
        <v>111</v>
      </c>
    </row>
    <row r="90" spans="1:12" x14ac:dyDescent="0.25">
      <c r="A90" s="59">
        <v>21</v>
      </c>
      <c r="B90" s="59">
        <v>14514</v>
      </c>
      <c r="C90" s="62">
        <v>11</v>
      </c>
      <c r="D90" s="59">
        <v>14539</v>
      </c>
      <c r="E90" s="62">
        <v>11</v>
      </c>
      <c r="F90" s="59">
        <v>14567</v>
      </c>
      <c r="G90" s="65"/>
      <c r="H90" s="65"/>
      <c r="I90" s="42"/>
      <c r="J90" s="42"/>
      <c r="K90" s="43">
        <v>0</v>
      </c>
      <c r="L90">
        <v>211</v>
      </c>
    </row>
    <row r="91" spans="1:12" x14ac:dyDescent="0.25">
      <c r="A91" s="59">
        <v>12</v>
      </c>
      <c r="B91" s="59">
        <v>14718</v>
      </c>
      <c r="C91" s="62">
        <v>24</v>
      </c>
      <c r="D91" s="59">
        <v>14751</v>
      </c>
      <c r="E91" s="62">
        <v>13</v>
      </c>
      <c r="F91" s="59">
        <v>14776</v>
      </c>
      <c r="G91" s="65"/>
      <c r="H91" s="65"/>
      <c r="I91" s="42"/>
      <c r="J91" s="42"/>
      <c r="K91" s="43">
        <v>0</v>
      </c>
      <c r="L91">
        <v>121</v>
      </c>
    </row>
    <row r="92" spans="1:12" x14ac:dyDescent="0.25">
      <c r="A92" s="59">
        <v>12</v>
      </c>
      <c r="B92" s="59">
        <v>15057</v>
      </c>
      <c r="C92" s="62">
        <v>13</v>
      </c>
      <c r="D92" s="59">
        <v>15068</v>
      </c>
      <c r="E92" s="62">
        <v>13</v>
      </c>
      <c r="F92" s="59">
        <v>15078</v>
      </c>
      <c r="G92" s="65"/>
      <c r="H92" s="65"/>
      <c r="I92" s="42"/>
      <c r="J92" s="42"/>
      <c r="K92" s="43">
        <v>0</v>
      </c>
      <c r="L92">
        <v>111</v>
      </c>
    </row>
    <row r="93" spans="1:12" x14ac:dyDescent="0.25">
      <c r="A93" s="59">
        <v>12</v>
      </c>
      <c r="B93" s="59">
        <v>15208</v>
      </c>
      <c r="C93" s="62">
        <v>13</v>
      </c>
      <c r="D93" s="59">
        <v>15254</v>
      </c>
      <c r="E93" s="62">
        <v>24</v>
      </c>
      <c r="F93" s="59">
        <v>15268</v>
      </c>
      <c r="G93" s="65"/>
      <c r="H93" s="65"/>
      <c r="I93" s="42"/>
      <c r="J93" s="42"/>
      <c r="K93" s="43">
        <v>0</v>
      </c>
      <c r="L93">
        <v>112</v>
      </c>
    </row>
    <row r="94" spans="1:12" x14ac:dyDescent="0.25">
      <c r="A94" s="59">
        <v>12</v>
      </c>
      <c r="B94" s="59">
        <v>15495</v>
      </c>
      <c r="C94" s="62">
        <v>13</v>
      </c>
      <c r="D94" s="59">
        <v>15506</v>
      </c>
      <c r="E94" s="62">
        <v>13</v>
      </c>
      <c r="F94" s="59">
        <v>15519</v>
      </c>
      <c r="G94" s="65"/>
      <c r="H94" s="65"/>
      <c r="I94" s="42"/>
      <c r="J94" s="42"/>
      <c r="K94" s="43">
        <v>0</v>
      </c>
      <c r="L94">
        <v>111</v>
      </c>
    </row>
    <row r="95" spans="1:12" x14ac:dyDescent="0.25">
      <c r="A95" s="59">
        <v>12</v>
      </c>
      <c r="B95" s="59">
        <v>15668</v>
      </c>
      <c r="C95" s="62">
        <v>24</v>
      </c>
      <c r="D95" s="59">
        <v>15686</v>
      </c>
      <c r="E95" s="62">
        <v>24</v>
      </c>
      <c r="F95" s="59">
        <v>15727</v>
      </c>
      <c r="G95" s="65"/>
      <c r="H95" s="65"/>
      <c r="I95" s="42"/>
      <c r="J95" s="42"/>
      <c r="K95" s="43">
        <v>0</v>
      </c>
      <c r="L95">
        <v>122</v>
      </c>
    </row>
    <row r="96" spans="1:12" x14ac:dyDescent="0.25">
      <c r="A96" s="59">
        <v>21</v>
      </c>
      <c r="B96" s="59">
        <v>15883</v>
      </c>
      <c r="C96" s="62">
        <v>11</v>
      </c>
      <c r="D96" s="59">
        <v>15909</v>
      </c>
      <c r="E96" s="62">
        <v>22</v>
      </c>
      <c r="F96" s="59">
        <v>15920</v>
      </c>
      <c r="G96" s="65"/>
      <c r="H96" s="65"/>
      <c r="I96" s="42"/>
      <c r="J96" s="42"/>
      <c r="K96" s="43">
        <v>0</v>
      </c>
      <c r="L96">
        <v>212</v>
      </c>
    </row>
    <row r="97" spans="1:12" x14ac:dyDescent="0.25">
      <c r="A97" s="59">
        <v>21</v>
      </c>
      <c r="B97" s="59">
        <v>16054</v>
      </c>
      <c r="C97" s="62">
        <v>11</v>
      </c>
      <c r="D97" s="59">
        <v>16072</v>
      </c>
      <c r="E97" s="62">
        <v>22</v>
      </c>
      <c r="F97" s="59">
        <v>16084</v>
      </c>
      <c r="G97" s="65"/>
      <c r="H97" s="65"/>
      <c r="I97" s="42"/>
      <c r="J97" s="42"/>
      <c r="K97" s="43">
        <v>0</v>
      </c>
      <c r="L97">
        <v>212</v>
      </c>
    </row>
    <row r="98" spans="1:12" x14ac:dyDescent="0.25">
      <c r="A98" s="59">
        <v>12</v>
      </c>
      <c r="B98" s="59">
        <v>16232</v>
      </c>
      <c r="C98" s="62">
        <v>13</v>
      </c>
      <c r="D98" s="59">
        <v>16246</v>
      </c>
      <c r="E98" s="62">
        <v>13</v>
      </c>
      <c r="F98" s="59">
        <v>16267</v>
      </c>
      <c r="G98" s="65"/>
      <c r="H98" s="65"/>
      <c r="I98" s="42"/>
      <c r="J98" s="42"/>
      <c r="K98" s="43">
        <v>0</v>
      </c>
      <c r="L98">
        <v>111</v>
      </c>
    </row>
    <row r="99" spans="1:12" x14ac:dyDescent="0.25">
      <c r="A99" s="59">
        <v>12</v>
      </c>
      <c r="B99" s="59">
        <v>16462</v>
      </c>
      <c r="C99" s="62">
        <v>13</v>
      </c>
      <c r="D99" s="59">
        <v>16500</v>
      </c>
      <c r="E99" s="62">
        <v>13</v>
      </c>
      <c r="F99" s="59">
        <v>16514</v>
      </c>
      <c r="G99" s="65"/>
      <c r="H99" s="65"/>
      <c r="I99" s="42"/>
      <c r="J99" s="42"/>
      <c r="K99" s="43">
        <v>0</v>
      </c>
      <c r="L99">
        <v>111</v>
      </c>
    </row>
    <row r="100" spans="1:12" x14ac:dyDescent="0.25">
      <c r="A100" s="59">
        <v>12</v>
      </c>
      <c r="B100" s="59">
        <v>16625</v>
      </c>
      <c r="C100" s="62">
        <v>13</v>
      </c>
      <c r="D100" s="59">
        <v>16673</v>
      </c>
      <c r="E100" s="62">
        <v>24</v>
      </c>
      <c r="F100" s="59">
        <v>16693</v>
      </c>
      <c r="G100" s="65"/>
      <c r="H100" s="65"/>
      <c r="I100" s="42"/>
      <c r="J100" s="42"/>
      <c r="K100" s="43">
        <v>0</v>
      </c>
      <c r="L100">
        <v>112</v>
      </c>
    </row>
    <row r="101" spans="1:12" x14ac:dyDescent="0.25">
      <c r="A101" s="59">
        <v>12</v>
      </c>
      <c r="B101" s="59">
        <v>16816</v>
      </c>
      <c r="C101" s="62">
        <v>13</v>
      </c>
      <c r="D101" s="59">
        <v>16858</v>
      </c>
      <c r="E101" s="62">
        <v>13</v>
      </c>
      <c r="F101" s="59">
        <v>16904</v>
      </c>
      <c r="G101" s="65"/>
      <c r="H101" s="65"/>
      <c r="I101" s="42"/>
      <c r="J101" s="42"/>
      <c r="K101" s="43">
        <v>0</v>
      </c>
      <c r="L101">
        <v>111</v>
      </c>
    </row>
    <row r="102" spans="1:12" x14ac:dyDescent="0.25">
      <c r="A102" s="59">
        <v>12</v>
      </c>
      <c r="B102" s="59">
        <v>17033</v>
      </c>
      <c r="C102" s="62">
        <v>13</v>
      </c>
      <c r="D102" s="59">
        <v>17046</v>
      </c>
      <c r="E102" s="62">
        <v>24</v>
      </c>
      <c r="F102" s="59">
        <v>17066</v>
      </c>
      <c r="G102" s="65"/>
      <c r="H102" s="65"/>
      <c r="I102" s="42"/>
      <c r="J102" s="42"/>
      <c r="K102" s="43">
        <v>0</v>
      </c>
      <c r="L102">
        <v>112</v>
      </c>
    </row>
    <row r="103" spans="1:12" x14ac:dyDescent="0.25">
      <c r="A103" s="59">
        <v>12</v>
      </c>
      <c r="B103" s="59">
        <v>17219</v>
      </c>
      <c r="C103" s="62">
        <v>24</v>
      </c>
      <c r="D103" s="59">
        <v>17235</v>
      </c>
      <c r="E103" s="62">
        <v>24</v>
      </c>
      <c r="F103" s="59">
        <v>17246</v>
      </c>
      <c r="G103" s="65"/>
      <c r="H103" s="65"/>
      <c r="I103" s="42"/>
      <c r="J103" s="42"/>
      <c r="K103" s="43">
        <v>0</v>
      </c>
      <c r="L103">
        <v>122</v>
      </c>
    </row>
    <row r="104" spans="1:12" x14ac:dyDescent="0.25">
      <c r="A104" s="60">
        <v>12</v>
      </c>
      <c r="B104" s="60">
        <v>17393</v>
      </c>
      <c r="C104" s="63">
        <v>13</v>
      </c>
      <c r="D104" s="60">
        <v>17404</v>
      </c>
      <c r="E104" s="63">
        <v>24</v>
      </c>
      <c r="F104" s="60">
        <v>17418</v>
      </c>
      <c r="G104" s="66"/>
      <c r="H104" s="66"/>
      <c r="I104" s="41"/>
      <c r="J104" s="41"/>
      <c r="K104" s="51">
        <v>0</v>
      </c>
      <c r="L104">
        <v>112</v>
      </c>
    </row>
    <row r="105" spans="1:12" x14ac:dyDescent="0.25">
      <c r="A105" s="60">
        <v>12</v>
      </c>
      <c r="B105" s="60">
        <v>17644</v>
      </c>
      <c r="C105" s="63">
        <v>13</v>
      </c>
      <c r="D105" s="60">
        <v>17668</v>
      </c>
      <c r="E105" s="63">
        <v>24</v>
      </c>
      <c r="F105" s="60">
        <v>17681</v>
      </c>
      <c r="G105" s="66"/>
      <c r="H105" s="66"/>
      <c r="I105" s="41"/>
      <c r="J105" s="41"/>
      <c r="K105" s="51">
        <v>0</v>
      </c>
      <c r="L105">
        <v>112</v>
      </c>
    </row>
    <row r="106" spans="1:12" x14ac:dyDescent="0.25">
      <c r="A106" s="60">
        <v>12</v>
      </c>
      <c r="B106" s="60">
        <v>18052</v>
      </c>
      <c r="C106" s="63">
        <v>13</v>
      </c>
      <c r="D106" s="60">
        <v>18067</v>
      </c>
      <c r="E106" s="63">
        <v>24</v>
      </c>
      <c r="F106" s="60">
        <v>18078</v>
      </c>
      <c r="G106" s="66"/>
      <c r="H106" s="66"/>
      <c r="I106" s="41"/>
      <c r="J106" s="41"/>
      <c r="K106" s="51">
        <v>0</v>
      </c>
      <c r="L106">
        <v>112</v>
      </c>
    </row>
    <row r="107" spans="1:12" x14ac:dyDescent="0.25">
      <c r="A107" s="60">
        <v>12</v>
      </c>
      <c r="B107" s="60">
        <v>18213</v>
      </c>
      <c r="C107" s="63">
        <v>13</v>
      </c>
      <c r="D107" s="60">
        <v>18252</v>
      </c>
      <c r="E107" s="63">
        <v>13</v>
      </c>
      <c r="F107" s="60">
        <v>18261</v>
      </c>
      <c r="G107" s="66"/>
      <c r="H107" s="66"/>
      <c r="I107" s="41"/>
      <c r="J107" s="41"/>
      <c r="K107" s="51">
        <v>0</v>
      </c>
      <c r="L107">
        <v>111</v>
      </c>
    </row>
    <row r="108" spans="1:12" x14ac:dyDescent="0.25">
      <c r="A108" s="60">
        <v>12</v>
      </c>
      <c r="B108" s="60">
        <v>18371</v>
      </c>
      <c r="C108" s="63">
        <v>13</v>
      </c>
      <c r="D108" s="60">
        <v>18380</v>
      </c>
      <c r="E108" s="63">
        <v>24</v>
      </c>
      <c r="F108" s="60">
        <v>18415</v>
      </c>
      <c r="G108" s="66"/>
      <c r="H108" s="66"/>
      <c r="I108" s="41"/>
      <c r="J108" s="41"/>
      <c r="K108" s="51">
        <v>0</v>
      </c>
      <c r="L108">
        <v>112</v>
      </c>
    </row>
    <row r="109" spans="1:12" x14ac:dyDescent="0.25">
      <c r="A109" s="60">
        <v>12</v>
      </c>
      <c r="B109" s="60">
        <v>18758</v>
      </c>
      <c r="C109" s="63">
        <v>24</v>
      </c>
      <c r="D109" s="60">
        <v>18791</v>
      </c>
      <c r="E109" s="63">
        <v>24</v>
      </c>
      <c r="F109" s="60">
        <v>18801</v>
      </c>
      <c r="G109" s="66"/>
      <c r="H109" s="66"/>
      <c r="I109" s="41"/>
      <c r="J109" s="41"/>
      <c r="K109" s="51">
        <v>0</v>
      </c>
      <c r="L109">
        <v>122</v>
      </c>
    </row>
    <row r="110" spans="1:12" x14ac:dyDescent="0.25">
      <c r="A110" s="60">
        <v>12</v>
      </c>
      <c r="B110" s="60">
        <v>18925</v>
      </c>
      <c r="C110" s="63">
        <v>13</v>
      </c>
      <c r="D110" s="60">
        <v>18940</v>
      </c>
      <c r="E110" s="63">
        <v>24</v>
      </c>
      <c r="F110" s="60">
        <v>18955</v>
      </c>
      <c r="G110" s="66"/>
      <c r="H110" s="66"/>
      <c r="I110" s="41"/>
      <c r="J110" s="41"/>
      <c r="K110" s="51">
        <v>0</v>
      </c>
      <c r="L110">
        <v>112</v>
      </c>
    </row>
    <row r="111" spans="1:12" x14ac:dyDescent="0.25">
      <c r="A111" s="60">
        <v>21</v>
      </c>
      <c r="B111" s="60">
        <v>19076</v>
      </c>
      <c r="C111" s="63">
        <v>11</v>
      </c>
      <c r="D111" s="60">
        <v>19091</v>
      </c>
      <c r="E111" s="63">
        <v>22</v>
      </c>
      <c r="F111" s="60">
        <v>19104</v>
      </c>
      <c r="G111" s="66"/>
      <c r="H111" s="66"/>
      <c r="I111" s="41"/>
      <c r="J111" s="41"/>
      <c r="K111" s="51">
        <v>0</v>
      </c>
      <c r="L111">
        <v>212</v>
      </c>
    </row>
    <row r="112" spans="1:12" x14ac:dyDescent="0.25">
      <c r="A112" s="60">
        <v>12</v>
      </c>
      <c r="B112" s="60">
        <v>19299</v>
      </c>
      <c r="C112" s="63">
        <v>13</v>
      </c>
      <c r="D112" s="60">
        <v>19308</v>
      </c>
      <c r="E112" s="63">
        <v>13</v>
      </c>
      <c r="F112" s="60">
        <v>19329</v>
      </c>
      <c r="G112" s="66"/>
      <c r="H112" s="66"/>
      <c r="I112" s="41"/>
      <c r="J112" s="41"/>
      <c r="K112" s="51">
        <v>0</v>
      </c>
      <c r="L112">
        <v>111</v>
      </c>
    </row>
    <row r="113" spans="1:12" x14ac:dyDescent="0.25">
      <c r="A113" s="60">
        <v>12</v>
      </c>
      <c r="B113" s="60">
        <v>19480</v>
      </c>
      <c r="C113" s="63">
        <v>13</v>
      </c>
      <c r="D113" s="60">
        <v>19509</v>
      </c>
      <c r="E113" s="63">
        <v>24</v>
      </c>
      <c r="F113" s="60">
        <v>19533</v>
      </c>
      <c r="G113" s="66"/>
      <c r="H113" s="66"/>
      <c r="I113" s="41"/>
      <c r="J113" s="41"/>
      <c r="K113" s="51">
        <v>0</v>
      </c>
      <c r="L113">
        <v>112</v>
      </c>
    </row>
    <row r="114" spans="1:12" x14ac:dyDescent="0.25">
      <c r="A114" s="60">
        <v>12</v>
      </c>
      <c r="B114" s="60">
        <v>19930</v>
      </c>
      <c r="C114" s="63">
        <v>24</v>
      </c>
      <c r="D114" s="60">
        <v>19944</v>
      </c>
      <c r="E114" s="63">
        <v>13</v>
      </c>
      <c r="F114" s="60">
        <v>19971</v>
      </c>
      <c r="G114" s="66"/>
      <c r="H114" s="66"/>
      <c r="I114" s="41"/>
      <c r="J114" s="41"/>
      <c r="K114" s="51">
        <v>0</v>
      </c>
      <c r="L114">
        <v>121</v>
      </c>
    </row>
    <row r="115" spans="1:12" x14ac:dyDescent="0.25">
      <c r="A115" s="60">
        <v>12</v>
      </c>
      <c r="B115" s="60">
        <v>20106</v>
      </c>
      <c r="C115" s="63">
        <v>13</v>
      </c>
      <c r="D115" s="60">
        <v>20116</v>
      </c>
      <c r="E115" s="63">
        <v>13</v>
      </c>
      <c r="F115" s="60">
        <v>20133</v>
      </c>
      <c r="G115" s="66"/>
      <c r="H115" s="66"/>
      <c r="I115" s="41"/>
      <c r="J115" s="41"/>
      <c r="K115" s="51">
        <v>0</v>
      </c>
      <c r="L115">
        <v>111</v>
      </c>
    </row>
    <row r="116" spans="1:12" x14ac:dyDescent="0.25">
      <c r="A116" s="60">
        <v>21</v>
      </c>
      <c r="B116" s="60">
        <v>20293</v>
      </c>
      <c r="C116" s="63">
        <v>11</v>
      </c>
      <c r="D116" s="60">
        <v>20314</v>
      </c>
      <c r="E116" s="63">
        <v>22</v>
      </c>
      <c r="F116" s="60">
        <v>20354</v>
      </c>
      <c r="G116" s="66"/>
      <c r="H116" s="66"/>
      <c r="I116" s="41"/>
      <c r="J116" s="41"/>
      <c r="K116" s="51">
        <v>0</v>
      </c>
      <c r="L116">
        <v>212</v>
      </c>
    </row>
    <row r="117" spans="1:12" x14ac:dyDescent="0.25">
      <c r="A117" s="60">
        <v>12</v>
      </c>
      <c r="B117" s="60">
        <v>20454</v>
      </c>
      <c r="C117" s="63">
        <v>13</v>
      </c>
      <c r="D117" s="60">
        <v>20479</v>
      </c>
      <c r="E117" s="63">
        <v>24</v>
      </c>
      <c r="F117" s="60">
        <v>20496</v>
      </c>
      <c r="G117" s="66"/>
      <c r="H117" s="66"/>
      <c r="I117" s="41"/>
      <c r="J117" s="41"/>
      <c r="K117" s="51">
        <v>0</v>
      </c>
      <c r="L117">
        <v>112</v>
      </c>
    </row>
    <row r="118" spans="1:12" x14ac:dyDescent="0.25">
      <c r="A118" s="60">
        <v>12</v>
      </c>
      <c r="B118" s="60">
        <v>20607</v>
      </c>
      <c r="C118" s="63">
        <v>13</v>
      </c>
      <c r="D118" s="60">
        <v>20679</v>
      </c>
      <c r="E118" s="63">
        <v>24</v>
      </c>
      <c r="F118" s="60">
        <v>20705</v>
      </c>
      <c r="G118" s="66"/>
      <c r="H118" s="66"/>
      <c r="I118" s="41"/>
      <c r="J118" s="41"/>
      <c r="K118" s="51">
        <v>0</v>
      </c>
      <c r="L118">
        <v>112</v>
      </c>
    </row>
    <row r="119" spans="1:12" x14ac:dyDescent="0.25">
      <c r="A119" s="60">
        <v>21</v>
      </c>
      <c r="B119" s="60">
        <v>21283</v>
      </c>
      <c r="C119" s="63">
        <v>22</v>
      </c>
      <c r="D119" s="60">
        <v>21296</v>
      </c>
      <c r="E119" s="63">
        <v>13</v>
      </c>
      <c r="F119" s="60">
        <v>21320</v>
      </c>
      <c r="G119" s="66"/>
      <c r="H119" s="66"/>
      <c r="I119" s="41"/>
      <c r="J119" s="41"/>
      <c r="K119" s="51">
        <v>0</v>
      </c>
      <c r="L119">
        <v>221</v>
      </c>
    </row>
    <row r="120" spans="1:12" x14ac:dyDescent="0.25">
      <c r="A120" s="60">
        <v>12</v>
      </c>
      <c r="B120" s="60">
        <v>21428</v>
      </c>
      <c r="C120" s="63">
        <v>13</v>
      </c>
      <c r="D120" s="60">
        <v>21454</v>
      </c>
      <c r="E120" s="63">
        <v>13</v>
      </c>
      <c r="F120" s="60">
        <v>21480</v>
      </c>
      <c r="G120" s="66"/>
      <c r="H120" s="66"/>
      <c r="I120" s="41"/>
      <c r="J120" s="41"/>
      <c r="K120" s="51">
        <v>0</v>
      </c>
      <c r="L120">
        <v>111</v>
      </c>
    </row>
    <row r="121" spans="1:12" x14ac:dyDescent="0.25">
      <c r="A121" s="60">
        <v>12</v>
      </c>
      <c r="B121" s="60">
        <v>21744</v>
      </c>
      <c r="C121" s="63">
        <v>24</v>
      </c>
      <c r="D121" s="60">
        <v>21760</v>
      </c>
      <c r="E121" s="63">
        <v>24</v>
      </c>
      <c r="F121" s="60">
        <v>21792</v>
      </c>
      <c r="G121" s="66"/>
      <c r="H121" s="66"/>
      <c r="I121" s="41"/>
      <c r="J121" s="41"/>
      <c r="K121" s="51">
        <v>0</v>
      </c>
      <c r="L121">
        <v>122</v>
      </c>
    </row>
    <row r="122" spans="1:12" x14ac:dyDescent="0.25">
      <c r="A122" s="60">
        <v>21</v>
      </c>
      <c r="B122" s="60">
        <v>23879</v>
      </c>
      <c r="C122" s="63">
        <v>22</v>
      </c>
      <c r="D122" s="60">
        <v>23890</v>
      </c>
      <c r="E122" s="63"/>
      <c r="F122" s="60"/>
      <c r="G122" s="66"/>
      <c r="H122" s="66"/>
      <c r="I122" s="41"/>
      <c r="J122" s="41"/>
      <c r="K122" s="51"/>
      <c r="L122">
        <v>22</v>
      </c>
    </row>
    <row r="123" spans="1:12" x14ac:dyDescent="0.25">
      <c r="A123" s="17"/>
      <c r="B123" s="17"/>
      <c r="C123" s="17"/>
      <c r="D123" s="17"/>
      <c r="E123" s="17"/>
      <c r="F123" s="17"/>
      <c r="G123" s="17"/>
      <c r="H123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5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119</v>
      </c>
    </row>
    <row r="2" spans="1:48" x14ac:dyDescent="0.25">
      <c r="A2" t="s">
        <v>0</v>
      </c>
      <c r="B2" s="34">
        <v>40606</v>
      </c>
      <c r="C2" s="35"/>
      <c r="F2" s="26" t="s">
        <v>77</v>
      </c>
      <c r="G2" s="27">
        <v>0</v>
      </c>
    </row>
    <row r="3" spans="1:48" x14ac:dyDescent="0.25">
      <c r="A3" t="s">
        <v>1</v>
      </c>
      <c r="B3">
        <v>0</v>
      </c>
      <c r="F3" s="26" t="s">
        <v>78</v>
      </c>
      <c r="G3" s="27">
        <f>Start!J2</f>
        <v>211</v>
      </c>
      <c r="P3" s="26" t="s">
        <v>79</v>
      </c>
      <c r="Q3" s="27">
        <f>4994-COUNTBLANK(L7:L5000)</f>
        <v>48</v>
      </c>
      <c r="V3" s="26" t="s">
        <v>112</v>
      </c>
      <c r="W3">
        <f>COUNTA(L7:L14)</f>
        <v>8</v>
      </c>
      <c r="AA3" s="26" t="s">
        <v>112</v>
      </c>
      <c r="AB3">
        <f>COUNTA(L15:L22)</f>
        <v>8</v>
      </c>
      <c r="AF3" s="26" t="s">
        <v>112</v>
      </c>
      <c r="AG3">
        <f>COUNTA(L23:L30)</f>
        <v>8</v>
      </c>
      <c r="AK3" s="26" t="s">
        <v>112</v>
      </c>
      <c r="AL3">
        <f>COUNTA(L31:L38)</f>
        <v>8</v>
      </c>
      <c r="AP3" s="26" t="s">
        <v>112</v>
      </c>
      <c r="AQ3">
        <f>COUNTA(L39:L46)</f>
        <v>8</v>
      </c>
      <c r="AU3" s="26" t="s">
        <v>112</v>
      </c>
      <c r="AV3">
        <f>COUNTA(L47:L54)</f>
        <v>8</v>
      </c>
    </row>
    <row r="4" spans="1:48" x14ac:dyDescent="0.25">
      <c r="A4" t="s">
        <v>2</v>
      </c>
      <c r="B4">
        <v>0</v>
      </c>
      <c r="P4" s="26" t="s">
        <v>80</v>
      </c>
      <c r="Q4" s="27">
        <f>SUM(O7:O14)</f>
        <v>48</v>
      </c>
      <c r="V4" s="26" t="s">
        <v>113</v>
      </c>
      <c r="W4">
        <f>SUM(U7:U14)</f>
        <v>8</v>
      </c>
      <c r="AA4" s="26" t="s">
        <v>113</v>
      </c>
      <c r="AB4">
        <f>SUM(Z7:Z14)</f>
        <v>8</v>
      </c>
      <c r="AF4" s="26" t="s">
        <v>113</v>
      </c>
      <c r="AG4">
        <f>SUM(AE7:AE14)</f>
        <v>8</v>
      </c>
      <c r="AK4" s="26" t="s">
        <v>113</v>
      </c>
      <c r="AL4">
        <f>SUM(AJ7:AJ14)</f>
        <v>8</v>
      </c>
      <c r="AP4" s="26" t="s">
        <v>113</v>
      </c>
      <c r="AQ4">
        <f>SUM(AO7:AO14)</f>
        <v>8</v>
      </c>
      <c r="AU4" s="26" t="s">
        <v>113</v>
      </c>
      <c r="AV4">
        <f>SUM(AT7:AT14)</f>
        <v>8</v>
      </c>
    </row>
    <row r="5" spans="1:48" ht="15.75" thickBot="1" x14ac:dyDescent="0.3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5.75" thickBot="1" x14ac:dyDescent="0.3">
      <c r="A6" s="29" t="s">
        <v>85</v>
      </c>
      <c r="B6" s="30" t="s">
        <v>86</v>
      </c>
      <c r="C6" s="29" t="s">
        <v>87</v>
      </c>
      <c r="D6" s="30" t="s">
        <v>88</v>
      </c>
      <c r="E6" s="29" t="s">
        <v>89</v>
      </c>
      <c r="F6" s="30" t="s">
        <v>90</v>
      </c>
      <c r="G6" s="29" t="s">
        <v>91</v>
      </c>
      <c r="H6" s="30" t="s">
        <v>92</v>
      </c>
      <c r="I6" s="31" t="s">
        <v>93</v>
      </c>
      <c r="J6" s="32" t="s">
        <v>94</v>
      </c>
      <c r="K6" s="31" t="s">
        <v>95</v>
      </c>
      <c r="L6" s="33" t="s">
        <v>96</v>
      </c>
      <c r="N6" s="37" t="s">
        <v>81</v>
      </c>
      <c r="O6" s="38"/>
      <c r="P6" s="39" t="s">
        <v>82</v>
      </c>
      <c r="Q6" s="39" t="s">
        <v>83</v>
      </c>
      <c r="T6" s="53" t="s">
        <v>81</v>
      </c>
      <c r="U6" s="54"/>
      <c r="V6" s="39" t="s">
        <v>82</v>
      </c>
      <c r="W6" s="39" t="s">
        <v>83</v>
      </c>
      <c r="Y6" s="53" t="s">
        <v>81</v>
      </c>
      <c r="Z6" s="54"/>
      <c r="AA6" s="39" t="s">
        <v>82</v>
      </c>
      <c r="AB6" s="39" t="s">
        <v>83</v>
      </c>
      <c r="AD6" s="53" t="s">
        <v>81</v>
      </c>
      <c r="AE6" s="54"/>
      <c r="AF6" s="39" t="s">
        <v>82</v>
      </c>
      <c r="AG6" s="39" t="s">
        <v>83</v>
      </c>
      <c r="AI6" s="53" t="s">
        <v>81</v>
      </c>
      <c r="AJ6" s="54"/>
      <c r="AK6" s="39" t="s">
        <v>82</v>
      </c>
      <c r="AL6" s="39" t="s">
        <v>83</v>
      </c>
      <c r="AN6" s="53" t="s">
        <v>81</v>
      </c>
      <c r="AO6" s="54"/>
      <c r="AP6" s="39" t="s">
        <v>82</v>
      </c>
      <c r="AQ6" s="39" t="s">
        <v>83</v>
      </c>
      <c r="AS6" s="53" t="s">
        <v>81</v>
      </c>
      <c r="AT6" s="54"/>
      <c r="AU6" s="39" t="s">
        <v>82</v>
      </c>
      <c r="AV6" s="39" t="s">
        <v>83</v>
      </c>
    </row>
    <row r="7" spans="1:48" x14ac:dyDescent="0.25">
      <c r="A7" s="58">
        <v>21</v>
      </c>
      <c r="B7" s="58">
        <v>106</v>
      </c>
      <c r="C7" s="61">
        <v>22</v>
      </c>
      <c r="D7" s="58">
        <v>115</v>
      </c>
      <c r="E7" s="61">
        <v>24</v>
      </c>
      <c r="F7" s="58">
        <v>198</v>
      </c>
      <c r="G7" s="64"/>
      <c r="H7" s="64"/>
      <c r="I7" s="42"/>
      <c r="J7" s="42"/>
      <c r="K7" s="43">
        <v>0</v>
      </c>
      <c r="L7">
        <v>222</v>
      </c>
      <c r="N7" s="36">
        <v>111</v>
      </c>
      <c r="O7" s="36">
        <f>COUNTIF($L$7:$L$500,N7)</f>
        <v>24</v>
      </c>
      <c r="P7" s="36">
        <f>O7/$Q$4</f>
        <v>0.5</v>
      </c>
      <c r="Q7" s="36">
        <f>IF(P7=0,0,(P7*((LOG(P7))/LOG(2))))</f>
        <v>-0.5</v>
      </c>
      <c r="T7" s="36">
        <f>N7</f>
        <v>111</v>
      </c>
      <c r="U7" s="36">
        <f>COUNTIF(L7:L14,T7)</f>
        <v>2</v>
      </c>
      <c r="V7" s="36">
        <f>U7/(W4-U11)</f>
        <v>0.25</v>
      </c>
      <c r="W7" s="36">
        <f>IF(V7=0,0,(V7*((LOG(V7))/LOG(2))))</f>
        <v>-0.5</v>
      </c>
      <c r="Y7" s="36">
        <f>N7</f>
        <v>111</v>
      </c>
      <c r="Z7" s="36">
        <f>COUNTIF(L15:L22,Y7)</f>
        <v>3</v>
      </c>
      <c r="AA7" s="36">
        <f>Z7/(AB4-Z11)</f>
        <v>0.375</v>
      </c>
      <c r="AB7" s="36">
        <f>IF(AA7=0,0,(AA7*((LOG(AA7))/LOG(2))))</f>
        <v>-0.53063906222956647</v>
      </c>
      <c r="AD7" s="36">
        <f>N7</f>
        <v>111</v>
      </c>
      <c r="AE7" s="36">
        <f>COUNTIF(L23:L30,AD7)</f>
        <v>5</v>
      </c>
      <c r="AF7" s="36">
        <f>AE7/(AG4-AE11)</f>
        <v>0.625</v>
      </c>
      <c r="AG7" s="36">
        <f>IF(AF7=0,0,(AF7*((LOG(AF7))/LOG(2))))</f>
        <v>-0.42379494069539858</v>
      </c>
      <c r="AI7" s="36">
        <f>N7</f>
        <v>111</v>
      </c>
      <c r="AJ7" s="36">
        <f>COUNTIF(L31:L38,AI7)</f>
        <v>2</v>
      </c>
      <c r="AK7" s="36">
        <f>AJ7/(AL4-AJ11)</f>
        <v>0.25</v>
      </c>
      <c r="AL7" s="36">
        <f>IF(AK7=0,0,(AK7*((LOG(AK7))/LOG(2))))</f>
        <v>-0.5</v>
      </c>
      <c r="AN7" s="36">
        <f>N7</f>
        <v>111</v>
      </c>
      <c r="AO7" s="36">
        <f>COUNTIF(L39:L46,AN7)</f>
        <v>6</v>
      </c>
      <c r="AP7" s="36">
        <f>AO7/(AQ4-AO11)</f>
        <v>0.75</v>
      </c>
      <c r="AQ7" s="36">
        <f>IF(AP7=0,0,(AP7*((LOG(AP7))/LOG(2))))</f>
        <v>-0.31127812445913283</v>
      </c>
      <c r="AS7" s="36">
        <f>N7</f>
        <v>111</v>
      </c>
      <c r="AT7" s="36">
        <f>COUNTIF(L47:L54,AS7)</f>
        <v>6</v>
      </c>
      <c r="AU7" s="36">
        <f>AT7/(AV4-AT11)</f>
        <v>0.75</v>
      </c>
      <c r="AV7" s="36">
        <f>IF(AU7=0,0,(AU7*((LOG(AU7))/LOG(2))))</f>
        <v>-0.31127812445913283</v>
      </c>
    </row>
    <row r="8" spans="1:48" x14ac:dyDescent="0.25">
      <c r="A8" s="59">
        <v>12</v>
      </c>
      <c r="B8" s="59">
        <v>308</v>
      </c>
      <c r="C8" s="62">
        <v>24</v>
      </c>
      <c r="D8" s="59">
        <v>321</v>
      </c>
      <c r="E8" s="62">
        <v>24</v>
      </c>
      <c r="F8" s="59">
        <v>330</v>
      </c>
      <c r="G8" s="65"/>
      <c r="H8" s="65"/>
      <c r="I8" s="42"/>
      <c r="J8" s="42"/>
      <c r="K8" s="43">
        <v>0</v>
      </c>
      <c r="L8">
        <v>122</v>
      </c>
      <c r="N8" s="36">
        <v>112</v>
      </c>
      <c r="O8" s="36">
        <f>COUNTIF($L$7:$L$500,N8)</f>
        <v>16</v>
      </c>
      <c r="P8" s="36">
        <f>O8/$Q$4</f>
        <v>0.33333333333333331</v>
      </c>
      <c r="Q8" s="36">
        <f>IF(P8=0,0,(P8*((LOG(P8))/LOG(2))))</f>
        <v>-0.52832083357371862</v>
      </c>
      <c r="T8" s="36">
        <f>N8</f>
        <v>112</v>
      </c>
      <c r="U8" s="36">
        <f>COUNTIF(L7:L14,T8)</f>
        <v>4</v>
      </c>
      <c r="V8" s="36">
        <f>U8/(W4-U11)</f>
        <v>0.5</v>
      </c>
      <c r="W8" s="36">
        <f>IF(V8=0,0,(V8*((LOG(V8))/LOG(2))))</f>
        <v>-0.5</v>
      </c>
      <c r="Y8" s="36">
        <f>N8</f>
        <v>112</v>
      </c>
      <c r="Z8" s="36">
        <f>COUNTIF(L15:L22,Y8)</f>
        <v>2</v>
      </c>
      <c r="AA8" s="36">
        <f>Z8/(AB4-Z11)</f>
        <v>0.25</v>
      </c>
      <c r="AB8" s="36">
        <f>IF(AA8=0,0,(AA8*((LOG(AA8))/LOG(2))))</f>
        <v>-0.5</v>
      </c>
      <c r="AD8" s="36">
        <f>N8</f>
        <v>112</v>
      </c>
      <c r="AE8" s="36">
        <f>COUNTIF(L23:L30,AD8)</f>
        <v>3</v>
      </c>
      <c r="AF8" s="36">
        <f>AE8/(AG4-AE11)</f>
        <v>0.375</v>
      </c>
      <c r="AG8" s="36">
        <f>IF(AF8=0,0,(AF8*((LOG(AF8))/LOG(2))))</f>
        <v>-0.53063906222956647</v>
      </c>
      <c r="AI8" s="36">
        <f>N8</f>
        <v>112</v>
      </c>
      <c r="AJ8" s="36">
        <f>COUNTIF(L31:L38,AI8)</f>
        <v>4</v>
      </c>
      <c r="AK8" s="36">
        <f>AJ8/(AL4-AJ11)</f>
        <v>0.5</v>
      </c>
      <c r="AL8" s="36">
        <f>IF(AK8=0,0,(AK8*((LOG(AK8))/LOG(2))))</f>
        <v>-0.5</v>
      </c>
      <c r="AN8" s="36">
        <f>N8</f>
        <v>112</v>
      </c>
      <c r="AO8" s="36">
        <f>COUNTIF(L39:L46,AN8)</f>
        <v>2</v>
      </c>
      <c r="AP8" s="36">
        <f>AO8/(AQ4-AO11)</f>
        <v>0.25</v>
      </c>
      <c r="AQ8" s="36">
        <f>IF(AP8=0,0,(AP8*((LOG(AP8))/LOG(2))))</f>
        <v>-0.5</v>
      </c>
      <c r="AS8" s="36">
        <f>N8</f>
        <v>112</v>
      </c>
      <c r="AT8" s="36">
        <f>COUNTIF(L47:L54,AS8)</f>
        <v>1</v>
      </c>
      <c r="AU8" s="36">
        <f>AT8/(AV4-AT11)</f>
        <v>0.125</v>
      </c>
      <c r="AV8" s="36">
        <f>IF(AU8=0,0,(AU8*((LOG(AU8))/LOG(2))))</f>
        <v>-0.375</v>
      </c>
    </row>
    <row r="9" spans="1:48" x14ac:dyDescent="0.25">
      <c r="A9" s="59">
        <v>12</v>
      </c>
      <c r="B9" s="59">
        <v>471</v>
      </c>
      <c r="C9" s="62">
        <v>13</v>
      </c>
      <c r="D9" s="59">
        <v>493</v>
      </c>
      <c r="E9" s="62">
        <v>24</v>
      </c>
      <c r="F9" s="59">
        <v>506</v>
      </c>
      <c r="G9" s="65"/>
      <c r="H9" s="65"/>
      <c r="I9" s="42"/>
      <c r="J9" s="42"/>
      <c r="K9" s="43">
        <v>0</v>
      </c>
      <c r="L9">
        <v>112</v>
      </c>
      <c r="N9" s="36">
        <v>121</v>
      </c>
      <c r="O9" s="36">
        <f>COUNTIF($L$7:$L$500,N9)</f>
        <v>2</v>
      </c>
      <c r="P9" s="36">
        <f>O9/$Q$4</f>
        <v>4.1666666666666664E-2</v>
      </c>
      <c r="Q9" s="36">
        <f>IF(P9=0,0,(P9*((LOG(P9))/LOG(2))))</f>
        <v>-0.19104010419671485</v>
      </c>
      <c r="T9" s="36">
        <f>N9</f>
        <v>121</v>
      </c>
      <c r="U9" s="36">
        <f>COUNTIF(L7:L14,T9)</f>
        <v>0</v>
      </c>
      <c r="V9" s="36">
        <f>U9/(W4-U11)</f>
        <v>0</v>
      </c>
      <c r="W9" s="36">
        <f>IF(V9=0,0,(V9*((LOG(V9))/LOG(2))))</f>
        <v>0</v>
      </c>
      <c r="Y9" s="36">
        <f>N9</f>
        <v>121</v>
      </c>
      <c r="Z9" s="36">
        <f>COUNTIF(L15:L22,Y9)</f>
        <v>1</v>
      </c>
      <c r="AA9" s="36">
        <f>Z9/(AB4-Z11)</f>
        <v>0.125</v>
      </c>
      <c r="AB9" s="36">
        <f>IF(AA9=0,0,(AA9*((LOG(AA9))/LOG(2))))</f>
        <v>-0.375</v>
      </c>
      <c r="AD9" s="36">
        <f>N9</f>
        <v>121</v>
      </c>
      <c r="AE9" s="36">
        <f>COUNTIF(L23:L30,AD9)</f>
        <v>0</v>
      </c>
      <c r="AF9" s="36">
        <f>AE9/(AG4-AE11)</f>
        <v>0</v>
      </c>
      <c r="AG9" s="36">
        <f>IF(AF9=0,0,(AF9*((LOG(AF9))/LOG(2))))</f>
        <v>0</v>
      </c>
      <c r="AI9" s="36">
        <f>N9</f>
        <v>121</v>
      </c>
      <c r="AJ9" s="36">
        <f>COUNTIF(L31:L38,AI9)</f>
        <v>1</v>
      </c>
      <c r="AK9" s="36">
        <f>AJ9/(AL4-AJ11)</f>
        <v>0.125</v>
      </c>
      <c r="AL9" s="36">
        <f>IF(AK9=0,0,(AK9*((LOG(AK9))/LOG(2))))</f>
        <v>-0.375</v>
      </c>
      <c r="AN9" s="36">
        <f>N9</f>
        <v>121</v>
      </c>
      <c r="AO9" s="36">
        <f>COUNTIF(L39:L46,AN9)</f>
        <v>0</v>
      </c>
      <c r="AP9" s="36">
        <f>AO9/(AQ4-AO11)</f>
        <v>0</v>
      </c>
      <c r="AQ9" s="36">
        <f>IF(AP9=0,0,(AP9*((LOG(AP9))/LOG(2))))</f>
        <v>0</v>
      </c>
      <c r="AS9" s="36">
        <f>N9</f>
        <v>121</v>
      </c>
      <c r="AT9" s="36">
        <f>COUNTIF(L47:L54,AS9)</f>
        <v>0</v>
      </c>
      <c r="AU9" s="36">
        <f>AT9/(AV4-AT11)</f>
        <v>0</v>
      </c>
      <c r="AV9" s="36">
        <f>IF(AU9=0,0,(AU9*((LOG(AU9))/LOG(2))))</f>
        <v>0</v>
      </c>
    </row>
    <row r="10" spans="1:48" x14ac:dyDescent="0.25">
      <c r="A10" s="59">
        <v>12</v>
      </c>
      <c r="B10" s="59">
        <v>609</v>
      </c>
      <c r="C10" s="62">
        <v>13</v>
      </c>
      <c r="D10" s="59">
        <v>638</v>
      </c>
      <c r="E10" s="62">
        <v>13</v>
      </c>
      <c r="F10" s="59">
        <v>696</v>
      </c>
      <c r="G10" s="65"/>
      <c r="H10" s="65"/>
      <c r="I10" s="42"/>
      <c r="J10" s="42"/>
      <c r="K10" s="43">
        <v>0</v>
      </c>
      <c r="L10">
        <v>111</v>
      </c>
      <c r="N10" s="36">
        <v>122</v>
      </c>
      <c r="O10" s="36">
        <f>COUNTIF($L$7:$L$500,N10)</f>
        <v>5</v>
      </c>
      <c r="P10" s="36">
        <f>O10/$Q$4</f>
        <v>0.10416666666666667</v>
      </c>
      <c r="Q10" s="36">
        <f>IF(P10=0,0,(P10*((LOG(P10))/LOG(2))))</f>
        <v>-0.33989941727435352</v>
      </c>
      <c r="T10" s="36">
        <f>N10</f>
        <v>122</v>
      </c>
      <c r="U10" s="36">
        <f>COUNTIF(L7:L14,T10)</f>
        <v>1</v>
      </c>
      <c r="V10" s="36">
        <f>U10/(W4-U11)</f>
        <v>0.125</v>
      </c>
      <c r="W10" s="36">
        <f>IF(V10=0,0,(V10*((LOG(V10))/LOG(2))))</f>
        <v>-0.375</v>
      </c>
      <c r="Y10" s="36">
        <f>N10</f>
        <v>122</v>
      </c>
      <c r="Z10" s="36">
        <f>COUNTIF(L15:L22,Y10)</f>
        <v>2</v>
      </c>
      <c r="AA10" s="36">
        <f>Z10/(AB4-Z11)</f>
        <v>0.25</v>
      </c>
      <c r="AB10" s="36">
        <f>IF(AA10=0,0,(AA10*((LOG(AA10))/LOG(2))))</f>
        <v>-0.5</v>
      </c>
      <c r="AD10" s="36">
        <f>N10</f>
        <v>122</v>
      </c>
      <c r="AE10" s="36">
        <f>COUNTIF(L23:L30,AD10)</f>
        <v>0</v>
      </c>
      <c r="AF10" s="36">
        <f>AE10/(AG4-AE11)</f>
        <v>0</v>
      </c>
      <c r="AG10" s="36">
        <f>IF(AF10=0,0,(AF10*((LOG(AF10))/LOG(2))))</f>
        <v>0</v>
      </c>
      <c r="AI10" s="36">
        <f>N10</f>
        <v>122</v>
      </c>
      <c r="AJ10" s="36">
        <f>COUNTIF(L31:L38,AI10)</f>
        <v>1</v>
      </c>
      <c r="AK10" s="36">
        <f>AJ10/(AL4-AJ11)</f>
        <v>0.125</v>
      </c>
      <c r="AL10" s="36">
        <f>IF(AK10=0,0,(AK10*((LOG(AK10))/LOG(2))))</f>
        <v>-0.375</v>
      </c>
      <c r="AN10" s="36">
        <f>N10</f>
        <v>122</v>
      </c>
      <c r="AO10" s="36">
        <f>COUNTIF(L39:L46,AN10)</f>
        <v>0</v>
      </c>
      <c r="AP10" s="36">
        <f>AO10/(AQ4-AO11)</f>
        <v>0</v>
      </c>
      <c r="AQ10" s="36">
        <f>IF(AP10=0,0,(AP10*((LOG(AP10))/LOG(2))))</f>
        <v>0</v>
      </c>
      <c r="AS10" s="36">
        <f>N10</f>
        <v>122</v>
      </c>
      <c r="AT10" s="36">
        <f>COUNTIF(L47:L54,AS10)</f>
        <v>1</v>
      </c>
      <c r="AU10" s="36">
        <f>AT10/(AV4-AT11)</f>
        <v>0.125</v>
      </c>
      <c r="AV10" s="36">
        <f>IF(AU10=0,0,(AU10*((LOG(AU10))/LOG(2))))</f>
        <v>-0.375</v>
      </c>
    </row>
    <row r="11" spans="1:48" x14ac:dyDescent="0.25">
      <c r="A11" s="59">
        <v>12</v>
      </c>
      <c r="B11" s="59">
        <v>837</v>
      </c>
      <c r="C11" s="62">
        <v>13</v>
      </c>
      <c r="D11" s="59">
        <v>856</v>
      </c>
      <c r="E11" s="62">
        <v>24</v>
      </c>
      <c r="F11" s="59">
        <v>871</v>
      </c>
      <c r="G11" s="65"/>
      <c r="H11" s="65"/>
      <c r="I11" s="42"/>
      <c r="J11" s="42"/>
      <c r="K11" s="43">
        <v>0</v>
      </c>
      <c r="L11">
        <v>112</v>
      </c>
      <c r="N11" s="36">
        <v>211</v>
      </c>
      <c r="O11" s="36">
        <f>COUNTIF($L$7:$L$500,N11)</f>
        <v>0</v>
      </c>
      <c r="P11" s="36">
        <f>O11/$Q$4</f>
        <v>0</v>
      </c>
      <c r="Q11" s="36">
        <f>IF(P11=0,0,(P11*((LOG(P11))/LOG(2))))</f>
        <v>0</v>
      </c>
      <c r="T11" s="36">
        <f>N11</f>
        <v>211</v>
      </c>
      <c r="U11" s="36">
        <f>COUNTIF(L7:L14,T11)</f>
        <v>0</v>
      </c>
      <c r="V11" s="55"/>
      <c r="W11" s="56"/>
      <c r="Y11" s="36">
        <f>N11</f>
        <v>211</v>
      </c>
      <c r="Z11" s="36">
        <f>COUNTIF(L15:L22,Y11)</f>
        <v>0</v>
      </c>
      <c r="AA11" s="55"/>
      <c r="AB11" s="56"/>
      <c r="AD11" s="36">
        <f>N11</f>
        <v>211</v>
      </c>
      <c r="AE11" s="36">
        <f>COUNTIF(L23:L30,AD11)</f>
        <v>0</v>
      </c>
      <c r="AF11" s="55"/>
      <c r="AG11" s="56"/>
      <c r="AI11" s="36">
        <f>N11</f>
        <v>211</v>
      </c>
      <c r="AJ11" s="36">
        <f>COUNTIF(L31:L38,AI11)</f>
        <v>0</v>
      </c>
      <c r="AK11" s="55"/>
      <c r="AL11" s="56"/>
      <c r="AN11" s="36">
        <f>N11</f>
        <v>211</v>
      </c>
      <c r="AO11" s="36">
        <f>COUNTIF(L39:L46,AN11)</f>
        <v>0</v>
      </c>
      <c r="AP11" s="55"/>
      <c r="AQ11" s="56"/>
      <c r="AS11" s="36">
        <f>N11</f>
        <v>211</v>
      </c>
      <c r="AT11" s="36">
        <f>COUNTIF(L47:L54,AS11)</f>
        <v>0</v>
      </c>
      <c r="AU11" s="55"/>
      <c r="AV11" s="56"/>
    </row>
    <row r="12" spans="1:48" x14ac:dyDescent="0.25">
      <c r="A12" s="59">
        <v>12</v>
      </c>
      <c r="B12" s="59">
        <v>988</v>
      </c>
      <c r="C12" s="62">
        <v>13</v>
      </c>
      <c r="D12" s="59">
        <v>1009</v>
      </c>
      <c r="E12" s="62">
        <v>24</v>
      </c>
      <c r="F12" s="59">
        <v>1029</v>
      </c>
      <c r="G12" s="65"/>
      <c r="H12" s="65"/>
      <c r="I12" s="42"/>
      <c r="J12" s="42"/>
      <c r="K12" s="43">
        <v>0</v>
      </c>
      <c r="L12">
        <v>112</v>
      </c>
      <c r="N12" s="36">
        <v>212</v>
      </c>
      <c r="O12" s="36">
        <f>COUNTIF($L$7:$L$500,N12)</f>
        <v>0</v>
      </c>
      <c r="P12" s="36">
        <f>O12/$Q$4</f>
        <v>0</v>
      </c>
      <c r="Q12" s="36">
        <f>IF(P12=0,0,(P12*((LOG(P12))/LOG(2))))</f>
        <v>0</v>
      </c>
      <c r="T12" s="36">
        <f>N12</f>
        <v>212</v>
      </c>
      <c r="U12" s="36">
        <f>COUNTIF(L7:L14,T12)</f>
        <v>0</v>
      </c>
      <c r="V12" s="36">
        <f>U12/(W4-U11)</f>
        <v>0</v>
      </c>
      <c r="W12" s="36">
        <f>IF(V12=0,0,(V12*((LOG(V12))/LOG(2))))</f>
        <v>0</v>
      </c>
      <c r="Y12" s="36">
        <f>N12</f>
        <v>212</v>
      </c>
      <c r="Z12" s="36">
        <f>COUNTIF(L15:L22,Y12)</f>
        <v>0</v>
      </c>
      <c r="AA12" s="36">
        <f>Z12/(AB4-Z11)</f>
        <v>0</v>
      </c>
      <c r="AB12" s="36">
        <f>IF(AA12=0,0,(AA12*((LOG(AA12))/LOG(2))))</f>
        <v>0</v>
      </c>
      <c r="AD12" s="36">
        <f>N12</f>
        <v>212</v>
      </c>
      <c r="AE12" s="36">
        <f>COUNTIF(L23:L30,AD12)</f>
        <v>0</v>
      </c>
      <c r="AF12" s="36">
        <f>AE12/(AG4-AE11)</f>
        <v>0</v>
      </c>
      <c r="AG12" s="36">
        <f>IF(AF12=0,0,(AF12*((LOG(AF12))/LOG(2))))</f>
        <v>0</v>
      </c>
      <c r="AI12" s="36">
        <f>N12</f>
        <v>212</v>
      </c>
      <c r="AJ12" s="36">
        <f>COUNTIF(L31:L38,AI12)</f>
        <v>0</v>
      </c>
      <c r="AK12" s="36">
        <f>AJ12/(AL4-AJ11)</f>
        <v>0</v>
      </c>
      <c r="AL12" s="36">
        <f>IF(AK12=0,0,(AK12*((LOG(AK12))/LOG(2))))</f>
        <v>0</v>
      </c>
      <c r="AN12" s="36">
        <f>N12</f>
        <v>212</v>
      </c>
      <c r="AO12" s="36">
        <f>COUNTIF(L39:L46,AN12)</f>
        <v>0</v>
      </c>
      <c r="AP12" s="36">
        <f>AO12/(AQ4-AO11)</f>
        <v>0</v>
      </c>
      <c r="AQ12" s="36">
        <f>IF(AP12=0,0,(AP12*((LOG(AP12))/LOG(2))))</f>
        <v>0</v>
      </c>
      <c r="AS12" s="36">
        <f>N12</f>
        <v>212</v>
      </c>
      <c r="AT12" s="36">
        <f>COUNTIF(L47:L54,AS12)</f>
        <v>0</v>
      </c>
      <c r="AU12" s="36">
        <f>AT12/(AV4-AT11)</f>
        <v>0</v>
      </c>
      <c r="AV12" s="36">
        <f>IF(AU12=0,0,(AU12*((LOG(AU12))/LOG(2))))</f>
        <v>0</v>
      </c>
    </row>
    <row r="13" spans="1:48" x14ac:dyDescent="0.25">
      <c r="A13" s="59">
        <v>12</v>
      </c>
      <c r="B13" s="59">
        <v>1136</v>
      </c>
      <c r="C13" s="62">
        <v>13</v>
      </c>
      <c r="D13" s="59">
        <v>1159</v>
      </c>
      <c r="E13" s="62">
        <v>24</v>
      </c>
      <c r="F13" s="59">
        <v>1176</v>
      </c>
      <c r="G13" s="65"/>
      <c r="H13" s="65"/>
      <c r="I13" s="42"/>
      <c r="J13" s="42"/>
      <c r="K13" s="43">
        <v>0</v>
      </c>
      <c r="L13">
        <v>112</v>
      </c>
      <c r="N13" s="36">
        <v>221</v>
      </c>
      <c r="O13" s="36">
        <f>COUNTIF($L$7:$L$500,N13)</f>
        <v>0</v>
      </c>
      <c r="P13" s="36">
        <f>O13/$Q$4</f>
        <v>0</v>
      </c>
      <c r="Q13" s="36">
        <f>IF(P13=0,0,(P13*((LOG(P13))/LOG(2))))</f>
        <v>0</v>
      </c>
      <c r="T13" s="36">
        <f>N13</f>
        <v>221</v>
      </c>
      <c r="U13" s="36">
        <f>COUNTIF(L7:L14,T13)</f>
        <v>0</v>
      </c>
      <c r="V13" s="36">
        <f>U13/(W4-U11)</f>
        <v>0</v>
      </c>
      <c r="W13" s="36">
        <f>IF(V13=0,0,(V13*((LOG(V13))/LOG(2))))</f>
        <v>0</v>
      </c>
      <c r="Y13" s="36">
        <f>N13</f>
        <v>221</v>
      </c>
      <c r="Z13" s="36">
        <f>COUNTIF(L15:L22,Y13)</f>
        <v>0</v>
      </c>
      <c r="AA13" s="36">
        <f>Z13/(AB4-Z11)</f>
        <v>0</v>
      </c>
      <c r="AB13" s="36">
        <f>IF(AA13=0,0,(AA13*((LOG(AA13))/LOG(2))))</f>
        <v>0</v>
      </c>
      <c r="AD13" s="36">
        <f>N13</f>
        <v>221</v>
      </c>
      <c r="AE13" s="36">
        <f>COUNTIF(L23:L30,AD13)</f>
        <v>0</v>
      </c>
      <c r="AF13" s="36">
        <f>AE13/(AG4-AE11)</f>
        <v>0</v>
      </c>
      <c r="AG13" s="36">
        <f>IF(AF13=0,0,(AF13*((LOG(AF13))/LOG(2))))</f>
        <v>0</v>
      </c>
      <c r="AI13" s="36">
        <f>N13</f>
        <v>221</v>
      </c>
      <c r="AJ13" s="36">
        <f>COUNTIF(L31:L38,AI13)</f>
        <v>0</v>
      </c>
      <c r="AK13" s="36">
        <f>AJ13/(AL4-AJ11)</f>
        <v>0</v>
      </c>
      <c r="AL13" s="36">
        <f>IF(AK13=0,0,(AK13*((LOG(AK13))/LOG(2))))</f>
        <v>0</v>
      </c>
      <c r="AN13" s="36">
        <f>N13</f>
        <v>221</v>
      </c>
      <c r="AO13" s="36">
        <f>COUNTIF(L39:L46,AN13)</f>
        <v>0</v>
      </c>
      <c r="AP13" s="36">
        <f>AO13/(AQ4-AO11)</f>
        <v>0</v>
      </c>
      <c r="AQ13" s="36">
        <f>IF(AP13=0,0,(AP13*((LOG(AP13))/LOG(2))))</f>
        <v>0</v>
      </c>
      <c r="AS13" s="36">
        <f>N13</f>
        <v>221</v>
      </c>
      <c r="AT13" s="36">
        <f>COUNTIF(L47:L54,AS13)</f>
        <v>0</v>
      </c>
      <c r="AU13" s="36">
        <f>AT13/(AV4-AT11)</f>
        <v>0</v>
      </c>
      <c r="AV13" s="36">
        <f>IF(AU13=0,0,(AU13*((LOG(AU13))/LOG(2))))</f>
        <v>0</v>
      </c>
    </row>
    <row r="14" spans="1:48" x14ac:dyDescent="0.25">
      <c r="A14" s="59">
        <v>12</v>
      </c>
      <c r="B14" s="59">
        <v>1285</v>
      </c>
      <c r="C14" s="62">
        <v>13</v>
      </c>
      <c r="D14" s="59">
        <v>1311</v>
      </c>
      <c r="E14" s="62">
        <v>13</v>
      </c>
      <c r="F14" s="59">
        <v>1332</v>
      </c>
      <c r="G14" s="65"/>
      <c r="H14" s="65"/>
      <c r="I14" s="42"/>
      <c r="J14" s="42"/>
      <c r="K14" s="43">
        <v>0</v>
      </c>
      <c r="L14">
        <v>111</v>
      </c>
      <c r="N14" s="36">
        <v>222</v>
      </c>
      <c r="O14" s="36">
        <f>COUNTIF($L$7:$L$500,N14)</f>
        <v>1</v>
      </c>
      <c r="P14" s="36">
        <f>O14/$Q$4</f>
        <v>2.0833333333333332E-2</v>
      </c>
      <c r="Q14" s="36">
        <f>IF(P14=0,0,(P14*((LOG(P14))/LOG(2))))</f>
        <v>-0.11635338543169074</v>
      </c>
      <c r="T14" s="36">
        <f>N14</f>
        <v>222</v>
      </c>
      <c r="U14" s="36">
        <f>COUNTIF(L7:L14,T14)</f>
        <v>1</v>
      </c>
      <c r="V14" s="36">
        <f>U14/(W4-U11)</f>
        <v>0.125</v>
      </c>
      <c r="W14" s="36">
        <f>IF(V14=0,0,(V14*((LOG(V14))/LOG(2))))</f>
        <v>-0.375</v>
      </c>
      <c r="Y14" s="36">
        <f>N14</f>
        <v>222</v>
      </c>
      <c r="Z14" s="36">
        <f>COUNTIF(L15:L22,Y14)</f>
        <v>0</v>
      </c>
      <c r="AA14" s="36">
        <f>Z14/(AB4-Z11)</f>
        <v>0</v>
      </c>
      <c r="AB14" s="36">
        <f>IF(AA14=0,0,(AA14*((LOG(AA14))/LOG(2))))</f>
        <v>0</v>
      </c>
      <c r="AD14" s="36">
        <f>N14</f>
        <v>222</v>
      </c>
      <c r="AE14" s="36">
        <f>COUNTIF(L23:L30,AD14)</f>
        <v>0</v>
      </c>
      <c r="AF14" s="36">
        <f>AE14/(AG4-AE11)</f>
        <v>0</v>
      </c>
      <c r="AG14" s="36">
        <f>IF(AF14=0,0,(AF14*((LOG(AF14))/LOG(2))))</f>
        <v>0</v>
      </c>
      <c r="AI14" s="36">
        <f>N14</f>
        <v>222</v>
      </c>
      <c r="AJ14" s="36">
        <f>COUNTIF(L31:L38,AI14)</f>
        <v>0</v>
      </c>
      <c r="AK14" s="36">
        <f>AJ14/(AL4-AJ11)</f>
        <v>0</v>
      </c>
      <c r="AL14" s="36">
        <f>IF(AK14=0,0,(AK14*((LOG(AK14))/LOG(2))))</f>
        <v>0</v>
      </c>
      <c r="AN14" s="36">
        <f>N14</f>
        <v>222</v>
      </c>
      <c r="AO14" s="36">
        <f>COUNTIF(L39:L46,AN14)</f>
        <v>0</v>
      </c>
      <c r="AP14" s="36">
        <f>AO14/(AQ4-AO11)</f>
        <v>0</v>
      </c>
      <c r="AQ14" s="36">
        <f>IF(AP14=0,0,(AP14*((LOG(AP14))/LOG(2))))</f>
        <v>0</v>
      </c>
      <c r="AS14" s="36">
        <f>N14</f>
        <v>222</v>
      </c>
      <c r="AT14" s="36">
        <f>COUNTIF(L47:L54,AS14)</f>
        <v>0</v>
      </c>
      <c r="AU14" s="36">
        <f>AT14/(AV4-AT11)</f>
        <v>0</v>
      </c>
      <c r="AV14" s="36">
        <f>IF(AU14=0,0,(AU14*((LOG(AU14))/LOG(2))))</f>
        <v>0</v>
      </c>
    </row>
    <row r="15" spans="1:48" x14ac:dyDescent="0.25">
      <c r="A15" s="60">
        <v>12</v>
      </c>
      <c r="B15" s="60">
        <v>1644</v>
      </c>
      <c r="C15" s="63">
        <v>24</v>
      </c>
      <c r="D15" s="60">
        <v>1661</v>
      </c>
      <c r="E15" s="63">
        <v>24</v>
      </c>
      <c r="F15" s="60">
        <v>1673</v>
      </c>
      <c r="G15" s="66"/>
      <c r="H15" s="66"/>
      <c r="I15" s="41"/>
      <c r="J15" s="41"/>
      <c r="K15" s="51">
        <v>0</v>
      </c>
      <c r="L15">
        <v>122</v>
      </c>
      <c r="P15">
        <f>SUM(P7:P14)</f>
        <v>0.99999999999999989</v>
      </c>
      <c r="Q15">
        <f>-SUM(Q7:Q14)</f>
        <v>1.6756137404764777</v>
      </c>
      <c r="V15">
        <f>SUM(V7:V14)</f>
        <v>1</v>
      </c>
      <c r="W15">
        <f>-SUM(W7:W14)</f>
        <v>1.75</v>
      </c>
      <c r="AA15">
        <f>SUM(AA7:AA14)</f>
        <v>1</v>
      </c>
      <c r="AB15">
        <f>-SUM(AB7:AB14)</f>
        <v>1.9056390622295665</v>
      </c>
      <c r="AF15">
        <f>SUM(AF7:AF14)</f>
        <v>1</v>
      </c>
      <c r="AG15">
        <f>-SUM(AG7:AG14)</f>
        <v>0.95443400292496505</v>
      </c>
      <c r="AK15">
        <f>SUM(AK7:AK14)</f>
        <v>1</v>
      </c>
      <c r="AL15">
        <f>-SUM(AL7:AL14)</f>
        <v>1.75</v>
      </c>
      <c r="AP15">
        <f>SUM(AP7:AP14)</f>
        <v>1</v>
      </c>
      <c r="AQ15">
        <f>-SUM(AQ7:AQ14)</f>
        <v>0.81127812445913283</v>
      </c>
      <c r="AU15">
        <f>SUM(AU7:AU14)</f>
        <v>1</v>
      </c>
      <c r="AV15">
        <f>-SUM(AV7:AV14)</f>
        <v>1.0612781244591329</v>
      </c>
    </row>
    <row r="16" spans="1:48" x14ac:dyDescent="0.25">
      <c r="A16" s="60">
        <v>12</v>
      </c>
      <c r="B16" s="60">
        <v>1804</v>
      </c>
      <c r="C16" s="63">
        <v>24</v>
      </c>
      <c r="D16" s="60">
        <v>1824</v>
      </c>
      <c r="E16" s="63">
        <v>13</v>
      </c>
      <c r="F16" s="60">
        <v>1846</v>
      </c>
      <c r="G16" s="66"/>
      <c r="H16" s="66"/>
      <c r="I16" s="41"/>
      <c r="J16" s="41"/>
      <c r="K16" s="51">
        <v>0</v>
      </c>
      <c r="L16">
        <v>121</v>
      </c>
      <c r="P16" s="28" t="s">
        <v>84</v>
      </c>
      <c r="Q16" s="28">
        <f>Q15/(LOG(Q4)/LOG(2))</f>
        <v>0.30002237978502355</v>
      </c>
      <c r="V16" s="28" t="s">
        <v>111</v>
      </c>
      <c r="W16" s="28">
        <f>W15/(LOG(W4)/LOG(2))</f>
        <v>0.58333333333333337</v>
      </c>
      <c r="AA16" s="28" t="s">
        <v>114</v>
      </c>
      <c r="AB16" s="28">
        <f>AB15/(LOG(AB4)/LOG(2))</f>
        <v>0.63521302074318886</v>
      </c>
      <c r="AF16" s="28" t="s">
        <v>115</v>
      </c>
      <c r="AG16" s="28">
        <f>AG15/(LOG(AG4)/LOG(2))</f>
        <v>0.318144667641655</v>
      </c>
      <c r="AK16" s="28" t="s">
        <v>116</v>
      </c>
      <c r="AL16" s="28">
        <f>AL15/(LOG(AL4)/LOG(2))</f>
        <v>0.58333333333333337</v>
      </c>
      <c r="AP16" s="28" t="s">
        <v>117</v>
      </c>
      <c r="AQ16" s="28">
        <f>AQ15/(LOG(AQ4)/LOG(2))</f>
        <v>0.27042604148637761</v>
      </c>
      <c r="AU16" s="28" t="s">
        <v>118</v>
      </c>
      <c r="AV16" s="28">
        <f>AV15/(LOG(AV4)/LOG(2))</f>
        <v>0.35375937481971098</v>
      </c>
    </row>
    <row r="17" spans="1:22" x14ac:dyDescent="0.25">
      <c r="A17" s="60">
        <v>12</v>
      </c>
      <c r="B17" s="60">
        <v>1960</v>
      </c>
      <c r="C17" s="63">
        <v>24</v>
      </c>
      <c r="D17" s="60">
        <v>1979</v>
      </c>
      <c r="E17" s="63">
        <v>24</v>
      </c>
      <c r="F17" s="60">
        <v>1993</v>
      </c>
      <c r="G17" s="66"/>
      <c r="H17" s="66"/>
      <c r="I17" s="41"/>
      <c r="J17" s="41"/>
      <c r="K17" s="51">
        <v>0</v>
      </c>
      <c r="L17">
        <v>122</v>
      </c>
    </row>
    <row r="18" spans="1:22" x14ac:dyDescent="0.25">
      <c r="A18" s="60">
        <v>12</v>
      </c>
      <c r="B18" s="60">
        <v>2172</v>
      </c>
      <c r="C18" s="63">
        <v>13</v>
      </c>
      <c r="D18" s="60">
        <v>2201</v>
      </c>
      <c r="E18" s="63">
        <v>24</v>
      </c>
      <c r="F18" s="60">
        <v>2219</v>
      </c>
      <c r="G18" s="66"/>
      <c r="H18" s="66"/>
      <c r="I18" s="41"/>
      <c r="J18" s="41"/>
      <c r="K18" s="51">
        <v>0</v>
      </c>
      <c r="L18">
        <v>112</v>
      </c>
    </row>
    <row r="19" spans="1:22" x14ac:dyDescent="0.25">
      <c r="A19" s="60">
        <v>12</v>
      </c>
      <c r="B19" s="60">
        <v>2333</v>
      </c>
      <c r="C19" s="63">
        <v>13</v>
      </c>
      <c r="D19" s="60">
        <v>2393</v>
      </c>
      <c r="E19" s="63">
        <v>24</v>
      </c>
      <c r="F19" s="60">
        <v>2418</v>
      </c>
      <c r="G19" s="66"/>
      <c r="H19" s="66"/>
      <c r="I19" s="41"/>
      <c r="J19" s="41"/>
      <c r="K19" s="51">
        <v>0</v>
      </c>
      <c r="L19">
        <v>112</v>
      </c>
      <c r="N19" s="40" t="s">
        <v>97</v>
      </c>
      <c r="O19" s="40"/>
      <c r="P19" s="45"/>
      <c r="Q19" s="45"/>
      <c r="R19" s="45"/>
      <c r="S19" s="45"/>
      <c r="T19" s="45"/>
      <c r="U19" s="45"/>
      <c r="V19" s="46"/>
    </row>
    <row r="20" spans="1:22" x14ac:dyDescent="0.25">
      <c r="A20" s="60">
        <v>12</v>
      </c>
      <c r="B20" s="60">
        <v>2600</v>
      </c>
      <c r="C20" s="63">
        <v>13</v>
      </c>
      <c r="D20" s="60">
        <v>2609</v>
      </c>
      <c r="E20" s="63">
        <v>13</v>
      </c>
      <c r="F20" s="60">
        <v>2625</v>
      </c>
      <c r="G20" s="66"/>
      <c r="H20" s="66"/>
      <c r="I20" s="41"/>
      <c r="J20" s="41"/>
      <c r="K20" s="51">
        <v>0</v>
      </c>
      <c r="L20">
        <v>111</v>
      </c>
      <c r="N20" s="40">
        <f>COUNTIF(L7:L54,G3)</f>
        <v>0</v>
      </c>
      <c r="O20" s="40"/>
      <c r="P20" s="47">
        <v>8</v>
      </c>
      <c r="Q20" s="47">
        <v>8</v>
      </c>
      <c r="R20" s="47">
        <v>8</v>
      </c>
      <c r="S20" s="47">
        <v>8</v>
      </c>
      <c r="T20" s="47">
        <v>8</v>
      </c>
      <c r="U20" s="47">
        <v>8</v>
      </c>
      <c r="V20" s="46"/>
    </row>
    <row r="21" spans="1:22" x14ac:dyDescent="0.25">
      <c r="A21" s="60">
        <v>12</v>
      </c>
      <c r="B21" s="60">
        <v>2780</v>
      </c>
      <c r="C21" s="63">
        <v>13</v>
      </c>
      <c r="D21" s="60">
        <v>2817</v>
      </c>
      <c r="E21" s="63">
        <v>13</v>
      </c>
      <c r="F21" s="60">
        <v>2846</v>
      </c>
      <c r="G21" s="66"/>
      <c r="H21" s="66"/>
      <c r="I21" s="41"/>
      <c r="J21" s="41"/>
      <c r="K21" s="51">
        <v>0</v>
      </c>
      <c r="L21">
        <v>111</v>
      </c>
      <c r="O21" s="41"/>
      <c r="P21" s="45" t="s">
        <v>98</v>
      </c>
      <c r="Q21" s="45"/>
      <c r="R21" s="45"/>
      <c r="S21" s="45"/>
      <c r="T21" s="45"/>
      <c r="U21" s="45"/>
      <c r="V21" s="45"/>
    </row>
    <row r="22" spans="1:22" x14ac:dyDescent="0.25">
      <c r="A22" s="60">
        <v>12</v>
      </c>
      <c r="B22" s="60">
        <v>2978</v>
      </c>
      <c r="C22" s="63">
        <v>13</v>
      </c>
      <c r="D22" s="60">
        <v>3004</v>
      </c>
      <c r="E22" s="63">
        <v>13</v>
      </c>
      <c r="F22" s="60">
        <v>3017</v>
      </c>
      <c r="G22" s="66"/>
      <c r="H22" s="66"/>
      <c r="I22" s="41"/>
      <c r="J22" s="41"/>
      <c r="K22" s="51">
        <v>0</v>
      </c>
      <c r="L22">
        <v>111</v>
      </c>
      <c r="O22" s="41"/>
      <c r="P22" s="47" t="s">
        <v>105</v>
      </c>
      <c r="Q22" s="47" t="s">
        <v>106</v>
      </c>
      <c r="R22" s="47" t="s">
        <v>107</v>
      </c>
      <c r="S22" s="47" t="s">
        <v>108</v>
      </c>
      <c r="T22" s="47" t="s">
        <v>109</v>
      </c>
      <c r="U22" s="47" t="s">
        <v>110</v>
      </c>
      <c r="V22" s="45"/>
    </row>
    <row r="23" spans="1:22" x14ac:dyDescent="0.25">
      <c r="A23" s="59">
        <v>12</v>
      </c>
      <c r="B23" s="59">
        <v>3124</v>
      </c>
      <c r="C23" s="62">
        <v>13</v>
      </c>
      <c r="D23" s="59">
        <v>3158</v>
      </c>
      <c r="E23" s="62">
        <v>13</v>
      </c>
      <c r="F23" s="59">
        <v>3171</v>
      </c>
      <c r="G23" s="65"/>
      <c r="H23" s="65"/>
      <c r="I23" s="42"/>
      <c r="J23" s="42"/>
      <c r="K23" s="43">
        <v>0</v>
      </c>
      <c r="L23">
        <v>111</v>
      </c>
      <c r="O23" s="45" t="s">
        <v>99</v>
      </c>
      <c r="P23" s="47">
        <f>$G$3</f>
        <v>211</v>
      </c>
      <c r="Q23" s="47">
        <f>$G$3</f>
        <v>211</v>
      </c>
      <c r="R23" s="47">
        <f>$G$3</f>
        <v>211</v>
      </c>
      <c r="S23" s="47">
        <f>$G$3</f>
        <v>211</v>
      </c>
      <c r="T23" s="47">
        <f>$G$3</f>
        <v>211</v>
      </c>
      <c r="U23" s="47">
        <f>$G$3</f>
        <v>211</v>
      </c>
      <c r="V23" s="45"/>
    </row>
    <row r="24" spans="1:22" x14ac:dyDescent="0.25">
      <c r="A24" s="59">
        <v>12</v>
      </c>
      <c r="B24" s="59">
        <v>3355</v>
      </c>
      <c r="C24" s="62">
        <v>13</v>
      </c>
      <c r="D24" s="59">
        <v>3377</v>
      </c>
      <c r="E24" s="62">
        <v>24</v>
      </c>
      <c r="F24" s="59">
        <v>3394</v>
      </c>
      <c r="G24" s="65"/>
      <c r="H24" s="65"/>
      <c r="I24" s="42"/>
      <c r="J24" s="42"/>
      <c r="K24" s="43">
        <v>0</v>
      </c>
      <c r="L24">
        <v>112</v>
      </c>
      <c r="O24" s="45" t="s">
        <v>100</v>
      </c>
      <c r="P24" s="47">
        <f>U11</f>
        <v>0</v>
      </c>
      <c r="Q24" s="47">
        <f>Z11</f>
        <v>0</v>
      </c>
      <c r="R24" s="47">
        <f>AE11</f>
        <v>0</v>
      </c>
      <c r="S24" s="47">
        <f>AJ11</f>
        <v>0</v>
      </c>
      <c r="T24" s="47">
        <f>AO11</f>
        <v>0</v>
      </c>
      <c r="U24" s="47">
        <f>AT11</f>
        <v>0</v>
      </c>
      <c r="V24" s="45"/>
    </row>
    <row r="25" spans="1:22" x14ac:dyDescent="0.25">
      <c r="A25" s="59">
        <v>12</v>
      </c>
      <c r="B25" s="59">
        <v>3502</v>
      </c>
      <c r="C25" s="62">
        <v>13</v>
      </c>
      <c r="D25" s="59">
        <v>3513</v>
      </c>
      <c r="E25" s="62">
        <v>24</v>
      </c>
      <c r="F25" s="59">
        <v>3536</v>
      </c>
      <c r="G25" s="65"/>
      <c r="H25" s="65"/>
      <c r="I25" s="42"/>
      <c r="J25" s="42"/>
      <c r="K25" s="43">
        <v>0</v>
      </c>
      <c r="L25">
        <v>112</v>
      </c>
      <c r="O25" s="48" t="s">
        <v>101</v>
      </c>
      <c r="P25" s="42"/>
      <c r="Q25" s="42"/>
      <c r="R25" s="42"/>
      <c r="S25" s="42"/>
      <c r="T25" s="42"/>
      <c r="U25" s="42"/>
      <c r="V25" s="42"/>
    </row>
    <row r="26" spans="1:22" x14ac:dyDescent="0.25">
      <c r="A26" s="59">
        <v>12</v>
      </c>
      <c r="B26" s="59">
        <v>3642</v>
      </c>
      <c r="C26" s="62">
        <v>13</v>
      </c>
      <c r="D26" s="59">
        <v>3663</v>
      </c>
      <c r="E26" s="62">
        <v>13</v>
      </c>
      <c r="F26" s="59">
        <v>3687</v>
      </c>
      <c r="G26" s="65"/>
      <c r="H26" s="65"/>
      <c r="I26" s="42"/>
      <c r="J26" s="42"/>
      <c r="K26" s="43">
        <v>0</v>
      </c>
      <c r="L26">
        <v>111</v>
      </c>
      <c r="O26" s="49" t="s">
        <v>102</v>
      </c>
      <c r="P26" s="44"/>
      <c r="Q26" s="44"/>
      <c r="R26" s="44"/>
      <c r="S26" s="44"/>
      <c r="T26" s="44"/>
      <c r="U26" s="44"/>
      <c r="V26" s="41"/>
    </row>
    <row r="27" spans="1:22" x14ac:dyDescent="0.25">
      <c r="A27" s="59">
        <v>12</v>
      </c>
      <c r="B27" s="59">
        <v>3846</v>
      </c>
      <c r="C27" s="62">
        <v>13</v>
      </c>
      <c r="D27" s="59">
        <v>3859</v>
      </c>
      <c r="E27" s="62">
        <v>13</v>
      </c>
      <c r="F27" s="59">
        <v>3886</v>
      </c>
      <c r="G27" s="65"/>
      <c r="H27" s="65"/>
      <c r="I27" s="42"/>
      <c r="J27" s="42"/>
      <c r="K27" s="43">
        <v>0</v>
      </c>
      <c r="L27">
        <v>111</v>
      </c>
      <c r="O27" s="48" t="s">
        <v>103</v>
      </c>
      <c r="P27" s="42"/>
      <c r="Q27" s="42"/>
      <c r="R27" s="42"/>
      <c r="S27" s="42"/>
      <c r="T27" s="42"/>
      <c r="U27" s="42"/>
      <c r="V27" s="42"/>
    </row>
    <row r="28" spans="1:22" x14ac:dyDescent="0.25">
      <c r="A28" s="59">
        <v>12</v>
      </c>
      <c r="B28" s="59">
        <v>4084</v>
      </c>
      <c r="C28" s="62">
        <v>13</v>
      </c>
      <c r="D28" s="59">
        <v>4106</v>
      </c>
      <c r="E28" s="62">
        <v>13</v>
      </c>
      <c r="F28" s="59">
        <v>4124</v>
      </c>
      <c r="G28" s="65"/>
      <c r="H28" s="65"/>
      <c r="I28" s="42"/>
      <c r="J28" s="42"/>
      <c r="K28" s="43">
        <v>0</v>
      </c>
      <c r="L28">
        <v>111</v>
      </c>
      <c r="N28" s="41"/>
      <c r="O28" s="50" t="s">
        <v>104</v>
      </c>
      <c r="P28">
        <f>F14/P20</f>
        <v>166.5</v>
      </c>
      <c r="Q28">
        <f>(F22-F14)/Q20</f>
        <v>210.625</v>
      </c>
      <c r="R28">
        <f>(F30-F22)/R20</f>
        <v>294.75</v>
      </c>
      <c r="S28">
        <f>(F38-F30)/S20</f>
        <v>469.375</v>
      </c>
      <c r="T28">
        <f>(F46-F38)/T20</f>
        <v>597.375</v>
      </c>
      <c r="U28">
        <f>(F54-F46)/U20</f>
        <v>1224.875</v>
      </c>
    </row>
    <row r="29" spans="1:22" x14ac:dyDescent="0.25">
      <c r="A29" s="59">
        <v>12</v>
      </c>
      <c r="B29" s="59">
        <v>5149</v>
      </c>
      <c r="C29" s="62">
        <v>13</v>
      </c>
      <c r="D29" s="59">
        <v>5166</v>
      </c>
      <c r="E29" s="62">
        <v>13</v>
      </c>
      <c r="F29" s="59">
        <v>5182</v>
      </c>
      <c r="G29" s="65"/>
      <c r="H29" s="65"/>
      <c r="I29" s="42"/>
      <c r="J29" s="42"/>
      <c r="K29" s="43">
        <v>0</v>
      </c>
      <c r="L29">
        <v>111</v>
      </c>
    </row>
    <row r="30" spans="1:22" x14ac:dyDescent="0.25">
      <c r="A30" s="59">
        <v>12</v>
      </c>
      <c r="B30" s="59">
        <v>5318</v>
      </c>
      <c r="C30" s="62">
        <v>13</v>
      </c>
      <c r="D30" s="59">
        <v>5352</v>
      </c>
      <c r="E30" s="62">
        <v>24</v>
      </c>
      <c r="F30" s="59">
        <v>5375</v>
      </c>
      <c r="G30" s="65"/>
      <c r="H30" s="65"/>
      <c r="I30" s="42"/>
      <c r="J30" s="42"/>
      <c r="K30" s="43">
        <v>0</v>
      </c>
      <c r="L30">
        <v>112</v>
      </c>
    </row>
    <row r="31" spans="1:22" x14ac:dyDescent="0.25">
      <c r="A31" s="60">
        <v>12</v>
      </c>
      <c r="B31" s="60">
        <v>7785</v>
      </c>
      <c r="C31" s="63">
        <v>13</v>
      </c>
      <c r="D31" s="60">
        <v>7819</v>
      </c>
      <c r="E31" s="63">
        <v>24</v>
      </c>
      <c r="F31" s="60">
        <v>7839</v>
      </c>
      <c r="G31" s="66"/>
      <c r="H31" s="66"/>
      <c r="I31" s="41"/>
      <c r="J31" s="41"/>
      <c r="K31" s="51">
        <v>0</v>
      </c>
      <c r="L31">
        <v>112</v>
      </c>
    </row>
    <row r="32" spans="1:22" x14ac:dyDescent="0.25">
      <c r="A32" s="60">
        <v>12</v>
      </c>
      <c r="B32" s="60">
        <v>7949</v>
      </c>
      <c r="C32" s="63">
        <v>24</v>
      </c>
      <c r="D32" s="60">
        <v>7971</v>
      </c>
      <c r="E32" s="63">
        <v>13</v>
      </c>
      <c r="F32" s="60">
        <v>7996</v>
      </c>
      <c r="G32" s="66"/>
      <c r="H32" s="66"/>
      <c r="I32" s="41"/>
      <c r="J32" s="41"/>
      <c r="K32" s="51">
        <v>0</v>
      </c>
      <c r="L32">
        <v>121</v>
      </c>
    </row>
    <row r="33" spans="1:12" x14ac:dyDescent="0.25">
      <c r="A33" s="60">
        <v>12</v>
      </c>
      <c r="B33" s="60">
        <v>8125</v>
      </c>
      <c r="C33" s="63">
        <v>24</v>
      </c>
      <c r="D33" s="60">
        <v>8144</v>
      </c>
      <c r="E33" s="63">
        <v>24</v>
      </c>
      <c r="F33" s="60">
        <v>8188</v>
      </c>
      <c r="G33" s="66"/>
      <c r="H33" s="66"/>
      <c r="I33" s="41"/>
      <c r="J33" s="41"/>
      <c r="K33" s="51">
        <v>0</v>
      </c>
      <c r="L33">
        <v>122</v>
      </c>
    </row>
    <row r="34" spans="1:12" x14ac:dyDescent="0.25">
      <c r="A34" s="60">
        <v>12</v>
      </c>
      <c r="B34" s="60">
        <v>8298</v>
      </c>
      <c r="C34" s="63">
        <v>13</v>
      </c>
      <c r="D34" s="60">
        <v>8326</v>
      </c>
      <c r="E34" s="63">
        <v>24</v>
      </c>
      <c r="F34" s="60">
        <v>8339</v>
      </c>
      <c r="G34" s="66"/>
      <c r="H34" s="66"/>
      <c r="I34" s="41"/>
      <c r="J34" s="41"/>
      <c r="K34" s="51">
        <v>0</v>
      </c>
      <c r="L34">
        <v>112</v>
      </c>
    </row>
    <row r="35" spans="1:12" x14ac:dyDescent="0.25">
      <c r="A35" s="60">
        <v>12</v>
      </c>
      <c r="B35" s="60">
        <v>8505</v>
      </c>
      <c r="C35" s="63">
        <v>13</v>
      </c>
      <c r="D35" s="60">
        <v>8531</v>
      </c>
      <c r="E35" s="63">
        <v>24</v>
      </c>
      <c r="F35" s="60">
        <v>8545</v>
      </c>
      <c r="G35" s="66"/>
      <c r="H35" s="66"/>
      <c r="I35" s="41"/>
      <c r="J35" s="41"/>
      <c r="K35" s="51">
        <v>0</v>
      </c>
      <c r="L35">
        <v>112</v>
      </c>
    </row>
    <row r="36" spans="1:12" x14ac:dyDescent="0.25">
      <c r="A36" s="60">
        <v>12</v>
      </c>
      <c r="B36" s="60">
        <v>8652</v>
      </c>
      <c r="C36" s="63">
        <v>13</v>
      </c>
      <c r="D36" s="60">
        <v>8673</v>
      </c>
      <c r="E36" s="63">
        <v>13</v>
      </c>
      <c r="F36" s="60">
        <v>8716</v>
      </c>
      <c r="G36" s="66"/>
      <c r="H36" s="66"/>
      <c r="I36" s="41"/>
      <c r="J36" s="41"/>
      <c r="K36" s="51">
        <v>0</v>
      </c>
      <c r="L36">
        <v>111</v>
      </c>
    </row>
    <row r="37" spans="1:12" x14ac:dyDescent="0.25">
      <c r="A37" s="60">
        <v>12</v>
      </c>
      <c r="B37" s="60">
        <v>8864</v>
      </c>
      <c r="C37" s="63">
        <v>13</v>
      </c>
      <c r="D37" s="60">
        <v>8874</v>
      </c>
      <c r="E37" s="63">
        <v>24</v>
      </c>
      <c r="F37" s="60">
        <v>8924</v>
      </c>
      <c r="G37" s="66"/>
      <c r="H37" s="66"/>
      <c r="I37" s="41"/>
      <c r="J37" s="41"/>
      <c r="K37" s="51">
        <v>0</v>
      </c>
      <c r="L37">
        <v>112</v>
      </c>
    </row>
    <row r="38" spans="1:12" x14ac:dyDescent="0.25">
      <c r="A38" s="60">
        <v>12</v>
      </c>
      <c r="B38" s="60">
        <v>9064</v>
      </c>
      <c r="C38" s="63">
        <v>13</v>
      </c>
      <c r="D38" s="60">
        <v>9120</v>
      </c>
      <c r="E38" s="63">
        <v>13</v>
      </c>
      <c r="F38" s="60">
        <v>9130</v>
      </c>
      <c r="G38" s="66"/>
      <c r="H38" s="66"/>
      <c r="I38" s="41"/>
      <c r="J38" s="41"/>
      <c r="K38" s="51">
        <v>0</v>
      </c>
      <c r="L38">
        <v>111</v>
      </c>
    </row>
    <row r="39" spans="1:12" x14ac:dyDescent="0.25">
      <c r="A39" s="59">
        <v>12</v>
      </c>
      <c r="B39" s="59">
        <v>9248</v>
      </c>
      <c r="C39" s="62">
        <v>13</v>
      </c>
      <c r="D39" s="59">
        <v>9261</v>
      </c>
      <c r="E39" s="62">
        <v>24</v>
      </c>
      <c r="F39" s="59">
        <v>9281</v>
      </c>
      <c r="G39" s="65"/>
      <c r="H39" s="65"/>
      <c r="I39" s="42"/>
      <c r="J39" s="42"/>
      <c r="K39" s="43">
        <v>0</v>
      </c>
      <c r="L39">
        <v>112</v>
      </c>
    </row>
    <row r="40" spans="1:12" x14ac:dyDescent="0.25">
      <c r="A40" s="59">
        <v>12</v>
      </c>
      <c r="B40" s="59">
        <v>9523</v>
      </c>
      <c r="C40" s="62">
        <v>13</v>
      </c>
      <c r="D40" s="59">
        <v>9533</v>
      </c>
      <c r="E40" s="62">
        <v>13</v>
      </c>
      <c r="F40" s="59">
        <v>9547</v>
      </c>
      <c r="G40" s="65"/>
      <c r="H40" s="65"/>
      <c r="I40" s="42"/>
      <c r="J40" s="42"/>
      <c r="K40" s="43">
        <v>0</v>
      </c>
      <c r="L40">
        <v>111</v>
      </c>
    </row>
    <row r="41" spans="1:12" x14ac:dyDescent="0.25">
      <c r="A41" s="59">
        <v>12</v>
      </c>
      <c r="B41" s="59">
        <v>10460</v>
      </c>
      <c r="C41" s="62">
        <v>13</v>
      </c>
      <c r="D41" s="59">
        <v>10475</v>
      </c>
      <c r="E41" s="62">
        <v>24</v>
      </c>
      <c r="F41" s="59">
        <v>10489</v>
      </c>
      <c r="G41" s="65"/>
      <c r="H41" s="65"/>
      <c r="I41" s="42"/>
      <c r="J41" s="42"/>
      <c r="K41" s="43">
        <v>0</v>
      </c>
      <c r="L41">
        <v>112</v>
      </c>
    </row>
    <row r="42" spans="1:12" x14ac:dyDescent="0.25">
      <c r="A42" s="59">
        <v>12</v>
      </c>
      <c r="B42" s="59">
        <v>10881</v>
      </c>
      <c r="C42" s="62">
        <v>13</v>
      </c>
      <c r="D42" s="59">
        <v>10945</v>
      </c>
      <c r="E42" s="62">
        <v>13</v>
      </c>
      <c r="F42" s="59">
        <v>12211</v>
      </c>
      <c r="G42" s="65"/>
      <c r="H42" s="65"/>
      <c r="I42" s="42"/>
      <c r="J42" s="42"/>
      <c r="K42" s="43">
        <v>0</v>
      </c>
      <c r="L42">
        <v>111</v>
      </c>
    </row>
    <row r="43" spans="1:12" x14ac:dyDescent="0.25">
      <c r="A43" s="59">
        <v>12</v>
      </c>
      <c r="B43" s="59">
        <v>12460</v>
      </c>
      <c r="C43" s="62">
        <v>13</v>
      </c>
      <c r="D43" s="59">
        <v>12482</v>
      </c>
      <c r="E43" s="62">
        <v>13</v>
      </c>
      <c r="F43" s="59">
        <v>12750</v>
      </c>
      <c r="G43" s="65"/>
      <c r="H43" s="65"/>
      <c r="I43" s="42"/>
      <c r="J43" s="42"/>
      <c r="K43" s="43">
        <v>0</v>
      </c>
      <c r="L43">
        <v>111</v>
      </c>
    </row>
    <row r="44" spans="1:12" x14ac:dyDescent="0.25">
      <c r="A44" s="59">
        <v>12</v>
      </c>
      <c r="B44" s="59">
        <v>13500</v>
      </c>
      <c r="C44" s="62">
        <v>13</v>
      </c>
      <c r="D44" s="59">
        <v>13528</v>
      </c>
      <c r="E44" s="62">
        <v>13</v>
      </c>
      <c r="F44" s="59">
        <v>13536</v>
      </c>
      <c r="G44" s="65"/>
      <c r="H44" s="65"/>
      <c r="I44" s="42"/>
      <c r="J44" s="42"/>
      <c r="K44" s="43">
        <v>0</v>
      </c>
      <c r="L44">
        <v>111</v>
      </c>
    </row>
    <row r="45" spans="1:12" x14ac:dyDescent="0.25">
      <c r="A45" s="59">
        <v>12</v>
      </c>
      <c r="B45" s="59">
        <v>13682</v>
      </c>
      <c r="C45" s="62">
        <v>13</v>
      </c>
      <c r="D45" s="59">
        <v>13688</v>
      </c>
      <c r="E45" s="62">
        <v>13</v>
      </c>
      <c r="F45" s="59">
        <v>13742</v>
      </c>
      <c r="G45" s="65"/>
      <c r="H45" s="65"/>
      <c r="I45" s="42"/>
      <c r="J45" s="42"/>
      <c r="K45" s="43">
        <v>0</v>
      </c>
      <c r="L45">
        <v>111</v>
      </c>
    </row>
    <row r="46" spans="1:12" x14ac:dyDescent="0.25">
      <c r="A46" s="59">
        <v>12</v>
      </c>
      <c r="B46" s="59">
        <v>13864</v>
      </c>
      <c r="C46" s="62">
        <v>13</v>
      </c>
      <c r="D46" s="59">
        <v>13873</v>
      </c>
      <c r="E46" s="62">
        <v>13</v>
      </c>
      <c r="F46" s="59">
        <v>13909</v>
      </c>
      <c r="G46" s="65"/>
      <c r="H46" s="65"/>
      <c r="I46" s="42"/>
      <c r="J46" s="42"/>
      <c r="K46" s="43">
        <v>0</v>
      </c>
      <c r="L46">
        <v>111</v>
      </c>
    </row>
    <row r="47" spans="1:12" x14ac:dyDescent="0.25">
      <c r="A47" s="60">
        <v>12</v>
      </c>
      <c r="B47" s="60">
        <v>14396</v>
      </c>
      <c r="C47" s="63">
        <v>13</v>
      </c>
      <c r="D47" s="60">
        <v>14419</v>
      </c>
      <c r="E47" s="63">
        <v>13</v>
      </c>
      <c r="F47" s="60">
        <v>14476</v>
      </c>
      <c r="G47" s="66"/>
      <c r="H47" s="66"/>
      <c r="I47" s="41"/>
      <c r="J47" s="41"/>
      <c r="K47" s="51">
        <v>0</v>
      </c>
      <c r="L47">
        <v>111</v>
      </c>
    </row>
    <row r="48" spans="1:12" x14ac:dyDescent="0.25">
      <c r="A48" s="60">
        <v>12</v>
      </c>
      <c r="B48" s="60">
        <v>15701</v>
      </c>
      <c r="C48" s="63">
        <v>13</v>
      </c>
      <c r="D48" s="60">
        <v>15709</v>
      </c>
      <c r="E48" s="63">
        <v>13</v>
      </c>
      <c r="F48" s="60">
        <v>15719</v>
      </c>
      <c r="G48" s="66"/>
      <c r="H48" s="66"/>
      <c r="I48" s="41"/>
      <c r="J48" s="41"/>
      <c r="K48" s="51">
        <v>0</v>
      </c>
      <c r="L48">
        <v>111</v>
      </c>
    </row>
    <row r="49" spans="1:12" x14ac:dyDescent="0.25">
      <c r="A49" s="60">
        <v>12</v>
      </c>
      <c r="B49" s="60">
        <v>16913</v>
      </c>
      <c r="C49" s="63">
        <v>13</v>
      </c>
      <c r="D49" s="60">
        <v>18686</v>
      </c>
      <c r="E49" s="63">
        <v>13</v>
      </c>
      <c r="F49" s="60">
        <v>18702</v>
      </c>
      <c r="G49" s="66"/>
      <c r="H49" s="66"/>
      <c r="I49" s="41"/>
      <c r="J49" s="41"/>
      <c r="K49" s="51">
        <v>0</v>
      </c>
      <c r="L49">
        <v>111</v>
      </c>
    </row>
    <row r="50" spans="1:12" x14ac:dyDescent="0.25">
      <c r="A50" s="60">
        <v>12</v>
      </c>
      <c r="B50" s="60">
        <v>19027</v>
      </c>
      <c r="C50" s="63">
        <v>13</v>
      </c>
      <c r="D50" s="60">
        <v>20525</v>
      </c>
      <c r="E50" s="63">
        <v>13</v>
      </c>
      <c r="F50" s="60">
        <v>20535</v>
      </c>
      <c r="G50" s="66"/>
      <c r="H50" s="66"/>
      <c r="I50" s="41"/>
      <c r="J50" s="41"/>
      <c r="K50" s="51">
        <v>0</v>
      </c>
      <c r="L50">
        <v>111</v>
      </c>
    </row>
    <row r="51" spans="1:12" x14ac:dyDescent="0.25">
      <c r="A51" s="60">
        <v>12</v>
      </c>
      <c r="B51" s="60">
        <v>21518</v>
      </c>
      <c r="C51" s="63">
        <v>13</v>
      </c>
      <c r="D51" s="60">
        <v>21531</v>
      </c>
      <c r="E51" s="63">
        <v>13</v>
      </c>
      <c r="F51" s="60">
        <v>21550</v>
      </c>
      <c r="G51" s="66"/>
      <c r="H51" s="66"/>
      <c r="I51" s="41"/>
      <c r="J51" s="41"/>
      <c r="K51" s="51">
        <v>0</v>
      </c>
      <c r="L51">
        <v>111</v>
      </c>
    </row>
    <row r="52" spans="1:12" x14ac:dyDescent="0.25">
      <c r="A52" s="60">
        <v>12</v>
      </c>
      <c r="B52" s="60">
        <v>21658</v>
      </c>
      <c r="C52" s="63">
        <v>13</v>
      </c>
      <c r="D52" s="60">
        <v>21677</v>
      </c>
      <c r="E52" s="63">
        <v>24</v>
      </c>
      <c r="F52" s="60">
        <v>21694</v>
      </c>
      <c r="G52" s="66"/>
      <c r="H52" s="66"/>
      <c r="I52" s="41"/>
      <c r="J52" s="41"/>
      <c r="K52" s="51">
        <v>0</v>
      </c>
      <c r="L52">
        <v>112</v>
      </c>
    </row>
    <row r="53" spans="1:12" x14ac:dyDescent="0.25">
      <c r="A53" s="60">
        <v>12</v>
      </c>
      <c r="B53" s="60">
        <v>21956</v>
      </c>
      <c r="C53" s="63">
        <v>13</v>
      </c>
      <c r="D53" s="60">
        <v>21981</v>
      </c>
      <c r="E53" s="63">
        <v>13</v>
      </c>
      <c r="F53" s="60">
        <v>22012</v>
      </c>
      <c r="G53" s="66"/>
      <c r="H53" s="66"/>
      <c r="I53" s="41"/>
      <c r="J53" s="41"/>
      <c r="K53" s="51">
        <v>0</v>
      </c>
      <c r="L53">
        <v>111</v>
      </c>
    </row>
    <row r="54" spans="1:12" x14ac:dyDescent="0.25">
      <c r="A54" s="60">
        <v>12</v>
      </c>
      <c r="B54" s="60">
        <v>22172</v>
      </c>
      <c r="C54" s="63">
        <v>24</v>
      </c>
      <c r="D54" s="60">
        <v>23697</v>
      </c>
      <c r="E54" s="63">
        <v>24</v>
      </c>
      <c r="F54" s="60">
        <v>23708</v>
      </c>
      <c r="G54" s="66"/>
      <c r="H54" s="66"/>
      <c r="I54" s="41"/>
      <c r="J54" s="41"/>
      <c r="K54" s="51">
        <v>0</v>
      </c>
      <c r="L54">
        <v>122</v>
      </c>
    </row>
    <row r="55" spans="1:12" x14ac:dyDescent="0.25">
      <c r="A55" s="17"/>
      <c r="B55" s="17"/>
      <c r="C55" s="17"/>
      <c r="D55" s="17"/>
      <c r="E55" s="17"/>
      <c r="F55" s="17"/>
      <c r="G55" s="17"/>
      <c r="H5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6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120</v>
      </c>
    </row>
    <row r="2" spans="1:48" x14ac:dyDescent="0.25">
      <c r="A2" t="s">
        <v>0</v>
      </c>
      <c r="B2" s="34">
        <v>40607</v>
      </c>
      <c r="C2" s="35"/>
      <c r="F2" s="26" t="s">
        <v>77</v>
      </c>
      <c r="G2" s="27">
        <v>0</v>
      </c>
    </row>
    <row r="3" spans="1:48" x14ac:dyDescent="0.25">
      <c r="A3" t="s">
        <v>1</v>
      </c>
      <c r="B3">
        <v>0</v>
      </c>
      <c r="F3" s="26" t="s">
        <v>78</v>
      </c>
      <c r="G3" s="27">
        <f>Start!J2</f>
        <v>211</v>
      </c>
      <c r="P3" s="26" t="s">
        <v>79</v>
      </c>
      <c r="Q3" s="27">
        <f>4994-COUNTBLANK(L7:L5000)</f>
        <v>49</v>
      </c>
      <c r="V3" s="26" t="s">
        <v>112</v>
      </c>
      <c r="W3">
        <f>COUNTA(L7:L14)</f>
        <v>8</v>
      </c>
      <c r="AA3" s="26" t="s">
        <v>112</v>
      </c>
      <c r="AB3">
        <f>COUNTA(L15:L22)</f>
        <v>8</v>
      </c>
      <c r="AF3" s="26" t="s">
        <v>112</v>
      </c>
      <c r="AG3">
        <f>COUNTA(L23:L31)</f>
        <v>9</v>
      </c>
      <c r="AK3" s="26" t="s">
        <v>112</v>
      </c>
      <c r="AL3">
        <f>COUNTA(L32:L39)</f>
        <v>8</v>
      </c>
      <c r="AP3" s="26" t="s">
        <v>112</v>
      </c>
      <c r="AQ3">
        <f>COUNTA(L40:L47)</f>
        <v>8</v>
      </c>
      <c r="AU3" s="26" t="s">
        <v>112</v>
      </c>
      <c r="AV3">
        <f>COUNTA(L48:L55)</f>
        <v>8</v>
      </c>
    </row>
    <row r="4" spans="1:48" x14ac:dyDescent="0.25">
      <c r="A4" t="s">
        <v>2</v>
      </c>
      <c r="B4">
        <v>0</v>
      </c>
      <c r="P4" s="26" t="s">
        <v>80</v>
      </c>
      <c r="Q4" s="27">
        <f>SUM(O7:O14)</f>
        <v>49</v>
      </c>
      <c r="V4" s="26" t="s">
        <v>113</v>
      </c>
      <c r="W4">
        <f>SUM(U7:U14)</f>
        <v>8</v>
      </c>
      <c r="AA4" s="26" t="s">
        <v>113</v>
      </c>
      <c r="AB4">
        <f>SUM(Z7:Z14)</f>
        <v>8</v>
      </c>
      <c r="AF4" s="26" t="s">
        <v>113</v>
      </c>
      <c r="AG4">
        <f>SUM(AE7:AE14)</f>
        <v>9</v>
      </c>
      <c r="AK4" s="26" t="s">
        <v>113</v>
      </c>
      <c r="AL4">
        <f>SUM(AJ7:AJ14)</f>
        <v>8</v>
      </c>
      <c r="AP4" s="26" t="s">
        <v>113</v>
      </c>
      <c r="AQ4">
        <f>SUM(AO7:AO14)</f>
        <v>8</v>
      </c>
      <c r="AU4" s="26" t="s">
        <v>113</v>
      </c>
      <c r="AV4">
        <f>SUM(AT7:AT14)</f>
        <v>8</v>
      </c>
    </row>
    <row r="5" spans="1:48" ht="15.75" thickBot="1" x14ac:dyDescent="0.3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5.75" thickBot="1" x14ac:dyDescent="0.3">
      <c r="A6" s="29" t="s">
        <v>85</v>
      </c>
      <c r="B6" s="30" t="s">
        <v>86</v>
      </c>
      <c r="C6" s="29" t="s">
        <v>87</v>
      </c>
      <c r="D6" s="30" t="s">
        <v>88</v>
      </c>
      <c r="E6" s="29" t="s">
        <v>89</v>
      </c>
      <c r="F6" s="30" t="s">
        <v>90</v>
      </c>
      <c r="G6" s="29" t="s">
        <v>91</v>
      </c>
      <c r="H6" s="30" t="s">
        <v>92</v>
      </c>
      <c r="I6" s="31" t="s">
        <v>93</v>
      </c>
      <c r="J6" s="32" t="s">
        <v>94</v>
      </c>
      <c r="K6" s="31" t="s">
        <v>95</v>
      </c>
      <c r="L6" s="33" t="s">
        <v>96</v>
      </c>
      <c r="N6" s="37" t="s">
        <v>81</v>
      </c>
      <c r="O6" s="38"/>
      <c r="P6" s="39" t="s">
        <v>82</v>
      </c>
      <c r="Q6" s="39" t="s">
        <v>83</v>
      </c>
      <c r="T6" s="53" t="s">
        <v>81</v>
      </c>
      <c r="U6" s="54"/>
      <c r="V6" s="39" t="s">
        <v>82</v>
      </c>
      <c r="W6" s="39" t="s">
        <v>83</v>
      </c>
      <c r="Y6" s="53" t="s">
        <v>81</v>
      </c>
      <c r="Z6" s="54"/>
      <c r="AA6" s="39" t="s">
        <v>82</v>
      </c>
      <c r="AB6" s="39" t="s">
        <v>83</v>
      </c>
      <c r="AD6" s="53" t="s">
        <v>81</v>
      </c>
      <c r="AE6" s="54"/>
      <c r="AF6" s="39" t="s">
        <v>82</v>
      </c>
      <c r="AG6" s="39" t="s">
        <v>83</v>
      </c>
      <c r="AI6" s="53" t="s">
        <v>81</v>
      </c>
      <c r="AJ6" s="54"/>
      <c r="AK6" s="39" t="s">
        <v>82</v>
      </c>
      <c r="AL6" s="39" t="s">
        <v>83</v>
      </c>
      <c r="AN6" s="53" t="s">
        <v>81</v>
      </c>
      <c r="AO6" s="54"/>
      <c r="AP6" s="39" t="s">
        <v>82</v>
      </c>
      <c r="AQ6" s="39" t="s">
        <v>83</v>
      </c>
      <c r="AS6" s="53" t="s">
        <v>81</v>
      </c>
      <c r="AT6" s="54"/>
      <c r="AU6" s="39" t="s">
        <v>82</v>
      </c>
      <c r="AV6" s="39" t="s">
        <v>83</v>
      </c>
    </row>
    <row r="7" spans="1:48" x14ac:dyDescent="0.25">
      <c r="A7" s="58">
        <v>12</v>
      </c>
      <c r="B7" s="58">
        <v>173</v>
      </c>
      <c r="C7" s="61">
        <v>24</v>
      </c>
      <c r="D7" s="58">
        <v>192</v>
      </c>
      <c r="E7" s="61">
        <v>13</v>
      </c>
      <c r="F7" s="58">
        <v>215</v>
      </c>
      <c r="G7" s="64"/>
      <c r="H7" s="64"/>
      <c r="I7" s="42"/>
      <c r="J7" s="42"/>
      <c r="K7" s="43">
        <v>0</v>
      </c>
      <c r="L7">
        <v>121</v>
      </c>
      <c r="N7" s="36">
        <v>111</v>
      </c>
      <c r="O7" s="36">
        <f>COUNTIF($L$7:$L$500,N7)</f>
        <v>33</v>
      </c>
      <c r="P7" s="36">
        <f>O7/$Q$4</f>
        <v>0.67346938775510201</v>
      </c>
      <c r="Q7" s="36">
        <f>IF(P7=0,0,(P7*((LOG(P7))/LOG(2))))</f>
        <v>-0.38409018197903888</v>
      </c>
      <c r="T7" s="36">
        <f>N7</f>
        <v>111</v>
      </c>
      <c r="U7" s="36">
        <f>COUNTIF(L7:L14,T7)</f>
        <v>7</v>
      </c>
      <c r="V7" s="36">
        <f>U7/(W4-U11)</f>
        <v>0.875</v>
      </c>
      <c r="W7" s="36">
        <f>IF(V7=0,0,(V7*((LOG(V7))/LOG(2))))</f>
        <v>-0.1685644431995964</v>
      </c>
      <c r="Y7" s="36">
        <f>N7</f>
        <v>111</v>
      </c>
      <c r="Z7" s="36">
        <f>COUNTIF(L15:L22,Y7)</f>
        <v>5</v>
      </c>
      <c r="AA7" s="36">
        <f>Z7/(AB4-Z11)</f>
        <v>0.625</v>
      </c>
      <c r="AB7" s="36">
        <f>IF(AA7=0,0,(AA7*((LOG(AA7))/LOG(2))))</f>
        <v>-0.42379494069539858</v>
      </c>
      <c r="AD7" s="36">
        <f>N7</f>
        <v>111</v>
      </c>
      <c r="AE7" s="36">
        <f>COUNTIF(L23:L31,AD7)</f>
        <v>5</v>
      </c>
      <c r="AF7" s="36">
        <f>AE7/(AG4-AE11)</f>
        <v>0.55555555555555558</v>
      </c>
      <c r="AG7" s="36">
        <f>IF(AF7=0,0,(AF7*((LOG(AF7))/LOG(2))))</f>
        <v>-0.4711093925305278</v>
      </c>
      <c r="AI7" s="36">
        <f>N7</f>
        <v>111</v>
      </c>
      <c r="AJ7" s="36">
        <f>COUNTIF(L32:L39,AI7)</f>
        <v>7</v>
      </c>
      <c r="AK7" s="36">
        <f>AJ7/(AL4-AJ11)</f>
        <v>0.875</v>
      </c>
      <c r="AL7" s="36">
        <f>IF(AK7=0,0,(AK7*((LOG(AK7))/LOG(2))))</f>
        <v>-0.1685644431995964</v>
      </c>
      <c r="AN7" s="36">
        <f>N7</f>
        <v>111</v>
      </c>
      <c r="AO7" s="36">
        <f>COUNTIF(L40:L47,AN7)</f>
        <v>3</v>
      </c>
      <c r="AP7" s="36">
        <f>AO7/(AQ4-AO11)</f>
        <v>0.42857142857142855</v>
      </c>
      <c r="AQ7" s="36">
        <f>IF(AP7=0,0,(AP7*((LOG(AP7))/LOG(2))))</f>
        <v>-0.52388246628704915</v>
      </c>
      <c r="AS7" s="36">
        <f>N7</f>
        <v>111</v>
      </c>
      <c r="AT7" s="36">
        <f>COUNTIF(L48:L55,AS7)</f>
        <v>6</v>
      </c>
      <c r="AU7" s="36">
        <f>AT7/(AV4-AT11)</f>
        <v>0.75</v>
      </c>
      <c r="AV7" s="36">
        <f>IF(AU7=0,0,(AU7*((LOG(AU7))/LOG(2))))</f>
        <v>-0.31127812445913283</v>
      </c>
    </row>
    <row r="8" spans="1:48" x14ac:dyDescent="0.25">
      <c r="A8" s="59">
        <v>12</v>
      </c>
      <c r="B8" s="59">
        <v>373</v>
      </c>
      <c r="C8" s="62">
        <v>13</v>
      </c>
      <c r="D8" s="59">
        <v>386</v>
      </c>
      <c r="E8" s="62">
        <v>13</v>
      </c>
      <c r="F8" s="59">
        <v>441</v>
      </c>
      <c r="G8" s="65"/>
      <c r="H8" s="65"/>
      <c r="I8" s="42"/>
      <c r="J8" s="42"/>
      <c r="K8" s="43">
        <v>0</v>
      </c>
      <c r="L8">
        <v>111</v>
      </c>
      <c r="N8" s="36">
        <v>112</v>
      </c>
      <c r="O8" s="36">
        <f>COUNTIF($L$7:$L$500,N8)</f>
        <v>7</v>
      </c>
      <c r="P8" s="36">
        <f>O8/$Q$4</f>
        <v>0.14285714285714285</v>
      </c>
      <c r="Q8" s="36">
        <f>IF(P8=0,0,(P8*((LOG(P8))/LOG(2))))</f>
        <v>-0.40105070315108626</v>
      </c>
      <c r="T8" s="36">
        <f>N8</f>
        <v>112</v>
      </c>
      <c r="U8" s="36">
        <f>COUNTIF(L7:L14,T8)</f>
        <v>0</v>
      </c>
      <c r="V8" s="36">
        <f>U8/(W4-U11)</f>
        <v>0</v>
      </c>
      <c r="W8" s="36">
        <f>IF(V8=0,0,(V8*((LOG(V8))/LOG(2))))</f>
        <v>0</v>
      </c>
      <c r="Y8" s="36">
        <f>N8</f>
        <v>112</v>
      </c>
      <c r="Z8" s="36">
        <f>COUNTIF(L15:L22,Y8)</f>
        <v>1</v>
      </c>
      <c r="AA8" s="36">
        <f>Z8/(AB4-Z11)</f>
        <v>0.125</v>
      </c>
      <c r="AB8" s="36">
        <f>IF(AA8=0,0,(AA8*((LOG(AA8))/LOG(2))))</f>
        <v>-0.375</v>
      </c>
      <c r="AD8" s="36">
        <f>N8</f>
        <v>112</v>
      </c>
      <c r="AE8" s="36">
        <f>COUNTIF(L23:L31,AD8)</f>
        <v>3</v>
      </c>
      <c r="AF8" s="36">
        <f>AE8/(AG4-AE11)</f>
        <v>0.33333333333333331</v>
      </c>
      <c r="AG8" s="36">
        <f>IF(AF8=0,0,(AF8*((LOG(AF8))/LOG(2))))</f>
        <v>-0.52832083357371862</v>
      </c>
      <c r="AI8" s="36">
        <f>N8</f>
        <v>112</v>
      </c>
      <c r="AJ8" s="36">
        <f>COUNTIF(L32:L39,AI8)</f>
        <v>1</v>
      </c>
      <c r="AK8" s="36">
        <f>AJ8/(AL4-AJ11)</f>
        <v>0.125</v>
      </c>
      <c r="AL8" s="36">
        <f>IF(AK8=0,0,(AK8*((LOG(AK8))/LOG(2))))</f>
        <v>-0.375</v>
      </c>
      <c r="AN8" s="36">
        <f>N8</f>
        <v>112</v>
      </c>
      <c r="AO8" s="36">
        <f>COUNTIF(L40:L47,AN8)</f>
        <v>2</v>
      </c>
      <c r="AP8" s="36">
        <f>AO8/(AQ4-AO11)</f>
        <v>0.2857142857142857</v>
      </c>
      <c r="AQ8" s="36">
        <f>IF(AP8=0,0,(AP8*((LOG(AP8))/LOG(2))))</f>
        <v>-0.51638712058788683</v>
      </c>
      <c r="AS8" s="36">
        <f>N8</f>
        <v>112</v>
      </c>
      <c r="AT8" s="36">
        <f>COUNTIF(L48:L55,AS8)</f>
        <v>0</v>
      </c>
      <c r="AU8" s="36">
        <f>AT8/(AV4-AT11)</f>
        <v>0</v>
      </c>
      <c r="AV8" s="36">
        <f>IF(AU8=0,0,(AU8*((LOG(AU8))/LOG(2))))</f>
        <v>0</v>
      </c>
    </row>
    <row r="9" spans="1:48" x14ac:dyDescent="0.25">
      <c r="A9" s="59">
        <v>12</v>
      </c>
      <c r="B9" s="59">
        <v>618</v>
      </c>
      <c r="C9" s="62">
        <v>13</v>
      </c>
      <c r="D9" s="59">
        <v>639</v>
      </c>
      <c r="E9" s="62">
        <v>13</v>
      </c>
      <c r="F9" s="59">
        <v>647</v>
      </c>
      <c r="G9" s="65"/>
      <c r="H9" s="65"/>
      <c r="I9" s="42"/>
      <c r="J9" s="42"/>
      <c r="K9" s="43">
        <v>0</v>
      </c>
      <c r="L9">
        <v>111</v>
      </c>
      <c r="N9" s="36">
        <v>121</v>
      </c>
      <c r="O9" s="36">
        <f>COUNTIF($L$7:$L$500,N9)</f>
        <v>3</v>
      </c>
      <c r="P9" s="36">
        <f>O9/$Q$4</f>
        <v>6.1224489795918366E-2</v>
      </c>
      <c r="Q9" s="36">
        <f>IF(P9=0,0,(P9*((LOG(P9))/LOG(2))))</f>
        <v>-0.24671922510575831</v>
      </c>
      <c r="T9" s="36">
        <f>N9</f>
        <v>121</v>
      </c>
      <c r="U9" s="36">
        <f>COUNTIF(L7:L14,T9)</f>
        <v>1</v>
      </c>
      <c r="V9" s="36">
        <f>U9/(W4-U11)</f>
        <v>0.125</v>
      </c>
      <c r="W9" s="36">
        <f>IF(V9=0,0,(V9*((LOG(V9))/LOG(2))))</f>
        <v>-0.375</v>
      </c>
      <c r="Y9" s="36">
        <f>N9</f>
        <v>121</v>
      </c>
      <c r="Z9" s="36">
        <f>COUNTIF(L15:L22,Y9)</f>
        <v>1</v>
      </c>
      <c r="AA9" s="36">
        <f>Z9/(AB4-Z11)</f>
        <v>0.125</v>
      </c>
      <c r="AB9" s="36">
        <f>IF(AA9=0,0,(AA9*((LOG(AA9))/LOG(2))))</f>
        <v>-0.375</v>
      </c>
      <c r="AD9" s="36">
        <f>N9</f>
        <v>121</v>
      </c>
      <c r="AE9" s="36">
        <f>COUNTIF(L23:L31,AD9)</f>
        <v>0</v>
      </c>
      <c r="AF9" s="36">
        <f>AE9/(AG4-AE11)</f>
        <v>0</v>
      </c>
      <c r="AG9" s="36">
        <f>IF(AF9=0,0,(AF9*((LOG(AF9))/LOG(2))))</f>
        <v>0</v>
      </c>
      <c r="AI9" s="36">
        <f>N9</f>
        <v>121</v>
      </c>
      <c r="AJ9" s="36">
        <f>COUNTIF(L32:L39,AI9)</f>
        <v>0</v>
      </c>
      <c r="AK9" s="36">
        <f>AJ9/(AL4-AJ11)</f>
        <v>0</v>
      </c>
      <c r="AL9" s="36">
        <f>IF(AK9=0,0,(AK9*((LOG(AK9))/LOG(2))))</f>
        <v>0</v>
      </c>
      <c r="AN9" s="36">
        <f>N9</f>
        <v>121</v>
      </c>
      <c r="AO9" s="36">
        <f>COUNTIF(L40:L47,AN9)</f>
        <v>1</v>
      </c>
      <c r="AP9" s="36">
        <f>AO9/(AQ4-AO11)</f>
        <v>0.14285714285714285</v>
      </c>
      <c r="AQ9" s="36">
        <f>IF(AP9=0,0,(AP9*((LOG(AP9))/LOG(2))))</f>
        <v>-0.40105070315108626</v>
      </c>
      <c r="AS9" s="36">
        <f>N9</f>
        <v>121</v>
      </c>
      <c r="AT9" s="36">
        <f>COUNTIF(L48:L55,AS9)</f>
        <v>0</v>
      </c>
      <c r="AU9" s="36">
        <f>AT9/(AV4-AT11)</f>
        <v>0</v>
      </c>
      <c r="AV9" s="36">
        <f>IF(AU9=0,0,(AU9*((LOG(AU9))/LOG(2))))</f>
        <v>0</v>
      </c>
    </row>
    <row r="10" spans="1:48" x14ac:dyDescent="0.25">
      <c r="A10" s="59">
        <v>12</v>
      </c>
      <c r="B10" s="59">
        <v>759</v>
      </c>
      <c r="C10" s="62">
        <v>13</v>
      </c>
      <c r="D10" s="59">
        <v>765</v>
      </c>
      <c r="E10" s="62">
        <v>13</v>
      </c>
      <c r="F10" s="59">
        <v>785</v>
      </c>
      <c r="G10" s="65"/>
      <c r="H10" s="65"/>
      <c r="I10" s="42"/>
      <c r="J10" s="42"/>
      <c r="K10" s="43">
        <v>0</v>
      </c>
      <c r="L10">
        <v>111</v>
      </c>
      <c r="N10" s="36">
        <v>122</v>
      </c>
      <c r="O10" s="36">
        <f>COUNTIF($L$7:$L$500,N10)</f>
        <v>3</v>
      </c>
      <c r="P10" s="36">
        <f>O10/$Q$4</f>
        <v>6.1224489795918366E-2</v>
      </c>
      <c r="Q10" s="36">
        <f>IF(P10=0,0,(P10*((LOG(P10))/LOG(2))))</f>
        <v>-0.24671922510575831</v>
      </c>
      <c r="T10" s="36">
        <f>N10</f>
        <v>122</v>
      </c>
      <c r="U10" s="36">
        <f>COUNTIF(L7:L14,T10)</f>
        <v>0</v>
      </c>
      <c r="V10" s="36">
        <f>U10/(W4-U11)</f>
        <v>0</v>
      </c>
      <c r="W10" s="36">
        <f>IF(V10=0,0,(V10*((LOG(V10))/LOG(2))))</f>
        <v>0</v>
      </c>
      <c r="Y10" s="36">
        <f>N10</f>
        <v>122</v>
      </c>
      <c r="Z10" s="36">
        <f>COUNTIF(L15:L22,Y10)</f>
        <v>1</v>
      </c>
      <c r="AA10" s="36">
        <f>Z10/(AB4-Z11)</f>
        <v>0.125</v>
      </c>
      <c r="AB10" s="36">
        <f>IF(AA10=0,0,(AA10*((LOG(AA10))/LOG(2))))</f>
        <v>-0.375</v>
      </c>
      <c r="AD10" s="36">
        <f>N10</f>
        <v>122</v>
      </c>
      <c r="AE10" s="36">
        <f>COUNTIF(L23:L31,AD10)</f>
        <v>0</v>
      </c>
      <c r="AF10" s="36">
        <f>AE10/(AG4-AE11)</f>
        <v>0</v>
      </c>
      <c r="AG10" s="36">
        <f>IF(AF10=0,0,(AF10*((LOG(AF10))/LOG(2))))</f>
        <v>0</v>
      </c>
      <c r="AI10" s="36">
        <f>N10</f>
        <v>122</v>
      </c>
      <c r="AJ10" s="36">
        <f>COUNTIF(L32:L39,AI10)</f>
        <v>0</v>
      </c>
      <c r="AK10" s="36">
        <f>AJ10/(AL4-AJ11)</f>
        <v>0</v>
      </c>
      <c r="AL10" s="36">
        <f>IF(AK10=0,0,(AK10*((LOG(AK10))/LOG(2))))</f>
        <v>0</v>
      </c>
      <c r="AN10" s="36">
        <f>N10</f>
        <v>122</v>
      </c>
      <c r="AO10" s="36">
        <f>COUNTIF(L40:L47,AN10)</f>
        <v>0</v>
      </c>
      <c r="AP10" s="36">
        <f>AO10/(AQ4-AO11)</f>
        <v>0</v>
      </c>
      <c r="AQ10" s="36">
        <f>IF(AP10=0,0,(AP10*((LOG(AP10))/LOG(2))))</f>
        <v>0</v>
      </c>
      <c r="AS10" s="36">
        <f>N10</f>
        <v>122</v>
      </c>
      <c r="AT10" s="36">
        <f>COUNTIF(L48:L55,AS10)</f>
        <v>2</v>
      </c>
      <c r="AU10" s="36">
        <f>AT10/(AV4-AT11)</f>
        <v>0.25</v>
      </c>
      <c r="AV10" s="36">
        <f>IF(AU10=0,0,(AU10*((LOG(AU10))/LOG(2))))</f>
        <v>-0.5</v>
      </c>
    </row>
    <row r="11" spans="1:48" x14ac:dyDescent="0.25">
      <c r="A11" s="59">
        <v>12</v>
      </c>
      <c r="B11" s="59">
        <v>896</v>
      </c>
      <c r="C11" s="62">
        <v>13</v>
      </c>
      <c r="D11" s="59">
        <v>926</v>
      </c>
      <c r="E11" s="62">
        <v>13</v>
      </c>
      <c r="F11" s="59">
        <v>970</v>
      </c>
      <c r="G11" s="65"/>
      <c r="H11" s="65"/>
      <c r="I11" s="42"/>
      <c r="J11" s="42"/>
      <c r="K11" s="43">
        <v>0</v>
      </c>
      <c r="L11">
        <v>111</v>
      </c>
      <c r="N11" s="36">
        <v>211</v>
      </c>
      <c r="O11" s="36">
        <f>COUNTIF($L$7:$L$500,N11)</f>
        <v>1</v>
      </c>
      <c r="P11" s="36">
        <f>O11/$Q$4</f>
        <v>2.0408163265306121E-2</v>
      </c>
      <c r="Q11" s="36">
        <f>IF(P11=0,0,(P11*((LOG(P11))/LOG(2))))</f>
        <v>-0.11458591518602465</v>
      </c>
      <c r="T11" s="36">
        <f>N11</f>
        <v>211</v>
      </c>
      <c r="U11" s="36">
        <f>COUNTIF(L7:L14,T11)</f>
        <v>0</v>
      </c>
      <c r="V11" s="55"/>
      <c r="W11" s="56"/>
      <c r="Y11" s="36">
        <f>N11</f>
        <v>211</v>
      </c>
      <c r="Z11" s="36">
        <f>COUNTIF(L15:L22,Y11)</f>
        <v>0</v>
      </c>
      <c r="AA11" s="55"/>
      <c r="AB11" s="56"/>
      <c r="AD11" s="36">
        <f>N11</f>
        <v>211</v>
      </c>
      <c r="AE11" s="36">
        <f>COUNTIF(L23:L31,AD11)</f>
        <v>0</v>
      </c>
      <c r="AF11" s="55"/>
      <c r="AG11" s="56"/>
      <c r="AI11" s="36">
        <f>N11</f>
        <v>211</v>
      </c>
      <c r="AJ11" s="36">
        <f>COUNTIF(L32:L39,AI11)</f>
        <v>0</v>
      </c>
      <c r="AK11" s="55"/>
      <c r="AL11" s="56"/>
      <c r="AN11" s="36">
        <f>N11</f>
        <v>211</v>
      </c>
      <c r="AO11" s="36">
        <f>COUNTIF(L40:L47,AN11)</f>
        <v>1</v>
      </c>
      <c r="AP11" s="55"/>
      <c r="AQ11" s="56"/>
      <c r="AS11" s="36">
        <f>N11</f>
        <v>211</v>
      </c>
      <c r="AT11" s="36">
        <f>COUNTIF(L48:L55,AS11)</f>
        <v>0</v>
      </c>
      <c r="AU11" s="55"/>
      <c r="AV11" s="56"/>
    </row>
    <row r="12" spans="1:48" x14ac:dyDescent="0.25">
      <c r="A12" s="59">
        <v>12</v>
      </c>
      <c r="B12" s="59">
        <v>1114</v>
      </c>
      <c r="C12" s="62">
        <v>13</v>
      </c>
      <c r="D12" s="59">
        <v>1124</v>
      </c>
      <c r="E12" s="62">
        <v>13</v>
      </c>
      <c r="F12" s="59">
        <v>1136</v>
      </c>
      <c r="G12" s="65"/>
      <c r="H12" s="65"/>
      <c r="I12" s="42"/>
      <c r="J12" s="42"/>
      <c r="K12" s="43">
        <v>0</v>
      </c>
      <c r="L12">
        <v>111</v>
      </c>
      <c r="N12" s="36">
        <v>212</v>
      </c>
      <c r="O12" s="36">
        <f>COUNTIF($L$7:$L$500,N12)</f>
        <v>0</v>
      </c>
      <c r="P12" s="36">
        <f>O12/$Q$4</f>
        <v>0</v>
      </c>
      <c r="Q12" s="36">
        <f>IF(P12=0,0,(P12*((LOG(P12))/LOG(2))))</f>
        <v>0</v>
      </c>
      <c r="T12" s="36">
        <f>N12</f>
        <v>212</v>
      </c>
      <c r="U12" s="36">
        <f>COUNTIF(L7:L14,T12)</f>
        <v>0</v>
      </c>
      <c r="V12" s="36">
        <f>U12/(W4-U11)</f>
        <v>0</v>
      </c>
      <c r="W12" s="36">
        <f>IF(V12=0,0,(V12*((LOG(V12))/LOG(2))))</f>
        <v>0</v>
      </c>
      <c r="Y12" s="36">
        <f>N12</f>
        <v>212</v>
      </c>
      <c r="Z12" s="36">
        <f>COUNTIF(L15:L22,Y12)</f>
        <v>0</v>
      </c>
      <c r="AA12" s="36">
        <f>Z12/(AB4-Z11)</f>
        <v>0</v>
      </c>
      <c r="AB12" s="36">
        <f>IF(AA12=0,0,(AA12*((LOG(AA12))/LOG(2))))</f>
        <v>0</v>
      </c>
      <c r="AD12" s="36">
        <f>N12</f>
        <v>212</v>
      </c>
      <c r="AE12" s="36">
        <f>COUNTIF(L23:L31,AD12)</f>
        <v>0</v>
      </c>
      <c r="AF12" s="36">
        <f>AE12/(AG4-AE11)</f>
        <v>0</v>
      </c>
      <c r="AG12" s="36">
        <f>IF(AF12=0,0,(AF12*((LOG(AF12))/LOG(2))))</f>
        <v>0</v>
      </c>
      <c r="AI12" s="36">
        <f>N12</f>
        <v>212</v>
      </c>
      <c r="AJ12" s="36">
        <f>COUNTIF(L32:L39,AI12)</f>
        <v>0</v>
      </c>
      <c r="AK12" s="36">
        <f>AJ12/(AL4-AJ11)</f>
        <v>0</v>
      </c>
      <c r="AL12" s="36">
        <f>IF(AK12=0,0,(AK12*((LOG(AK12))/LOG(2))))</f>
        <v>0</v>
      </c>
      <c r="AN12" s="36">
        <f>N12</f>
        <v>212</v>
      </c>
      <c r="AO12" s="36">
        <f>COUNTIF(L40:L47,AN12)</f>
        <v>0</v>
      </c>
      <c r="AP12" s="36">
        <f>AO12/(AQ4-AO11)</f>
        <v>0</v>
      </c>
      <c r="AQ12" s="36">
        <f>IF(AP12=0,0,(AP12*((LOG(AP12))/LOG(2))))</f>
        <v>0</v>
      </c>
      <c r="AS12" s="36">
        <f>N12</f>
        <v>212</v>
      </c>
      <c r="AT12" s="36">
        <f>COUNTIF(L48:L55,AS12)</f>
        <v>0</v>
      </c>
      <c r="AU12" s="36">
        <f>AT12/(AV4-AT11)</f>
        <v>0</v>
      </c>
      <c r="AV12" s="36">
        <f>IF(AU12=0,0,(AU12*((LOG(AU12))/LOG(2))))</f>
        <v>0</v>
      </c>
    </row>
    <row r="13" spans="1:48" x14ac:dyDescent="0.25">
      <c r="A13" s="59">
        <v>12</v>
      </c>
      <c r="B13" s="59">
        <v>1248</v>
      </c>
      <c r="C13" s="62">
        <v>13</v>
      </c>
      <c r="D13" s="59">
        <v>1254</v>
      </c>
      <c r="E13" s="62">
        <v>13</v>
      </c>
      <c r="F13" s="59">
        <v>1267</v>
      </c>
      <c r="G13" s="65"/>
      <c r="H13" s="65"/>
      <c r="I13" s="42"/>
      <c r="J13" s="42"/>
      <c r="K13" s="43">
        <v>0</v>
      </c>
      <c r="L13">
        <v>111</v>
      </c>
      <c r="N13" s="36">
        <v>221</v>
      </c>
      <c r="O13" s="36">
        <f>COUNTIF($L$7:$L$500,N13)</f>
        <v>0</v>
      </c>
      <c r="P13" s="36">
        <f>O13/$Q$4</f>
        <v>0</v>
      </c>
      <c r="Q13" s="36">
        <f>IF(P13=0,0,(P13*((LOG(P13))/LOG(2))))</f>
        <v>0</v>
      </c>
      <c r="T13" s="36">
        <f>N13</f>
        <v>221</v>
      </c>
      <c r="U13" s="36">
        <f>COUNTIF(L7:L14,T13)</f>
        <v>0</v>
      </c>
      <c r="V13" s="36">
        <f>U13/(W4-U11)</f>
        <v>0</v>
      </c>
      <c r="W13" s="36">
        <f>IF(V13=0,0,(V13*((LOG(V13))/LOG(2))))</f>
        <v>0</v>
      </c>
      <c r="Y13" s="36">
        <f>N13</f>
        <v>221</v>
      </c>
      <c r="Z13" s="36">
        <f>COUNTIF(L15:L22,Y13)</f>
        <v>0</v>
      </c>
      <c r="AA13" s="36">
        <f>Z13/(AB4-Z11)</f>
        <v>0</v>
      </c>
      <c r="AB13" s="36">
        <f>IF(AA13=0,0,(AA13*((LOG(AA13))/LOG(2))))</f>
        <v>0</v>
      </c>
      <c r="AD13" s="36">
        <f>N13</f>
        <v>221</v>
      </c>
      <c r="AE13" s="36">
        <f>COUNTIF(L23:L31,AD13)</f>
        <v>0</v>
      </c>
      <c r="AF13" s="36">
        <f>AE13/(AG4-AE11)</f>
        <v>0</v>
      </c>
      <c r="AG13" s="36">
        <f>IF(AF13=0,0,(AF13*((LOG(AF13))/LOG(2))))</f>
        <v>0</v>
      </c>
      <c r="AI13" s="36">
        <f>N13</f>
        <v>221</v>
      </c>
      <c r="AJ13" s="36">
        <f>COUNTIF(L32:L39,AI13)</f>
        <v>0</v>
      </c>
      <c r="AK13" s="36">
        <f>AJ13/(AL4-AJ11)</f>
        <v>0</v>
      </c>
      <c r="AL13" s="36">
        <f>IF(AK13=0,0,(AK13*((LOG(AK13))/LOG(2))))</f>
        <v>0</v>
      </c>
      <c r="AN13" s="36">
        <f>N13</f>
        <v>221</v>
      </c>
      <c r="AO13" s="36">
        <f>COUNTIF(L40:L47,AN13)</f>
        <v>0</v>
      </c>
      <c r="AP13" s="36">
        <f>AO13/(AQ4-AO11)</f>
        <v>0</v>
      </c>
      <c r="AQ13" s="36">
        <f>IF(AP13=0,0,(AP13*((LOG(AP13))/LOG(2))))</f>
        <v>0</v>
      </c>
      <c r="AS13" s="36">
        <f>N13</f>
        <v>221</v>
      </c>
      <c r="AT13" s="36">
        <f>COUNTIF(L48:L55,AS13)</f>
        <v>0</v>
      </c>
      <c r="AU13" s="36">
        <f>AT13/(AV4-AT11)</f>
        <v>0</v>
      </c>
      <c r="AV13" s="36">
        <f>IF(AU13=0,0,(AU13*((LOG(AU13))/LOG(2))))</f>
        <v>0</v>
      </c>
    </row>
    <row r="14" spans="1:48" x14ac:dyDescent="0.25">
      <c r="A14" s="59">
        <v>12</v>
      </c>
      <c r="B14" s="59">
        <v>1379</v>
      </c>
      <c r="C14" s="62">
        <v>13</v>
      </c>
      <c r="D14" s="59">
        <v>1387</v>
      </c>
      <c r="E14" s="62">
        <v>13</v>
      </c>
      <c r="F14" s="59">
        <v>1427</v>
      </c>
      <c r="G14" s="65"/>
      <c r="H14" s="65"/>
      <c r="I14" s="42"/>
      <c r="J14" s="42"/>
      <c r="K14" s="43">
        <v>0</v>
      </c>
      <c r="L14">
        <v>111</v>
      </c>
      <c r="N14" s="36">
        <v>222</v>
      </c>
      <c r="O14" s="36">
        <f>COUNTIF($L$7:$L$500,N14)</f>
        <v>2</v>
      </c>
      <c r="P14" s="36">
        <f>O14/$Q$4</f>
        <v>4.0816326530612242E-2</v>
      </c>
      <c r="Q14" s="36">
        <f>IF(P14=0,0,(P14*((LOG(P14))/LOG(2))))</f>
        <v>-0.18835550384143707</v>
      </c>
      <c r="T14" s="36">
        <f>N14</f>
        <v>222</v>
      </c>
      <c r="U14" s="36">
        <f>COUNTIF(L7:L14,T14)</f>
        <v>0</v>
      </c>
      <c r="V14" s="36">
        <f>U14/(W4-U11)</f>
        <v>0</v>
      </c>
      <c r="W14" s="36">
        <f>IF(V14=0,0,(V14*((LOG(V14))/LOG(2))))</f>
        <v>0</v>
      </c>
      <c r="Y14" s="36">
        <f>N14</f>
        <v>222</v>
      </c>
      <c r="Z14" s="36">
        <f>COUNTIF(L15:L22,Y14)</f>
        <v>0</v>
      </c>
      <c r="AA14" s="36">
        <f>Z14/(AB4-Z11)</f>
        <v>0</v>
      </c>
      <c r="AB14" s="36">
        <f>IF(AA14=0,0,(AA14*((LOG(AA14))/LOG(2))))</f>
        <v>0</v>
      </c>
      <c r="AD14" s="36">
        <f>N14</f>
        <v>222</v>
      </c>
      <c r="AE14" s="36">
        <f>COUNTIF(L23:L31,AD14)</f>
        <v>1</v>
      </c>
      <c r="AF14" s="36">
        <f>AE14/(AG4-AE11)</f>
        <v>0.1111111111111111</v>
      </c>
      <c r="AG14" s="36">
        <f>IF(AF14=0,0,(AF14*((LOG(AF14))/LOG(2))))</f>
        <v>-0.3522138890491458</v>
      </c>
      <c r="AI14" s="36">
        <f>N14</f>
        <v>222</v>
      </c>
      <c r="AJ14" s="36">
        <f>COUNTIF(L32:L39,AI14)</f>
        <v>0</v>
      </c>
      <c r="AK14" s="36">
        <f>AJ14/(AL4-AJ11)</f>
        <v>0</v>
      </c>
      <c r="AL14" s="36">
        <f>IF(AK14=0,0,(AK14*((LOG(AK14))/LOG(2))))</f>
        <v>0</v>
      </c>
      <c r="AN14" s="36">
        <f>N14</f>
        <v>222</v>
      </c>
      <c r="AO14" s="36">
        <f>COUNTIF(L40:L47,AN14)</f>
        <v>1</v>
      </c>
      <c r="AP14" s="36">
        <f>AO14/(AQ4-AO11)</f>
        <v>0.14285714285714285</v>
      </c>
      <c r="AQ14" s="36">
        <f>IF(AP14=0,0,(AP14*((LOG(AP14))/LOG(2))))</f>
        <v>-0.40105070315108626</v>
      </c>
      <c r="AS14" s="36">
        <f>N14</f>
        <v>222</v>
      </c>
      <c r="AT14" s="36">
        <f>COUNTIF(L48:L55,AS14)</f>
        <v>0</v>
      </c>
      <c r="AU14" s="36">
        <f>AT14/(AV4-AT11)</f>
        <v>0</v>
      </c>
      <c r="AV14" s="36">
        <f>IF(AU14=0,0,(AU14*((LOG(AU14))/LOG(2))))</f>
        <v>0</v>
      </c>
    </row>
    <row r="15" spans="1:48" x14ac:dyDescent="0.25">
      <c r="A15" s="60">
        <v>12</v>
      </c>
      <c r="B15" s="60">
        <v>1548</v>
      </c>
      <c r="C15" s="63">
        <v>24</v>
      </c>
      <c r="D15" s="60">
        <v>1592</v>
      </c>
      <c r="E15" s="63">
        <v>13</v>
      </c>
      <c r="F15" s="60">
        <v>1610</v>
      </c>
      <c r="G15" s="66"/>
      <c r="H15" s="66"/>
      <c r="I15" s="41"/>
      <c r="J15" s="41"/>
      <c r="K15" s="51">
        <v>0</v>
      </c>
      <c r="L15">
        <v>121</v>
      </c>
      <c r="P15">
        <f>SUM(P7:P14)</f>
        <v>1</v>
      </c>
      <c r="Q15">
        <f>-SUM(Q7:Q14)</f>
        <v>1.5815207543691037</v>
      </c>
      <c r="V15">
        <f>SUM(V7:V14)</f>
        <v>1</v>
      </c>
      <c r="W15">
        <f>-SUM(W7:W14)</f>
        <v>0.5435644431995964</v>
      </c>
      <c r="AA15">
        <f>SUM(AA7:AA14)</f>
        <v>1</v>
      </c>
      <c r="AB15">
        <f>-SUM(AB7:AB14)</f>
        <v>1.5487949406953985</v>
      </c>
      <c r="AF15">
        <f>SUM(AF7:AF14)</f>
        <v>1</v>
      </c>
      <c r="AG15">
        <f>-SUM(AG7:AG14)</f>
        <v>1.3516441151533922</v>
      </c>
      <c r="AK15">
        <f>SUM(AK7:AK14)</f>
        <v>1</v>
      </c>
      <c r="AL15">
        <f>-SUM(AL7:AL14)</f>
        <v>0.5435644431995964</v>
      </c>
      <c r="AP15">
        <f>SUM(AP7:AP14)</f>
        <v>0.99999999999999978</v>
      </c>
      <c r="AQ15">
        <f>-SUM(AQ7:AQ14)</f>
        <v>1.8423709931771088</v>
      </c>
      <c r="AU15">
        <f>SUM(AU7:AU14)</f>
        <v>1</v>
      </c>
      <c r="AV15">
        <f>-SUM(AV7:AV14)</f>
        <v>0.81127812445913283</v>
      </c>
    </row>
    <row r="16" spans="1:48" x14ac:dyDescent="0.25">
      <c r="A16" s="60">
        <v>12</v>
      </c>
      <c r="B16" s="60">
        <v>1736</v>
      </c>
      <c r="C16" s="63">
        <v>13</v>
      </c>
      <c r="D16" s="60">
        <v>1764</v>
      </c>
      <c r="E16" s="63">
        <v>13</v>
      </c>
      <c r="F16" s="60">
        <v>1774</v>
      </c>
      <c r="G16" s="66"/>
      <c r="H16" s="66"/>
      <c r="I16" s="41"/>
      <c r="J16" s="41"/>
      <c r="K16" s="51">
        <v>0</v>
      </c>
      <c r="L16">
        <v>111</v>
      </c>
      <c r="P16" s="28" t="s">
        <v>84</v>
      </c>
      <c r="Q16" s="28">
        <f>Q15/(LOG(Q4)/LOG(2))</f>
        <v>0.28167452963338785</v>
      </c>
      <c r="V16" s="28" t="s">
        <v>111</v>
      </c>
      <c r="W16" s="28">
        <f>W15/(LOG(W4)/LOG(2))</f>
        <v>0.1811881477331988</v>
      </c>
      <c r="AA16" s="28" t="s">
        <v>114</v>
      </c>
      <c r="AB16" s="28">
        <f>AB15/(LOG(AB4)/LOG(2))</f>
        <v>0.51626498023179945</v>
      </c>
      <c r="AF16" s="28" t="s">
        <v>115</v>
      </c>
      <c r="AG16" s="28">
        <f>AG15/(LOG(AG4)/LOG(2))</f>
        <v>0.42639624424502021</v>
      </c>
      <c r="AK16" s="28" t="s">
        <v>116</v>
      </c>
      <c r="AL16" s="28">
        <f>AL15/(LOG(AL4)/LOG(2))</f>
        <v>0.1811881477331988</v>
      </c>
      <c r="AP16" s="28" t="s">
        <v>117</v>
      </c>
      <c r="AQ16" s="28">
        <f>AQ15/(LOG(AQ4)/LOG(2))</f>
        <v>0.61412366439236965</v>
      </c>
      <c r="AU16" s="28" t="s">
        <v>118</v>
      </c>
      <c r="AV16" s="28">
        <f>AV15/(LOG(AV4)/LOG(2))</f>
        <v>0.27042604148637761</v>
      </c>
    </row>
    <row r="17" spans="1:22" x14ac:dyDescent="0.25">
      <c r="A17" s="60">
        <v>12</v>
      </c>
      <c r="B17" s="60">
        <v>1927</v>
      </c>
      <c r="C17" s="63">
        <v>24</v>
      </c>
      <c r="D17" s="60">
        <v>1942</v>
      </c>
      <c r="E17" s="63">
        <v>24</v>
      </c>
      <c r="F17" s="60">
        <v>1966</v>
      </c>
      <c r="G17" s="66"/>
      <c r="H17" s="66"/>
      <c r="I17" s="41"/>
      <c r="J17" s="41"/>
      <c r="K17" s="51">
        <v>0</v>
      </c>
      <c r="L17">
        <v>122</v>
      </c>
    </row>
    <row r="18" spans="1:22" x14ac:dyDescent="0.25">
      <c r="A18" s="60">
        <v>12</v>
      </c>
      <c r="B18" s="60">
        <v>2145</v>
      </c>
      <c r="C18" s="63">
        <v>13</v>
      </c>
      <c r="D18" s="60">
        <v>2165</v>
      </c>
      <c r="E18" s="63">
        <v>13</v>
      </c>
      <c r="F18" s="60">
        <v>2183</v>
      </c>
      <c r="G18" s="66"/>
      <c r="H18" s="66"/>
      <c r="I18" s="41"/>
      <c r="J18" s="41"/>
      <c r="K18" s="51">
        <v>0</v>
      </c>
      <c r="L18">
        <v>111</v>
      </c>
    </row>
    <row r="19" spans="1:22" x14ac:dyDescent="0.25">
      <c r="A19" s="60">
        <v>12</v>
      </c>
      <c r="B19" s="60">
        <v>2448</v>
      </c>
      <c r="C19" s="63">
        <v>13</v>
      </c>
      <c r="D19" s="60">
        <v>2465</v>
      </c>
      <c r="E19" s="63">
        <v>13</v>
      </c>
      <c r="F19" s="60">
        <v>2546</v>
      </c>
      <c r="G19" s="66"/>
      <c r="H19" s="66"/>
      <c r="I19" s="41"/>
      <c r="J19" s="41"/>
      <c r="K19" s="51">
        <v>0</v>
      </c>
      <c r="L19">
        <v>111</v>
      </c>
      <c r="N19" s="40" t="s">
        <v>97</v>
      </c>
      <c r="O19" s="40"/>
      <c r="P19" s="45"/>
      <c r="Q19" s="45"/>
      <c r="R19" s="45"/>
      <c r="S19" s="45"/>
      <c r="T19" s="45"/>
      <c r="U19" s="45"/>
      <c r="V19" s="46"/>
    </row>
    <row r="20" spans="1:22" x14ac:dyDescent="0.25">
      <c r="A20" s="60">
        <v>12</v>
      </c>
      <c r="B20" s="60">
        <v>2749</v>
      </c>
      <c r="C20" s="63">
        <v>13</v>
      </c>
      <c r="D20" s="60">
        <v>2759</v>
      </c>
      <c r="E20" s="63">
        <v>24</v>
      </c>
      <c r="F20" s="60">
        <v>2785</v>
      </c>
      <c r="G20" s="66"/>
      <c r="H20" s="66"/>
      <c r="I20" s="41"/>
      <c r="J20" s="41"/>
      <c r="K20" s="51">
        <v>0</v>
      </c>
      <c r="L20">
        <v>112</v>
      </c>
      <c r="N20" s="40">
        <f>COUNTIF(L7:L55,G3)</f>
        <v>1</v>
      </c>
      <c r="O20" s="40"/>
      <c r="P20" s="47">
        <v>8</v>
      </c>
      <c r="Q20" s="47">
        <v>8</v>
      </c>
      <c r="R20" s="47">
        <v>9</v>
      </c>
      <c r="S20" s="47">
        <v>8</v>
      </c>
      <c r="T20" s="47">
        <v>8</v>
      </c>
      <c r="U20" s="47">
        <v>8</v>
      </c>
      <c r="V20" s="46"/>
    </row>
    <row r="21" spans="1:22" x14ac:dyDescent="0.25">
      <c r="A21" s="60">
        <v>12</v>
      </c>
      <c r="B21" s="60">
        <v>3065</v>
      </c>
      <c r="C21" s="63">
        <v>13</v>
      </c>
      <c r="D21" s="60">
        <v>3074</v>
      </c>
      <c r="E21" s="63">
        <v>13</v>
      </c>
      <c r="F21" s="60">
        <v>3083</v>
      </c>
      <c r="G21" s="66"/>
      <c r="H21" s="66"/>
      <c r="I21" s="41"/>
      <c r="J21" s="41"/>
      <c r="K21" s="51">
        <v>0</v>
      </c>
      <c r="L21">
        <v>111</v>
      </c>
      <c r="O21" s="41"/>
      <c r="P21" s="45" t="s">
        <v>98</v>
      </c>
      <c r="Q21" s="45"/>
      <c r="R21" s="45"/>
      <c r="S21" s="45"/>
      <c r="T21" s="45"/>
      <c r="U21" s="45"/>
      <c r="V21" s="45"/>
    </row>
    <row r="22" spans="1:22" x14ac:dyDescent="0.25">
      <c r="A22" s="60">
        <v>12</v>
      </c>
      <c r="B22" s="60">
        <v>3381</v>
      </c>
      <c r="C22" s="63">
        <v>13</v>
      </c>
      <c r="D22" s="60">
        <v>3390</v>
      </c>
      <c r="E22" s="63">
        <v>13</v>
      </c>
      <c r="F22" s="60">
        <v>3403</v>
      </c>
      <c r="G22" s="66"/>
      <c r="H22" s="66"/>
      <c r="I22" s="41"/>
      <c r="J22" s="41"/>
      <c r="K22" s="51">
        <v>0</v>
      </c>
      <c r="L22">
        <v>111</v>
      </c>
      <c r="O22" s="41"/>
      <c r="P22" s="47" t="s">
        <v>105</v>
      </c>
      <c r="Q22" s="47" t="s">
        <v>106</v>
      </c>
      <c r="R22" s="47" t="s">
        <v>107</v>
      </c>
      <c r="S22" s="47" t="s">
        <v>108</v>
      </c>
      <c r="T22" s="47" t="s">
        <v>109</v>
      </c>
      <c r="U22" s="47" t="s">
        <v>110</v>
      </c>
      <c r="V22" s="45"/>
    </row>
    <row r="23" spans="1:22" x14ac:dyDescent="0.25">
      <c r="A23" s="59">
        <v>12</v>
      </c>
      <c r="B23" s="59">
        <v>3626</v>
      </c>
      <c r="C23" s="62">
        <v>13</v>
      </c>
      <c r="D23" s="59">
        <v>3641</v>
      </c>
      <c r="E23" s="62">
        <v>13</v>
      </c>
      <c r="F23" s="59">
        <v>3659</v>
      </c>
      <c r="G23" s="65"/>
      <c r="H23" s="65"/>
      <c r="I23" s="42"/>
      <c r="J23" s="42"/>
      <c r="K23" s="43">
        <v>0</v>
      </c>
      <c r="L23">
        <v>111</v>
      </c>
      <c r="O23" s="45" t="s">
        <v>99</v>
      </c>
      <c r="P23" s="47">
        <f>$G$3</f>
        <v>211</v>
      </c>
      <c r="Q23" s="47">
        <f>$G$3</f>
        <v>211</v>
      </c>
      <c r="R23" s="47">
        <f>$G$3</f>
        <v>211</v>
      </c>
      <c r="S23" s="47">
        <f>$G$3</f>
        <v>211</v>
      </c>
      <c r="T23" s="47">
        <f>$G$3</f>
        <v>211</v>
      </c>
      <c r="U23" s="47">
        <f>$G$3</f>
        <v>211</v>
      </c>
      <c r="V23" s="45"/>
    </row>
    <row r="24" spans="1:22" x14ac:dyDescent="0.25">
      <c r="A24" s="59">
        <v>12</v>
      </c>
      <c r="B24" s="59">
        <v>3799</v>
      </c>
      <c r="C24" s="62">
        <v>13</v>
      </c>
      <c r="D24" s="59">
        <v>3809</v>
      </c>
      <c r="E24" s="62">
        <v>13</v>
      </c>
      <c r="F24" s="59">
        <v>3839</v>
      </c>
      <c r="G24" s="65"/>
      <c r="H24" s="65"/>
      <c r="I24" s="42"/>
      <c r="J24" s="42"/>
      <c r="K24" s="43">
        <v>0</v>
      </c>
      <c r="L24">
        <v>111</v>
      </c>
      <c r="O24" s="45" t="s">
        <v>100</v>
      </c>
      <c r="P24" s="47">
        <f>U11</f>
        <v>0</v>
      </c>
      <c r="Q24" s="47">
        <f>Z11</f>
        <v>0</v>
      </c>
      <c r="R24" s="47">
        <f>AE11</f>
        <v>0</v>
      </c>
      <c r="S24" s="47">
        <f>AJ11</f>
        <v>0</v>
      </c>
      <c r="T24" s="47">
        <f>AO11</f>
        <v>1</v>
      </c>
      <c r="U24" s="47">
        <f>AT11</f>
        <v>0</v>
      </c>
      <c r="V24" s="45"/>
    </row>
    <row r="25" spans="1:22" x14ac:dyDescent="0.25">
      <c r="A25" s="59">
        <v>21</v>
      </c>
      <c r="B25" s="59">
        <v>3958</v>
      </c>
      <c r="C25" s="62">
        <v>22</v>
      </c>
      <c r="D25" s="59">
        <v>3976</v>
      </c>
      <c r="E25" s="62">
        <v>24</v>
      </c>
      <c r="F25" s="59">
        <v>3990</v>
      </c>
      <c r="G25" s="65"/>
      <c r="H25" s="65"/>
      <c r="I25" s="42"/>
      <c r="J25" s="42"/>
      <c r="K25" s="43">
        <v>0</v>
      </c>
      <c r="L25">
        <v>222</v>
      </c>
      <c r="O25" s="48" t="s">
        <v>101</v>
      </c>
      <c r="P25" s="42"/>
      <c r="Q25" s="42"/>
      <c r="R25" s="42"/>
      <c r="S25" s="42"/>
      <c r="T25" s="42"/>
      <c r="U25" s="42"/>
      <c r="V25" s="42"/>
    </row>
    <row r="26" spans="1:22" x14ac:dyDescent="0.25">
      <c r="A26" s="59">
        <v>12</v>
      </c>
      <c r="B26" s="59">
        <v>4097</v>
      </c>
      <c r="C26" s="62">
        <v>13</v>
      </c>
      <c r="D26" s="59">
        <v>4120</v>
      </c>
      <c r="E26" s="62">
        <v>13</v>
      </c>
      <c r="F26" s="59">
        <v>4150</v>
      </c>
      <c r="G26" s="65"/>
      <c r="H26" s="65"/>
      <c r="I26" s="42"/>
      <c r="J26" s="42"/>
      <c r="K26" s="43">
        <v>0</v>
      </c>
      <c r="L26">
        <v>111</v>
      </c>
      <c r="O26" s="49" t="s">
        <v>102</v>
      </c>
      <c r="P26" s="44"/>
      <c r="Q26" s="44"/>
      <c r="R26" s="44"/>
      <c r="S26" s="44"/>
      <c r="T26" s="44"/>
      <c r="U26" s="44"/>
      <c r="V26" s="41"/>
    </row>
    <row r="27" spans="1:22" x14ac:dyDescent="0.25">
      <c r="A27" s="59">
        <v>12</v>
      </c>
      <c r="B27" s="59">
        <v>4886</v>
      </c>
      <c r="C27" s="62">
        <v>13</v>
      </c>
      <c r="D27" s="59">
        <v>4890</v>
      </c>
      <c r="E27" s="62">
        <v>24</v>
      </c>
      <c r="F27" s="59">
        <v>4914</v>
      </c>
      <c r="G27" s="65"/>
      <c r="H27" s="65"/>
      <c r="I27" s="42"/>
      <c r="J27" s="42"/>
      <c r="K27" s="43">
        <v>0</v>
      </c>
      <c r="L27">
        <v>112</v>
      </c>
      <c r="O27" s="48" t="s">
        <v>103</v>
      </c>
      <c r="P27" s="42"/>
      <c r="Q27" s="42"/>
      <c r="R27" s="42"/>
      <c r="S27" s="42"/>
      <c r="T27" s="42"/>
      <c r="U27" s="42"/>
      <c r="V27" s="42"/>
    </row>
    <row r="28" spans="1:22" x14ac:dyDescent="0.25">
      <c r="A28" s="59">
        <v>12</v>
      </c>
      <c r="B28" s="59">
        <v>5086</v>
      </c>
      <c r="C28" s="62">
        <v>13</v>
      </c>
      <c r="D28" s="59">
        <v>5096</v>
      </c>
      <c r="E28" s="62">
        <v>13</v>
      </c>
      <c r="F28" s="59">
        <v>5142</v>
      </c>
      <c r="G28" s="65"/>
      <c r="H28" s="65"/>
      <c r="I28" s="42"/>
      <c r="J28" s="42"/>
      <c r="K28" s="43">
        <v>0</v>
      </c>
      <c r="L28">
        <v>111</v>
      </c>
      <c r="N28" s="41"/>
      <c r="O28" s="50" t="s">
        <v>104</v>
      </c>
      <c r="P28">
        <f>F14/P20</f>
        <v>178.375</v>
      </c>
      <c r="Q28">
        <f>(F22-F14)/Q20</f>
        <v>247</v>
      </c>
      <c r="R28">
        <f>(F31-F22)/R20</f>
        <v>269.33333333333331</v>
      </c>
      <c r="S28">
        <f>(F39-F31)/S20</f>
        <v>296</v>
      </c>
      <c r="T28">
        <f>(F47-F39)/T20</f>
        <v>1457.75</v>
      </c>
      <c r="U28">
        <f>(F55-F47)/U20</f>
        <v>236.5</v>
      </c>
    </row>
    <row r="29" spans="1:22" x14ac:dyDescent="0.25">
      <c r="A29" s="59">
        <v>12</v>
      </c>
      <c r="B29" s="59">
        <v>5259</v>
      </c>
      <c r="C29" s="62">
        <v>13</v>
      </c>
      <c r="D29" s="59">
        <v>5279</v>
      </c>
      <c r="E29" s="62">
        <v>13</v>
      </c>
      <c r="F29" s="59">
        <v>5312</v>
      </c>
      <c r="G29" s="65"/>
      <c r="H29" s="65"/>
      <c r="I29" s="42"/>
      <c r="J29" s="42"/>
      <c r="K29" s="43">
        <v>0</v>
      </c>
      <c r="L29">
        <v>111</v>
      </c>
    </row>
    <row r="30" spans="1:22" x14ac:dyDescent="0.25">
      <c r="A30" s="59">
        <v>12</v>
      </c>
      <c r="B30" s="59">
        <v>5417</v>
      </c>
      <c r="C30" s="62">
        <v>13</v>
      </c>
      <c r="D30" s="59">
        <v>5487</v>
      </c>
      <c r="E30" s="62">
        <v>24</v>
      </c>
      <c r="F30" s="59">
        <v>5510</v>
      </c>
      <c r="G30" s="65"/>
      <c r="H30" s="65"/>
      <c r="I30" s="42"/>
      <c r="J30" s="42"/>
      <c r="K30" s="43">
        <v>0</v>
      </c>
      <c r="L30">
        <v>112</v>
      </c>
    </row>
    <row r="31" spans="1:22" x14ac:dyDescent="0.25">
      <c r="A31" s="59">
        <v>12</v>
      </c>
      <c r="B31" s="59">
        <v>5795</v>
      </c>
      <c r="C31" s="62">
        <v>13</v>
      </c>
      <c r="D31" s="59">
        <v>5812</v>
      </c>
      <c r="E31" s="62">
        <v>24</v>
      </c>
      <c r="F31" s="59">
        <v>5827</v>
      </c>
      <c r="G31" s="65"/>
      <c r="H31" s="65"/>
      <c r="I31" s="42"/>
      <c r="J31" s="42"/>
      <c r="K31" s="43">
        <v>0</v>
      </c>
      <c r="L31">
        <v>112</v>
      </c>
    </row>
    <row r="32" spans="1:22" x14ac:dyDescent="0.25">
      <c r="A32" s="60">
        <v>12</v>
      </c>
      <c r="B32" s="60">
        <v>5977</v>
      </c>
      <c r="C32" s="63">
        <v>13</v>
      </c>
      <c r="D32" s="60">
        <v>5985</v>
      </c>
      <c r="E32" s="63">
        <v>13</v>
      </c>
      <c r="F32" s="60">
        <v>6003</v>
      </c>
      <c r="G32" s="66"/>
      <c r="H32" s="66"/>
      <c r="I32" s="41"/>
      <c r="J32" s="41"/>
      <c r="K32" s="51">
        <v>0</v>
      </c>
      <c r="L32">
        <v>111</v>
      </c>
    </row>
    <row r="33" spans="1:12" x14ac:dyDescent="0.25">
      <c r="A33" s="60">
        <v>12</v>
      </c>
      <c r="B33" s="60">
        <v>6103</v>
      </c>
      <c r="C33" s="63">
        <v>13</v>
      </c>
      <c r="D33" s="60">
        <v>6131</v>
      </c>
      <c r="E33" s="63">
        <v>13</v>
      </c>
      <c r="F33" s="60">
        <v>6173</v>
      </c>
      <c r="G33" s="66"/>
      <c r="H33" s="66"/>
      <c r="I33" s="41"/>
      <c r="J33" s="41"/>
      <c r="K33" s="51">
        <v>0</v>
      </c>
      <c r="L33">
        <v>111</v>
      </c>
    </row>
    <row r="34" spans="1:12" x14ac:dyDescent="0.25">
      <c r="A34" s="60">
        <v>12</v>
      </c>
      <c r="B34" s="60">
        <v>6322</v>
      </c>
      <c r="C34" s="63">
        <v>13</v>
      </c>
      <c r="D34" s="60">
        <v>6335</v>
      </c>
      <c r="E34" s="63">
        <v>13</v>
      </c>
      <c r="F34" s="60">
        <v>6345</v>
      </c>
      <c r="G34" s="66"/>
      <c r="H34" s="66"/>
      <c r="I34" s="41"/>
      <c r="J34" s="41"/>
      <c r="K34" s="51">
        <v>0</v>
      </c>
      <c r="L34">
        <v>111</v>
      </c>
    </row>
    <row r="35" spans="1:12" x14ac:dyDescent="0.25">
      <c r="A35" s="60">
        <v>12</v>
      </c>
      <c r="B35" s="60">
        <v>6548</v>
      </c>
      <c r="C35" s="63">
        <v>13</v>
      </c>
      <c r="D35" s="60">
        <v>6556</v>
      </c>
      <c r="E35" s="63">
        <v>24</v>
      </c>
      <c r="F35" s="60">
        <v>6574</v>
      </c>
      <c r="G35" s="66"/>
      <c r="H35" s="66"/>
      <c r="I35" s="41"/>
      <c r="J35" s="41"/>
      <c r="K35" s="51">
        <v>0</v>
      </c>
      <c r="L35">
        <v>112</v>
      </c>
    </row>
    <row r="36" spans="1:12" x14ac:dyDescent="0.25">
      <c r="A36" s="60">
        <v>12</v>
      </c>
      <c r="B36" s="60">
        <v>7323</v>
      </c>
      <c r="C36" s="63">
        <v>13</v>
      </c>
      <c r="D36" s="60">
        <v>7331</v>
      </c>
      <c r="E36" s="63">
        <v>13</v>
      </c>
      <c r="F36" s="60">
        <v>7345</v>
      </c>
      <c r="G36" s="66"/>
      <c r="H36" s="66"/>
      <c r="I36" s="41"/>
      <c r="J36" s="41"/>
      <c r="K36" s="51">
        <v>0</v>
      </c>
      <c r="L36">
        <v>111</v>
      </c>
    </row>
    <row r="37" spans="1:12" x14ac:dyDescent="0.25">
      <c r="A37" s="60">
        <v>12</v>
      </c>
      <c r="B37" s="60">
        <v>7567</v>
      </c>
      <c r="C37" s="63">
        <v>13</v>
      </c>
      <c r="D37" s="60">
        <v>7587</v>
      </c>
      <c r="E37" s="63">
        <v>13</v>
      </c>
      <c r="F37" s="60">
        <v>7774</v>
      </c>
      <c r="G37" s="66"/>
      <c r="H37" s="66"/>
      <c r="I37" s="41"/>
      <c r="J37" s="41"/>
      <c r="K37" s="51">
        <v>0</v>
      </c>
      <c r="L37">
        <v>111</v>
      </c>
    </row>
    <row r="38" spans="1:12" x14ac:dyDescent="0.25">
      <c r="A38" s="60">
        <v>12</v>
      </c>
      <c r="B38" s="60">
        <v>7893</v>
      </c>
      <c r="C38" s="63">
        <v>13</v>
      </c>
      <c r="D38" s="60">
        <v>7903</v>
      </c>
      <c r="E38" s="63">
        <v>13</v>
      </c>
      <c r="F38" s="60">
        <v>7914</v>
      </c>
      <c r="G38" s="66"/>
      <c r="H38" s="66"/>
      <c r="I38" s="41"/>
      <c r="J38" s="41"/>
      <c r="K38" s="51">
        <v>0</v>
      </c>
      <c r="L38">
        <v>111</v>
      </c>
    </row>
    <row r="39" spans="1:12" x14ac:dyDescent="0.25">
      <c r="A39" s="60">
        <v>12</v>
      </c>
      <c r="B39" s="60">
        <v>8178</v>
      </c>
      <c r="C39" s="63">
        <v>13</v>
      </c>
      <c r="D39" s="60">
        <v>8186</v>
      </c>
      <c r="E39" s="63">
        <v>13</v>
      </c>
      <c r="F39" s="60">
        <v>8195</v>
      </c>
      <c r="G39" s="66"/>
      <c r="H39" s="66"/>
      <c r="I39" s="41"/>
      <c r="J39" s="41"/>
      <c r="K39" s="51">
        <v>0</v>
      </c>
      <c r="L39">
        <v>111</v>
      </c>
    </row>
    <row r="40" spans="1:12" x14ac:dyDescent="0.25">
      <c r="A40" s="59">
        <v>12</v>
      </c>
      <c r="B40" s="59">
        <v>8610</v>
      </c>
      <c r="C40" s="62">
        <v>13</v>
      </c>
      <c r="D40" s="59">
        <v>8619</v>
      </c>
      <c r="E40" s="62">
        <v>13</v>
      </c>
      <c r="F40" s="59">
        <v>8995</v>
      </c>
      <c r="G40" s="65"/>
      <c r="H40" s="65"/>
      <c r="I40" s="42"/>
      <c r="J40" s="42"/>
      <c r="K40" s="43">
        <v>0</v>
      </c>
      <c r="L40">
        <v>111</v>
      </c>
    </row>
    <row r="41" spans="1:12" x14ac:dyDescent="0.25">
      <c r="A41" s="59">
        <v>12</v>
      </c>
      <c r="B41" s="59">
        <v>11184</v>
      </c>
      <c r="C41" s="62">
        <v>13</v>
      </c>
      <c r="D41" s="59">
        <v>14487</v>
      </c>
      <c r="E41" s="62">
        <v>13</v>
      </c>
      <c r="F41" s="59">
        <v>14496</v>
      </c>
      <c r="G41" s="65"/>
      <c r="H41" s="65"/>
      <c r="I41" s="42"/>
      <c r="J41" s="42"/>
      <c r="K41" s="43">
        <v>0</v>
      </c>
      <c r="L41">
        <v>111</v>
      </c>
    </row>
    <row r="42" spans="1:12" x14ac:dyDescent="0.25">
      <c r="A42" s="59">
        <v>12</v>
      </c>
      <c r="B42" s="59">
        <v>15311</v>
      </c>
      <c r="C42" s="62">
        <v>13</v>
      </c>
      <c r="D42" s="59">
        <v>16677</v>
      </c>
      <c r="E42" s="62">
        <v>24</v>
      </c>
      <c r="F42" s="59">
        <v>18694</v>
      </c>
      <c r="G42" s="65"/>
      <c r="H42" s="65"/>
      <c r="I42" s="42"/>
      <c r="J42" s="42"/>
      <c r="K42" s="43">
        <v>0</v>
      </c>
      <c r="L42">
        <v>112</v>
      </c>
    </row>
    <row r="43" spans="1:12" x14ac:dyDescent="0.25">
      <c r="A43" s="59">
        <v>12</v>
      </c>
      <c r="B43" s="59">
        <v>18844</v>
      </c>
      <c r="C43" s="62">
        <v>13</v>
      </c>
      <c r="D43" s="59">
        <v>18854</v>
      </c>
      <c r="E43" s="62">
        <v>13</v>
      </c>
      <c r="F43" s="59">
        <v>18864</v>
      </c>
      <c r="G43" s="65"/>
      <c r="H43" s="65"/>
      <c r="I43" s="42"/>
      <c r="J43" s="42"/>
      <c r="K43" s="43">
        <v>0</v>
      </c>
      <c r="L43">
        <v>111</v>
      </c>
    </row>
    <row r="44" spans="1:12" x14ac:dyDescent="0.25">
      <c r="A44" s="59">
        <v>12</v>
      </c>
      <c r="B44" s="59">
        <v>19117</v>
      </c>
      <c r="C44" s="62">
        <v>24</v>
      </c>
      <c r="D44" s="59">
        <v>19133</v>
      </c>
      <c r="E44" s="62">
        <v>13</v>
      </c>
      <c r="F44" s="59">
        <v>19153</v>
      </c>
      <c r="G44" s="65"/>
      <c r="H44" s="65"/>
      <c r="I44" s="42"/>
      <c r="J44" s="42"/>
      <c r="K44" s="43">
        <v>0</v>
      </c>
      <c r="L44">
        <v>121</v>
      </c>
    </row>
    <row r="45" spans="1:12" x14ac:dyDescent="0.25">
      <c r="A45" s="59">
        <v>21</v>
      </c>
      <c r="B45" s="59">
        <v>19282</v>
      </c>
      <c r="C45" s="62">
        <v>11</v>
      </c>
      <c r="D45" s="59">
        <v>19304</v>
      </c>
      <c r="E45" s="62">
        <v>11</v>
      </c>
      <c r="F45" s="59">
        <v>19341</v>
      </c>
      <c r="G45" s="65"/>
      <c r="H45" s="65"/>
      <c r="I45" s="42"/>
      <c r="J45" s="42"/>
      <c r="K45" s="43">
        <v>0</v>
      </c>
      <c r="L45">
        <v>211</v>
      </c>
    </row>
    <row r="46" spans="1:12" x14ac:dyDescent="0.25">
      <c r="A46" s="59">
        <v>21</v>
      </c>
      <c r="B46" s="59">
        <v>19529</v>
      </c>
      <c r="C46" s="62">
        <v>22</v>
      </c>
      <c r="D46" s="59">
        <v>19563</v>
      </c>
      <c r="E46" s="62">
        <v>24</v>
      </c>
      <c r="F46" s="59">
        <v>19575</v>
      </c>
      <c r="G46" s="65"/>
      <c r="H46" s="65"/>
      <c r="I46" s="42"/>
      <c r="J46" s="42"/>
      <c r="K46" s="43">
        <v>0</v>
      </c>
      <c r="L46">
        <v>222</v>
      </c>
    </row>
    <row r="47" spans="1:12" x14ac:dyDescent="0.25">
      <c r="A47" s="59">
        <v>12</v>
      </c>
      <c r="B47" s="59">
        <v>19809</v>
      </c>
      <c r="C47" s="62">
        <v>13</v>
      </c>
      <c r="D47" s="59">
        <v>19848</v>
      </c>
      <c r="E47" s="62">
        <v>24</v>
      </c>
      <c r="F47" s="59">
        <v>19857</v>
      </c>
      <c r="G47" s="65"/>
      <c r="H47" s="65"/>
      <c r="I47" s="42"/>
      <c r="J47" s="42"/>
      <c r="K47" s="43">
        <v>0</v>
      </c>
      <c r="L47">
        <v>112</v>
      </c>
    </row>
    <row r="48" spans="1:12" x14ac:dyDescent="0.25">
      <c r="A48" s="60">
        <v>12</v>
      </c>
      <c r="B48" s="60">
        <v>19962</v>
      </c>
      <c r="C48" s="63">
        <v>13</v>
      </c>
      <c r="D48" s="60">
        <v>19972</v>
      </c>
      <c r="E48" s="63">
        <v>13</v>
      </c>
      <c r="F48" s="60">
        <v>19984</v>
      </c>
      <c r="G48" s="66"/>
      <c r="H48" s="66"/>
      <c r="I48" s="41"/>
      <c r="J48" s="41"/>
      <c r="K48" s="51">
        <v>0</v>
      </c>
      <c r="L48">
        <v>111</v>
      </c>
    </row>
    <row r="49" spans="1:12" x14ac:dyDescent="0.25">
      <c r="A49" s="60">
        <v>12</v>
      </c>
      <c r="B49" s="60">
        <v>20094</v>
      </c>
      <c r="C49" s="63">
        <v>24</v>
      </c>
      <c r="D49" s="60">
        <v>20108</v>
      </c>
      <c r="E49" s="63">
        <v>24</v>
      </c>
      <c r="F49" s="60">
        <v>20118</v>
      </c>
      <c r="G49" s="66"/>
      <c r="H49" s="66"/>
      <c r="I49" s="41"/>
      <c r="J49" s="41"/>
      <c r="K49" s="51">
        <v>0</v>
      </c>
      <c r="L49">
        <v>122</v>
      </c>
    </row>
    <row r="50" spans="1:12" x14ac:dyDescent="0.25">
      <c r="A50" s="60">
        <v>12</v>
      </c>
      <c r="B50" s="60">
        <v>20228</v>
      </c>
      <c r="C50" s="63">
        <v>24</v>
      </c>
      <c r="D50" s="60">
        <v>20275</v>
      </c>
      <c r="E50" s="63">
        <v>24</v>
      </c>
      <c r="F50" s="60">
        <v>20289</v>
      </c>
      <c r="G50" s="66"/>
      <c r="H50" s="66"/>
      <c r="I50" s="41"/>
      <c r="J50" s="41"/>
      <c r="K50" s="51">
        <v>0</v>
      </c>
      <c r="L50">
        <v>122</v>
      </c>
    </row>
    <row r="51" spans="1:12" x14ac:dyDescent="0.25">
      <c r="A51" s="60">
        <v>12</v>
      </c>
      <c r="B51" s="60">
        <v>20573</v>
      </c>
      <c r="C51" s="63">
        <v>13</v>
      </c>
      <c r="D51" s="60">
        <v>20604</v>
      </c>
      <c r="E51" s="63">
        <v>13</v>
      </c>
      <c r="F51" s="60">
        <v>20829</v>
      </c>
      <c r="G51" s="66"/>
      <c r="H51" s="66"/>
      <c r="I51" s="41"/>
      <c r="J51" s="41"/>
      <c r="K51" s="51">
        <v>0</v>
      </c>
      <c r="L51">
        <v>111</v>
      </c>
    </row>
    <row r="52" spans="1:12" x14ac:dyDescent="0.25">
      <c r="A52" s="60">
        <v>12</v>
      </c>
      <c r="B52" s="60">
        <v>21036</v>
      </c>
      <c r="C52" s="63">
        <v>13</v>
      </c>
      <c r="D52" s="60">
        <v>21081</v>
      </c>
      <c r="E52" s="63">
        <v>13</v>
      </c>
      <c r="F52" s="60">
        <v>21103</v>
      </c>
      <c r="G52" s="66"/>
      <c r="H52" s="66"/>
      <c r="I52" s="41"/>
      <c r="J52" s="41"/>
      <c r="K52" s="51">
        <v>0</v>
      </c>
      <c r="L52">
        <v>111</v>
      </c>
    </row>
    <row r="53" spans="1:12" x14ac:dyDescent="0.25">
      <c r="A53" s="60">
        <v>12</v>
      </c>
      <c r="B53" s="60">
        <v>21250</v>
      </c>
      <c r="C53" s="63">
        <v>13</v>
      </c>
      <c r="D53" s="60">
        <v>21300</v>
      </c>
      <c r="E53" s="63">
        <v>13</v>
      </c>
      <c r="F53" s="60">
        <v>21311</v>
      </c>
      <c r="G53" s="66"/>
      <c r="H53" s="66"/>
      <c r="I53" s="41"/>
      <c r="J53" s="41"/>
      <c r="K53" s="51">
        <v>0</v>
      </c>
      <c r="L53">
        <v>111</v>
      </c>
    </row>
    <row r="54" spans="1:12" x14ac:dyDescent="0.25">
      <c r="A54" s="60">
        <v>12</v>
      </c>
      <c r="B54" s="60">
        <v>21442</v>
      </c>
      <c r="C54" s="63">
        <v>13</v>
      </c>
      <c r="D54" s="60">
        <v>21453</v>
      </c>
      <c r="E54" s="63">
        <v>13</v>
      </c>
      <c r="F54" s="60">
        <v>21464</v>
      </c>
      <c r="G54" s="66"/>
      <c r="H54" s="66"/>
      <c r="I54" s="41"/>
      <c r="J54" s="41"/>
      <c r="K54" s="51">
        <v>0</v>
      </c>
      <c r="L54">
        <v>111</v>
      </c>
    </row>
    <row r="55" spans="1:12" x14ac:dyDescent="0.25">
      <c r="A55" s="60">
        <v>12</v>
      </c>
      <c r="B55" s="60">
        <v>21729</v>
      </c>
      <c r="C55" s="63">
        <v>13</v>
      </c>
      <c r="D55" s="60">
        <v>21738</v>
      </c>
      <c r="E55" s="63">
        <v>13</v>
      </c>
      <c r="F55" s="60">
        <v>21749</v>
      </c>
      <c r="G55" s="66"/>
      <c r="H55" s="66"/>
      <c r="I55" s="41"/>
      <c r="J55" s="41"/>
      <c r="K55" s="51">
        <v>0</v>
      </c>
      <c r="L55">
        <v>111</v>
      </c>
    </row>
    <row r="56" spans="1:12" x14ac:dyDescent="0.25">
      <c r="A56" s="17"/>
      <c r="B56" s="17"/>
      <c r="C56" s="17"/>
      <c r="D56" s="17"/>
      <c r="E56" s="17"/>
      <c r="F56" s="17"/>
      <c r="G56" s="17"/>
      <c r="H56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8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121</v>
      </c>
    </row>
    <row r="2" spans="1:48" x14ac:dyDescent="0.25">
      <c r="A2" t="s">
        <v>0</v>
      </c>
      <c r="B2" s="34">
        <v>40608</v>
      </c>
      <c r="C2" s="35"/>
      <c r="F2" s="26" t="s">
        <v>77</v>
      </c>
      <c r="G2" s="27">
        <v>0</v>
      </c>
    </row>
    <row r="3" spans="1:48" x14ac:dyDescent="0.25">
      <c r="A3" t="s">
        <v>1</v>
      </c>
      <c r="B3">
        <v>0</v>
      </c>
      <c r="F3" s="26" t="s">
        <v>78</v>
      </c>
      <c r="G3" s="27">
        <f>Start!J2</f>
        <v>211</v>
      </c>
      <c r="P3" s="26" t="s">
        <v>79</v>
      </c>
      <c r="Q3" s="27">
        <f>4994-COUNTBLANK(L7:L5000)</f>
        <v>0</v>
      </c>
      <c r="V3" s="26" t="s">
        <v>112</v>
      </c>
      <c r="W3">
        <f>COUNTA(L6:L7)</f>
        <v>1</v>
      </c>
      <c r="AA3" s="26" t="s">
        <v>112</v>
      </c>
      <c r="AB3">
        <f>COUNTA(L6:L7)</f>
        <v>1</v>
      </c>
      <c r="AF3" s="26" t="s">
        <v>112</v>
      </c>
      <c r="AG3">
        <f>COUNTA(L6:L7)</f>
        <v>1</v>
      </c>
      <c r="AK3" s="26" t="s">
        <v>112</v>
      </c>
      <c r="AL3">
        <f>COUNTA(L6:L7)</f>
        <v>1</v>
      </c>
      <c r="AP3" s="26" t="s">
        <v>112</v>
      </c>
      <c r="AQ3">
        <f>COUNTA(L6:L7)</f>
        <v>1</v>
      </c>
      <c r="AU3" s="26" t="s">
        <v>112</v>
      </c>
      <c r="AV3">
        <f>COUNTA(L6:L7)</f>
        <v>1</v>
      </c>
    </row>
    <row r="4" spans="1:48" x14ac:dyDescent="0.25">
      <c r="A4" t="s">
        <v>2</v>
      </c>
      <c r="B4">
        <v>0</v>
      </c>
      <c r="P4" s="26" t="s">
        <v>80</v>
      </c>
      <c r="Q4" s="27">
        <f>SUM(O7:O14)</f>
        <v>0</v>
      </c>
      <c r="V4" s="26" t="s">
        <v>113</v>
      </c>
      <c r="W4">
        <f>SUM(U7:U14)</f>
        <v>0</v>
      </c>
      <c r="AA4" s="26" t="s">
        <v>113</v>
      </c>
      <c r="AB4">
        <f>SUM(Z7:Z14)</f>
        <v>0</v>
      </c>
      <c r="AF4" s="26" t="s">
        <v>113</v>
      </c>
      <c r="AG4">
        <f>SUM(AE7:AE14)</f>
        <v>0</v>
      </c>
      <c r="AK4" s="26" t="s">
        <v>113</v>
      </c>
      <c r="AL4">
        <f>SUM(AJ7:AJ14)</f>
        <v>0</v>
      </c>
      <c r="AP4" s="26" t="s">
        <v>113</v>
      </c>
      <c r="AQ4">
        <f>SUM(AO7:AO14)</f>
        <v>0</v>
      </c>
      <c r="AU4" s="26" t="s">
        <v>113</v>
      </c>
      <c r="AV4">
        <f>SUM(AT7:AT14)</f>
        <v>0</v>
      </c>
    </row>
    <row r="5" spans="1:48" ht="15.75" thickBot="1" x14ac:dyDescent="0.3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5.75" thickBot="1" x14ac:dyDescent="0.3">
      <c r="A6" s="67" t="s">
        <v>85</v>
      </c>
      <c r="B6" s="68" t="s">
        <v>86</v>
      </c>
      <c r="C6" s="71" t="s">
        <v>87</v>
      </c>
      <c r="D6" s="68" t="s">
        <v>88</v>
      </c>
      <c r="E6" s="71" t="s">
        <v>89</v>
      </c>
      <c r="F6" s="68" t="s">
        <v>90</v>
      </c>
      <c r="G6" s="72" t="s">
        <v>91</v>
      </c>
      <c r="H6" s="72" t="s">
        <v>92</v>
      </c>
      <c r="I6" s="68" t="s">
        <v>93</v>
      </c>
      <c r="J6" s="68" t="s">
        <v>94</v>
      </c>
      <c r="K6" s="69" t="s">
        <v>95</v>
      </c>
      <c r="L6" s="33" t="s">
        <v>96</v>
      </c>
      <c r="N6" s="37" t="s">
        <v>81</v>
      </c>
      <c r="O6" s="38"/>
      <c r="P6" s="39" t="s">
        <v>82</v>
      </c>
      <c r="Q6" s="39" t="s">
        <v>83</v>
      </c>
      <c r="T6" s="53" t="s">
        <v>81</v>
      </c>
      <c r="U6" s="54"/>
      <c r="V6" s="39" t="s">
        <v>82</v>
      </c>
      <c r="W6" s="39" t="s">
        <v>83</v>
      </c>
      <c r="Y6" s="53" t="s">
        <v>81</v>
      </c>
      <c r="Z6" s="54"/>
      <c r="AA6" s="39" t="s">
        <v>82</v>
      </c>
      <c r="AB6" s="39" t="s">
        <v>83</v>
      </c>
      <c r="AD6" s="53" t="s">
        <v>81</v>
      </c>
      <c r="AE6" s="54"/>
      <c r="AF6" s="39" t="s">
        <v>82</v>
      </c>
      <c r="AG6" s="39" t="s">
        <v>83</v>
      </c>
      <c r="AI6" s="53" t="s">
        <v>81</v>
      </c>
      <c r="AJ6" s="54"/>
      <c r="AK6" s="39" t="s">
        <v>82</v>
      </c>
      <c r="AL6" s="39" t="s">
        <v>83</v>
      </c>
      <c r="AN6" s="53" t="s">
        <v>81</v>
      </c>
      <c r="AO6" s="54"/>
      <c r="AP6" s="39" t="s">
        <v>82</v>
      </c>
      <c r="AQ6" s="39" t="s">
        <v>83</v>
      </c>
      <c r="AS6" s="53" t="s">
        <v>81</v>
      </c>
      <c r="AT6" s="54"/>
      <c r="AU6" s="39" t="s">
        <v>82</v>
      </c>
      <c r="AV6" s="39" t="s">
        <v>83</v>
      </c>
    </row>
    <row r="7" spans="1:48" x14ac:dyDescent="0.25">
      <c r="A7" s="60"/>
      <c r="B7" s="60"/>
      <c r="C7" s="63"/>
      <c r="D7" s="60"/>
      <c r="E7" s="63"/>
      <c r="F7" s="60"/>
      <c r="G7" s="66"/>
      <c r="H7" s="66"/>
      <c r="I7" s="41"/>
      <c r="J7" s="41"/>
      <c r="K7" s="70"/>
      <c r="N7" s="36">
        <v>111</v>
      </c>
      <c r="O7" s="36">
        <f>COUNTIF($L$7:$L$500,N7)</f>
        <v>0</v>
      </c>
      <c r="P7" s="36" t="e">
        <f>O7/$Q$4</f>
        <v>#DIV/0!</v>
      </c>
      <c r="Q7" s="36" t="e">
        <f>IF(P7=0,0,(P7*((LOG(P7))/LOG(2))))</f>
        <v>#DIV/0!</v>
      </c>
      <c r="T7" s="36">
        <f>N7</f>
        <v>111</v>
      </c>
      <c r="U7" s="36">
        <f>COUNTIF(L6:L7,T7)</f>
        <v>0</v>
      </c>
      <c r="V7" s="36" t="e">
        <f>U7/(W4-U11)</f>
        <v>#DIV/0!</v>
      </c>
      <c r="W7" s="36" t="e">
        <f>IF(V7=0,0,(V7*((LOG(V7))/LOG(2))))</f>
        <v>#DIV/0!</v>
      </c>
      <c r="Y7" s="36">
        <f>N7</f>
        <v>111</v>
      </c>
      <c r="Z7" s="36">
        <f>COUNTIF(L6:L7,Y7)</f>
        <v>0</v>
      </c>
      <c r="AA7" s="36" t="e">
        <f>Z7/(AB4-Z11)</f>
        <v>#DIV/0!</v>
      </c>
      <c r="AB7" s="36" t="e">
        <f>IF(AA7=0,0,(AA7*((LOG(AA7))/LOG(2))))</f>
        <v>#DIV/0!</v>
      </c>
      <c r="AD7" s="36">
        <f>N7</f>
        <v>111</v>
      </c>
      <c r="AE7" s="36">
        <f>COUNTIF(L6:L7,AD7)</f>
        <v>0</v>
      </c>
      <c r="AF7" s="36" t="e">
        <f>AE7/(AG4-AE11)</f>
        <v>#DIV/0!</v>
      </c>
      <c r="AG7" s="36" t="e">
        <f>IF(AF7=0,0,(AF7*((LOG(AF7))/LOG(2))))</f>
        <v>#DIV/0!</v>
      </c>
      <c r="AI7" s="36">
        <f>N7</f>
        <v>111</v>
      </c>
      <c r="AJ7" s="36">
        <f>COUNTIF(L6:L7,AI7)</f>
        <v>0</v>
      </c>
      <c r="AK7" s="36" t="e">
        <f>AJ7/(AL4-AJ11)</f>
        <v>#DIV/0!</v>
      </c>
      <c r="AL7" s="36" t="e">
        <f>IF(AK7=0,0,(AK7*((LOG(AK7))/LOG(2))))</f>
        <v>#DIV/0!</v>
      </c>
      <c r="AN7" s="36">
        <f>N7</f>
        <v>111</v>
      </c>
      <c r="AO7" s="36">
        <f>COUNTIF(L6:L7,AN7)</f>
        <v>0</v>
      </c>
      <c r="AP7" s="36" t="e">
        <f>AO7/(AQ4-AO11)</f>
        <v>#DIV/0!</v>
      </c>
      <c r="AQ7" s="36" t="e">
        <f>IF(AP7=0,0,(AP7*((LOG(AP7))/LOG(2))))</f>
        <v>#DIV/0!</v>
      </c>
      <c r="AS7" s="36">
        <f>N7</f>
        <v>111</v>
      </c>
      <c r="AT7" s="36">
        <f>COUNTIF(L6:L7,AS7)</f>
        <v>0</v>
      </c>
      <c r="AU7" s="36" t="e">
        <f>AT7/(AV4-AT11)</f>
        <v>#DIV/0!</v>
      </c>
      <c r="AV7" s="36" t="e">
        <f>IF(AU7=0,0,(AU7*((LOG(AU7))/LOG(2))))</f>
        <v>#DIV/0!</v>
      </c>
    </row>
    <row r="8" spans="1:48" x14ac:dyDescent="0.25">
      <c r="N8" s="36">
        <v>112</v>
      </c>
      <c r="O8" s="36">
        <f>COUNTIF($L$7:$L$500,N8)</f>
        <v>0</v>
      </c>
      <c r="P8" s="36" t="e">
        <f>O8/$Q$4</f>
        <v>#DIV/0!</v>
      </c>
      <c r="Q8" s="36" t="e">
        <f>IF(P8=0,0,(P8*((LOG(P8))/LOG(2))))</f>
        <v>#DIV/0!</v>
      </c>
      <c r="T8" s="36">
        <f>N8</f>
        <v>112</v>
      </c>
      <c r="U8" s="36">
        <f>COUNTIF(L6:L7,T8)</f>
        <v>0</v>
      </c>
      <c r="V8" s="36" t="e">
        <f>U8/(W4-U11)</f>
        <v>#DIV/0!</v>
      </c>
      <c r="W8" s="36" t="e">
        <f>IF(V8=0,0,(V8*((LOG(V8))/LOG(2))))</f>
        <v>#DIV/0!</v>
      </c>
      <c r="Y8" s="36">
        <f>N8</f>
        <v>112</v>
      </c>
      <c r="Z8" s="36">
        <f>COUNTIF(L6:L7,Y8)</f>
        <v>0</v>
      </c>
      <c r="AA8" s="36" t="e">
        <f>Z8/(AB4-Z11)</f>
        <v>#DIV/0!</v>
      </c>
      <c r="AB8" s="36" t="e">
        <f>IF(AA8=0,0,(AA8*((LOG(AA8))/LOG(2))))</f>
        <v>#DIV/0!</v>
      </c>
      <c r="AD8" s="36">
        <f>N8</f>
        <v>112</v>
      </c>
      <c r="AE8" s="36">
        <f>COUNTIF(L6:L7,AD8)</f>
        <v>0</v>
      </c>
      <c r="AF8" s="36" t="e">
        <f>AE8/(AG4-AE11)</f>
        <v>#DIV/0!</v>
      </c>
      <c r="AG8" s="36" t="e">
        <f>IF(AF8=0,0,(AF8*((LOG(AF8))/LOG(2))))</f>
        <v>#DIV/0!</v>
      </c>
      <c r="AI8" s="36">
        <f>N8</f>
        <v>112</v>
      </c>
      <c r="AJ8" s="36">
        <f>COUNTIF(L6:L7,AI8)</f>
        <v>0</v>
      </c>
      <c r="AK8" s="36" t="e">
        <f>AJ8/(AL4-AJ11)</f>
        <v>#DIV/0!</v>
      </c>
      <c r="AL8" s="36" t="e">
        <f>IF(AK8=0,0,(AK8*((LOG(AK8))/LOG(2))))</f>
        <v>#DIV/0!</v>
      </c>
      <c r="AN8" s="36">
        <f>N8</f>
        <v>112</v>
      </c>
      <c r="AO8" s="36">
        <f>COUNTIF(L6:L7,AN8)</f>
        <v>0</v>
      </c>
      <c r="AP8" s="36" t="e">
        <f>AO8/(AQ4-AO11)</f>
        <v>#DIV/0!</v>
      </c>
      <c r="AQ8" s="36" t="e">
        <f>IF(AP8=0,0,(AP8*((LOG(AP8))/LOG(2))))</f>
        <v>#DIV/0!</v>
      </c>
      <c r="AS8" s="36">
        <f>N8</f>
        <v>112</v>
      </c>
      <c r="AT8" s="36">
        <f>COUNTIF(L6:L7,AS8)</f>
        <v>0</v>
      </c>
      <c r="AU8" s="36" t="e">
        <f>AT8/(AV4-AT11)</f>
        <v>#DIV/0!</v>
      </c>
      <c r="AV8" s="36" t="e">
        <f>IF(AU8=0,0,(AU8*((LOG(AU8))/LOG(2))))</f>
        <v>#DIV/0!</v>
      </c>
    </row>
    <row r="9" spans="1:48" x14ac:dyDescent="0.25">
      <c r="N9" s="36">
        <v>121</v>
      </c>
      <c r="O9" s="36">
        <f>COUNTIF($L$7:$L$500,N9)</f>
        <v>0</v>
      </c>
      <c r="P9" s="36" t="e">
        <f>O9/$Q$4</f>
        <v>#DIV/0!</v>
      </c>
      <c r="Q9" s="36" t="e">
        <f>IF(P9=0,0,(P9*((LOG(P9))/LOG(2))))</f>
        <v>#DIV/0!</v>
      </c>
      <c r="T9" s="36">
        <f>N9</f>
        <v>121</v>
      </c>
      <c r="U9" s="36">
        <f>COUNTIF(L6:L7,T9)</f>
        <v>0</v>
      </c>
      <c r="V9" s="36" t="e">
        <f>U9/(W4-U11)</f>
        <v>#DIV/0!</v>
      </c>
      <c r="W9" s="36" t="e">
        <f>IF(V9=0,0,(V9*((LOG(V9))/LOG(2))))</f>
        <v>#DIV/0!</v>
      </c>
      <c r="Y9" s="36">
        <f>N9</f>
        <v>121</v>
      </c>
      <c r="Z9" s="36">
        <f>COUNTIF(L6:L7,Y9)</f>
        <v>0</v>
      </c>
      <c r="AA9" s="36" t="e">
        <f>Z9/(AB4-Z11)</f>
        <v>#DIV/0!</v>
      </c>
      <c r="AB9" s="36" t="e">
        <f>IF(AA9=0,0,(AA9*((LOG(AA9))/LOG(2))))</f>
        <v>#DIV/0!</v>
      </c>
      <c r="AD9" s="36">
        <f>N9</f>
        <v>121</v>
      </c>
      <c r="AE9" s="36">
        <f>COUNTIF(L6:L7,AD9)</f>
        <v>0</v>
      </c>
      <c r="AF9" s="36" t="e">
        <f>AE9/(AG4-AE11)</f>
        <v>#DIV/0!</v>
      </c>
      <c r="AG9" s="36" t="e">
        <f>IF(AF9=0,0,(AF9*((LOG(AF9))/LOG(2))))</f>
        <v>#DIV/0!</v>
      </c>
      <c r="AI9" s="36">
        <f>N9</f>
        <v>121</v>
      </c>
      <c r="AJ9" s="36">
        <f>COUNTIF(L6:L7,AI9)</f>
        <v>0</v>
      </c>
      <c r="AK9" s="36" t="e">
        <f>AJ9/(AL4-AJ11)</f>
        <v>#DIV/0!</v>
      </c>
      <c r="AL9" s="36" t="e">
        <f>IF(AK9=0,0,(AK9*((LOG(AK9))/LOG(2))))</f>
        <v>#DIV/0!</v>
      </c>
      <c r="AN9" s="36">
        <f>N9</f>
        <v>121</v>
      </c>
      <c r="AO9" s="36">
        <f>COUNTIF(L6:L7,AN9)</f>
        <v>0</v>
      </c>
      <c r="AP9" s="36" t="e">
        <f>AO9/(AQ4-AO11)</f>
        <v>#DIV/0!</v>
      </c>
      <c r="AQ9" s="36" t="e">
        <f>IF(AP9=0,0,(AP9*((LOG(AP9))/LOG(2))))</f>
        <v>#DIV/0!</v>
      </c>
      <c r="AS9" s="36">
        <f>N9</f>
        <v>121</v>
      </c>
      <c r="AT9" s="36">
        <f>COUNTIF(L6:L7,AS9)</f>
        <v>0</v>
      </c>
      <c r="AU9" s="36" t="e">
        <f>AT9/(AV4-AT11)</f>
        <v>#DIV/0!</v>
      </c>
      <c r="AV9" s="36" t="e">
        <f>IF(AU9=0,0,(AU9*((LOG(AU9))/LOG(2))))</f>
        <v>#DIV/0!</v>
      </c>
    </row>
    <row r="10" spans="1:48" x14ac:dyDescent="0.25">
      <c r="N10" s="36">
        <v>122</v>
      </c>
      <c r="O10" s="36">
        <f>COUNTIF($L$7:$L$500,N10)</f>
        <v>0</v>
      </c>
      <c r="P10" s="36" t="e">
        <f>O10/$Q$4</f>
        <v>#DIV/0!</v>
      </c>
      <c r="Q10" s="36" t="e">
        <f>IF(P10=0,0,(P10*((LOG(P10))/LOG(2))))</f>
        <v>#DIV/0!</v>
      </c>
      <c r="T10" s="36">
        <f>N10</f>
        <v>122</v>
      </c>
      <c r="U10" s="36">
        <f>COUNTIF(L6:L7,T10)</f>
        <v>0</v>
      </c>
      <c r="V10" s="36" t="e">
        <f>U10/(W4-U11)</f>
        <v>#DIV/0!</v>
      </c>
      <c r="W10" s="36" t="e">
        <f>IF(V10=0,0,(V10*((LOG(V10))/LOG(2))))</f>
        <v>#DIV/0!</v>
      </c>
      <c r="Y10" s="36">
        <f>N10</f>
        <v>122</v>
      </c>
      <c r="Z10" s="36">
        <f>COUNTIF(L6:L7,Y10)</f>
        <v>0</v>
      </c>
      <c r="AA10" s="36" t="e">
        <f>Z10/(AB4-Z11)</f>
        <v>#DIV/0!</v>
      </c>
      <c r="AB10" s="36" t="e">
        <f>IF(AA10=0,0,(AA10*((LOG(AA10))/LOG(2))))</f>
        <v>#DIV/0!</v>
      </c>
      <c r="AD10" s="36">
        <f>N10</f>
        <v>122</v>
      </c>
      <c r="AE10" s="36">
        <f>COUNTIF(L6:L7,AD10)</f>
        <v>0</v>
      </c>
      <c r="AF10" s="36" t="e">
        <f>AE10/(AG4-AE11)</f>
        <v>#DIV/0!</v>
      </c>
      <c r="AG10" s="36" t="e">
        <f>IF(AF10=0,0,(AF10*((LOG(AF10))/LOG(2))))</f>
        <v>#DIV/0!</v>
      </c>
      <c r="AI10" s="36">
        <f>N10</f>
        <v>122</v>
      </c>
      <c r="AJ10" s="36">
        <f>COUNTIF(L6:L7,AI10)</f>
        <v>0</v>
      </c>
      <c r="AK10" s="36" t="e">
        <f>AJ10/(AL4-AJ11)</f>
        <v>#DIV/0!</v>
      </c>
      <c r="AL10" s="36" t="e">
        <f>IF(AK10=0,0,(AK10*((LOG(AK10))/LOG(2))))</f>
        <v>#DIV/0!</v>
      </c>
      <c r="AN10" s="36">
        <f>N10</f>
        <v>122</v>
      </c>
      <c r="AO10" s="36">
        <f>COUNTIF(L6:L7,AN10)</f>
        <v>0</v>
      </c>
      <c r="AP10" s="36" t="e">
        <f>AO10/(AQ4-AO11)</f>
        <v>#DIV/0!</v>
      </c>
      <c r="AQ10" s="36" t="e">
        <f>IF(AP10=0,0,(AP10*((LOG(AP10))/LOG(2))))</f>
        <v>#DIV/0!</v>
      </c>
      <c r="AS10" s="36">
        <f>N10</f>
        <v>122</v>
      </c>
      <c r="AT10" s="36">
        <f>COUNTIF(L6:L7,AS10)</f>
        <v>0</v>
      </c>
      <c r="AU10" s="36" t="e">
        <f>AT10/(AV4-AT11)</f>
        <v>#DIV/0!</v>
      </c>
      <c r="AV10" s="36" t="e">
        <f>IF(AU10=0,0,(AU10*((LOG(AU10))/LOG(2))))</f>
        <v>#DIV/0!</v>
      </c>
    </row>
    <row r="11" spans="1:48" x14ac:dyDescent="0.25">
      <c r="N11" s="36">
        <v>211</v>
      </c>
      <c r="O11" s="36">
        <f>COUNTIF($L$7:$L$500,N11)</f>
        <v>0</v>
      </c>
      <c r="P11" s="36" t="e">
        <f>O11/$Q$4</f>
        <v>#DIV/0!</v>
      </c>
      <c r="Q11" s="36" t="e">
        <f>IF(P11=0,0,(P11*((LOG(P11))/LOG(2))))</f>
        <v>#DIV/0!</v>
      </c>
      <c r="T11" s="36">
        <f>N11</f>
        <v>211</v>
      </c>
      <c r="U11" s="36">
        <f>COUNTIF(L6:L7,T11)</f>
        <v>0</v>
      </c>
      <c r="V11" s="55"/>
      <c r="W11" s="56"/>
      <c r="Y11" s="36">
        <f>N11</f>
        <v>211</v>
      </c>
      <c r="Z11" s="36">
        <f>COUNTIF(L6:L7,Y11)</f>
        <v>0</v>
      </c>
      <c r="AA11" s="55"/>
      <c r="AB11" s="56"/>
      <c r="AD11" s="36">
        <f>N11</f>
        <v>211</v>
      </c>
      <c r="AE11" s="36">
        <f>COUNTIF(L6:L7,AD11)</f>
        <v>0</v>
      </c>
      <c r="AF11" s="55"/>
      <c r="AG11" s="56"/>
      <c r="AI11" s="36">
        <f>N11</f>
        <v>211</v>
      </c>
      <c r="AJ11" s="36">
        <f>COUNTIF(L6:L7,AI11)</f>
        <v>0</v>
      </c>
      <c r="AK11" s="55"/>
      <c r="AL11" s="56"/>
      <c r="AN11" s="36">
        <f>N11</f>
        <v>211</v>
      </c>
      <c r="AO11" s="36">
        <f>COUNTIF(L6:L7,AN11)</f>
        <v>0</v>
      </c>
      <c r="AP11" s="55"/>
      <c r="AQ11" s="56"/>
      <c r="AS11" s="36">
        <f>N11</f>
        <v>211</v>
      </c>
      <c r="AT11" s="36">
        <f>COUNTIF(L6:L7,AS11)</f>
        <v>0</v>
      </c>
      <c r="AU11" s="55"/>
      <c r="AV11" s="56"/>
    </row>
    <row r="12" spans="1:48" x14ac:dyDescent="0.25">
      <c r="N12" s="36">
        <v>212</v>
      </c>
      <c r="O12" s="36">
        <f>COUNTIF($L$7:$L$500,N12)</f>
        <v>0</v>
      </c>
      <c r="P12" s="36" t="e">
        <f>O12/$Q$4</f>
        <v>#DIV/0!</v>
      </c>
      <c r="Q12" s="36" t="e">
        <f>IF(P12=0,0,(P12*((LOG(P12))/LOG(2))))</f>
        <v>#DIV/0!</v>
      </c>
      <c r="T12" s="36">
        <f>N12</f>
        <v>212</v>
      </c>
      <c r="U12" s="36">
        <f>COUNTIF(L6:L7,T12)</f>
        <v>0</v>
      </c>
      <c r="V12" s="36" t="e">
        <f>U12/(W4-U11)</f>
        <v>#DIV/0!</v>
      </c>
      <c r="W12" s="36" t="e">
        <f>IF(V12=0,0,(V12*((LOG(V12))/LOG(2))))</f>
        <v>#DIV/0!</v>
      </c>
      <c r="Y12" s="36">
        <f>N12</f>
        <v>212</v>
      </c>
      <c r="Z12" s="36">
        <f>COUNTIF(L6:L7,Y12)</f>
        <v>0</v>
      </c>
      <c r="AA12" s="36" t="e">
        <f>Z12/(AB4-Z11)</f>
        <v>#DIV/0!</v>
      </c>
      <c r="AB12" s="36" t="e">
        <f>IF(AA12=0,0,(AA12*((LOG(AA12))/LOG(2))))</f>
        <v>#DIV/0!</v>
      </c>
      <c r="AD12" s="36">
        <f>N12</f>
        <v>212</v>
      </c>
      <c r="AE12" s="36">
        <f>COUNTIF(L6:L7,AD12)</f>
        <v>0</v>
      </c>
      <c r="AF12" s="36" t="e">
        <f>AE12/(AG4-AE11)</f>
        <v>#DIV/0!</v>
      </c>
      <c r="AG12" s="36" t="e">
        <f>IF(AF12=0,0,(AF12*((LOG(AF12))/LOG(2))))</f>
        <v>#DIV/0!</v>
      </c>
      <c r="AI12" s="36">
        <f>N12</f>
        <v>212</v>
      </c>
      <c r="AJ12" s="36">
        <f>COUNTIF(L6:L7,AI12)</f>
        <v>0</v>
      </c>
      <c r="AK12" s="36" t="e">
        <f>AJ12/(AL4-AJ11)</f>
        <v>#DIV/0!</v>
      </c>
      <c r="AL12" s="36" t="e">
        <f>IF(AK12=0,0,(AK12*((LOG(AK12))/LOG(2))))</f>
        <v>#DIV/0!</v>
      </c>
      <c r="AN12" s="36">
        <f>N12</f>
        <v>212</v>
      </c>
      <c r="AO12" s="36">
        <f>COUNTIF(L6:L7,AN12)</f>
        <v>0</v>
      </c>
      <c r="AP12" s="36" t="e">
        <f>AO12/(AQ4-AO11)</f>
        <v>#DIV/0!</v>
      </c>
      <c r="AQ12" s="36" t="e">
        <f>IF(AP12=0,0,(AP12*((LOG(AP12))/LOG(2))))</f>
        <v>#DIV/0!</v>
      </c>
      <c r="AS12" s="36">
        <f>N12</f>
        <v>212</v>
      </c>
      <c r="AT12" s="36">
        <f>COUNTIF(L6:L7,AS12)</f>
        <v>0</v>
      </c>
      <c r="AU12" s="36" t="e">
        <f>AT12/(AV4-AT11)</f>
        <v>#DIV/0!</v>
      </c>
      <c r="AV12" s="36" t="e">
        <f>IF(AU12=0,0,(AU12*((LOG(AU12))/LOG(2))))</f>
        <v>#DIV/0!</v>
      </c>
    </row>
    <row r="13" spans="1:48" x14ac:dyDescent="0.25">
      <c r="N13" s="36">
        <v>221</v>
      </c>
      <c r="O13" s="36">
        <f>COUNTIF($L$7:$L$500,N13)</f>
        <v>0</v>
      </c>
      <c r="P13" s="36" t="e">
        <f>O13/$Q$4</f>
        <v>#DIV/0!</v>
      </c>
      <c r="Q13" s="36" t="e">
        <f>IF(P13=0,0,(P13*((LOG(P13))/LOG(2))))</f>
        <v>#DIV/0!</v>
      </c>
      <c r="T13" s="36">
        <f>N13</f>
        <v>221</v>
      </c>
      <c r="U13" s="36">
        <f>COUNTIF(L6:L7,T13)</f>
        <v>0</v>
      </c>
      <c r="V13" s="36" t="e">
        <f>U13/(W4-U11)</f>
        <v>#DIV/0!</v>
      </c>
      <c r="W13" s="36" t="e">
        <f>IF(V13=0,0,(V13*((LOG(V13))/LOG(2))))</f>
        <v>#DIV/0!</v>
      </c>
      <c r="Y13" s="36">
        <f>N13</f>
        <v>221</v>
      </c>
      <c r="Z13" s="36">
        <f>COUNTIF(L6:L7,Y13)</f>
        <v>0</v>
      </c>
      <c r="AA13" s="36" t="e">
        <f>Z13/(AB4-Z11)</f>
        <v>#DIV/0!</v>
      </c>
      <c r="AB13" s="36" t="e">
        <f>IF(AA13=0,0,(AA13*((LOG(AA13))/LOG(2))))</f>
        <v>#DIV/0!</v>
      </c>
      <c r="AD13" s="36">
        <f>N13</f>
        <v>221</v>
      </c>
      <c r="AE13" s="36">
        <f>COUNTIF(L6:L7,AD13)</f>
        <v>0</v>
      </c>
      <c r="AF13" s="36" t="e">
        <f>AE13/(AG4-AE11)</f>
        <v>#DIV/0!</v>
      </c>
      <c r="AG13" s="36" t="e">
        <f>IF(AF13=0,0,(AF13*((LOG(AF13))/LOG(2))))</f>
        <v>#DIV/0!</v>
      </c>
      <c r="AI13" s="36">
        <f>N13</f>
        <v>221</v>
      </c>
      <c r="AJ13" s="36">
        <f>COUNTIF(L6:L7,AI13)</f>
        <v>0</v>
      </c>
      <c r="AK13" s="36" t="e">
        <f>AJ13/(AL4-AJ11)</f>
        <v>#DIV/0!</v>
      </c>
      <c r="AL13" s="36" t="e">
        <f>IF(AK13=0,0,(AK13*((LOG(AK13))/LOG(2))))</f>
        <v>#DIV/0!</v>
      </c>
      <c r="AN13" s="36">
        <f>N13</f>
        <v>221</v>
      </c>
      <c r="AO13" s="36">
        <f>COUNTIF(L6:L7,AN13)</f>
        <v>0</v>
      </c>
      <c r="AP13" s="36" t="e">
        <f>AO13/(AQ4-AO11)</f>
        <v>#DIV/0!</v>
      </c>
      <c r="AQ13" s="36" t="e">
        <f>IF(AP13=0,0,(AP13*((LOG(AP13))/LOG(2))))</f>
        <v>#DIV/0!</v>
      </c>
      <c r="AS13" s="36">
        <f>N13</f>
        <v>221</v>
      </c>
      <c r="AT13" s="36">
        <f>COUNTIF(L6:L7,AS13)</f>
        <v>0</v>
      </c>
      <c r="AU13" s="36" t="e">
        <f>AT13/(AV4-AT11)</f>
        <v>#DIV/0!</v>
      </c>
      <c r="AV13" s="36" t="e">
        <f>IF(AU13=0,0,(AU13*((LOG(AU13))/LOG(2))))</f>
        <v>#DIV/0!</v>
      </c>
    </row>
    <row r="14" spans="1:48" x14ac:dyDescent="0.25">
      <c r="N14" s="36">
        <v>222</v>
      </c>
      <c r="O14" s="36">
        <f>COUNTIF($L$7:$L$500,N14)</f>
        <v>0</v>
      </c>
      <c r="P14" s="36" t="e">
        <f>O14/$Q$4</f>
        <v>#DIV/0!</v>
      </c>
      <c r="Q14" s="36" t="e">
        <f>IF(P14=0,0,(P14*((LOG(P14))/LOG(2))))</f>
        <v>#DIV/0!</v>
      </c>
      <c r="T14" s="36">
        <f>N14</f>
        <v>222</v>
      </c>
      <c r="U14" s="36">
        <f>COUNTIF(L6:L7,T14)</f>
        <v>0</v>
      </c>
      <c r="V14" s="36" t="e">
        <f>U14/(W4-U11)</f>
        <v>#DIV/0!</v>
      </c>
      <c r="W14" s="36" t="e">
        <f>IF(V14=0,0,(V14*((LOG(V14))/LOG(2))))</f>
        <v>#DIV/0!</v>
      </c>
      <c r="Y14" s="36">
        <f>N14</f>
        <v>222</v>
      </c>
      <c r="Z14" s="36">
        <f>COUNTIF(L6:L7,Y14)</f>
        <v>0</v>
      </c>
      <c r="AA14" s="36" t="e">
        <f>Z14/(AB4-Z11)</f>
        <v>#DIV/0!</v>
      </c>
      <c r="AB14" s="36" t="e">
        <f>IF(AA14=0,0,(AA14*((LOG(AA14))/LOG(2))))</f>
        <v>#DIV/0!</v>
      </c>
      <c r="AD14" s="36">
        <f>N14</f>
        <v>222</v>
      </c>
      <c r="AE14" s="36">
        <f>COUNTIF(L6:L7,AD14)</f>
        <v>0</v>
      </c>
      <c r="AF14" s="36" t="e">
        <f>AE14/(AG4-AE11)</f>
        <v>#DIV/0!</v>
      </c>
      <c r="AG14" s="36" t="e">
        <f>IF(AF14=0,0,(AF14*((LOG(AF14))/LOG(2))))</f>
        <v>#DIV/0!</v>
      </c>
      <c r="AI14" s="36">
        <f>N14</f>
        <v>222</v>
      </c>
      <c r="AJ14" s="36">
        <f>COUNTIF(L6:L7,AI14)</f>
        <v>0</v>
      </c>
      <c r="AK14" s="36" t="e">
        <f>AJ14/(AL4-AJ11)</f>
        <v>#DIV/0!</v>
      </c>
      <c r="AL14" s="36" t="e">
        <f>IF(AK14=0,0,(AK14*((LOG(AK14))/LOG(2))))</f>
        <v>#DIV/0!</v>
      </c>
      <c r="AN14" s="36">
        <f>N14</f>
        <v>222</v>
      </c>
      <c r="AO14" s="36">
        <f>COUNTIF(L6:L7,AN14)</f>
        <v>0</v>
      </c>
      <c r="AP14" s="36" t="e">
        <f>AO14/(AQ4-AO11)</f>
        <v>#DIV/0!</v>
      </c>
      <c r="AQ14" s="36" t="e">
        <f>IF(AP14=0,0,(AP14*((LOG(AP14))/LOG(2))))</f>
        <v>#DIV/0!</v>
      </c>
      <c r="AS14" s="36">
        <f>N14</f>
        <v>222</v>
      </c>
      <c r="AT14" s="36">
        <f>COUNTIF(L6:L7,AS14)</f>
        <v>0</v>
      </c>
      <c r="AU14" s="36" t="e">
        <f>AT14/(AV4-AT11)</f>
        <v>#DIV/0!</v>
      </c>
      <c r="AV14" s="36" t="e">
        <f>IF(AU14=0,0,(AU14*((LOG(AU14))/LOG(2))))</f>
        <v>#DIV/0!</v>
      </c>
    </row>
    <row r="15" spans="1:48" x14ac:dyDescent="0.25">
      <c r="P15" t="e">
        <f>SUM(P7:P14)</f>
        <v>#DIV/0!</v>
      </c>
      <c r="Q15" t="e">
        <f>-SUM(Q7:Q14)</f>
        <v>#DIV/0!</v>
      </c>
      <c r="V15" t="e">
        <f>SUM(V7:V14)</f>
        <v>#DIV/0!</v>
      </c>
      <c r="W15" t="e">
        <f>-SUM(W7:W14)</f>
        <v>#DIV/0!</v>
      </c>
      <c r="AA15" t="e">
        <f>SUM(AA7:AA14)</f>
        <v>#DIV/0!</v>
      </c>
      <c r="AB15" t="e">
        <f>-SUM(AB7:AB14)</f>
        <v>#DIV/0!</v>
      </c>
      <c r="AF15" t="e">
        <f>SUM(AF7:AF14)</f>
        <v>#DIV/0!</v>
      </c>
      <c r="AG15" t="e">
        <f>-SUM(AG7:AG14)</f>
        <v>#DIV/0!</v>
      </c>
      <c r="AK15" t="e">
        <f>SUM(AK7:AK14)</f>
        <v>#DIV/0!</v>
      </c>
      <c r="AL15" t="e">
        <f>-SUM(AL7:AL14)</f>
        <v>#DIV/0!</v>
      </c>
      <c r="AP15" t="e">
        <f>SUM(AP7:AP14)</f>
        <v>#DIV/0!</v>
      </c>
      <c r="AQ15" t="e">
        <f>-SUM(AQ7:AQ14)</f>
        <v>#DIV/0!</v>
      </c>
      <c r="AU15" t="e">
        <f>SUM(AU7:AU14)</f>
        <v>#DIV/0!</v>
      </c>
      <c r="AV15" t="e">
        <f>-SUM(AV7:AV14)</f>
        <v>#DIV/0!</v>
      </c>
    </row>
    <row r="16" spans="1:48" x14ac:dyDescent="0.25">
      <c r="P16" s="28" t="s">
        <v>84</v>
      </c>
      <c r="Q16" s="28" t="e">
        <f>Q15/(LOG(Q4)/LOG(2))</f>
        <v>#DIV/0!</v>
      </c>
      <c r="V16" s="28" t="s">
        <v>111</v>
      </c>
      <c r="W16" s="28" t="e">
        <f>W15/(LOG(W4)/LOG(2))</f>
        <v>#DIV/0!</v>
      </c>
      <c r="AA16" s="28" t="s">
        <v>114</v>
      </c>
      <c r="AB16" s="28" t="e">
        <f>AB15/(LOG(AB4)/LOG(2))</f>
        <v>#DIV/0!</v>
      </c>
      <c r="AF16" s="28" t="s">
        <v>115</v>
      </c>
      <c r="AG16" s="28" t="e">
        <f>AG15/(LOG(AG4)/LOG(2))</f>
        <v>#DIV/0!</v>
      </c>
      <c r="AK16" s="28" t="s">
        <v>116</v>
      </c>
      <c r="AL16" s="28" t="e">
        <f>AL15/(LOG(AL4)/LOG(2))</f>
        <v>#DIV/0!</v>
      </c>
      <c r="AP16" s="28" t="s">
        <v>117</v>
      </c>
      <c r="AQ16" s="28" t="e">
        <f>AQ15/(LOG(AQ4)/LOG(2))</f>
        <v>#DIV/0!</v>
      </c>
      <c r="AU16" s="28" t="s">
        <v>118</v>
      </c>
      <c r="AV16" s="28" t="e">
        <f>AV15/(LOG(AV4)/LOG(2))</f>
        <v>#DIV/0!</v>
      </c>
    </row>
    <row r="19" spans="14:22" x14ac:dyDescent="0.25">
      <c r="N19" s="40" t="s">
        <v>97</v>
      </c>
      <c r="O19" s="40"/>
      <c r="P19" s="45"/>
      <c r="Q19" s="45"/>
      <c r="R19" s="45"/>
      <c r="S19" s="45"/>
      <c r="T19" s="45"/>
      <c r="U19" s="45"/>
      <c r="V19" s="46"/>
    </row>
    <row r="20" spans="14:22" x14ac:dyDescent="0.25">
      <c r="N20" s="40">
        <f>COUNTIF(L6:L7,G3)</f>
        <v>0</v>
      </c>
      <c r="O20" s="40"/>
      <c r="P20" s="47">
        <v>0</v>
      </c>
      <c r="Q20" s="47">
        <v>0</v>
      </c>
      <c r="R20" s="47">
        <v>0</v>
      </c>
      <c r="S20" s="47">
        <v>0</v>
      </c>
      <c r="T20" s="47">
        <v>0</v>
      </c>
      <c r="U20" s="47">
        <v>0</v>
      </c>
      <c r="V20" s="46"/>
    </row>
    <row r="21" spans="14:22" x14ac:dyDescent="0.25">
      <c r="O21" s="41"/>
      <c r="P21" s="45" t="s">
        <v>98</v>
      </c>
      <c r="Q21" s="45"/>
      <c r="R21" s="45"/>
      <c r="S21" s="45"/>
      <c r="T21" s="45"/>
      <c r="U21" s="45"/>
      <c r="V21" s="45"/>
    </row>
    <row r="22" spans="14:22" x14ac:dyDescent="0.25">
      <c r="O22" s="41"/>
      <c r="P22" s="47" t="s">
        <v>105</v>
      </c>
      <c r="Q22" s="47" t="s">
        <v>106</v>
      </c>
      <c r="R22" s="47" t="s">
        <v>107</v>
      </c>
      <c r="S22" s="47" t="s">
        <v>108</v>
      </c>
      <c r="T22" s="47" t="s">
        <v>109</v>
      </c>
      <c r="U22" s="47" t="s">
        <v>110</v>
      </c>
      <c r="V22" s="45"/>
    </row>
    <row r="23" spans="14:22" x14ac:dyDescent="0.25">
      <c r="O23" s="45" t="s">
        <v>99</v>
      </c>
      <c r="P23" s="47">
        <f>$G$3</f>
        <v>211</v>
      </c>
      <c r="Q23" s="47">
        <f>$G$3</f>
        <v>211</v>
      </c>
      <c r="R23" s="47">
        <f>$G$3</f>
        <v>211</v>
      </c>
      <c r="S23" s="47">
        <f>$G$3</f>
        <v>211</v>
      </c>
      <c r="T23" s="47">
        <f>$G$3</f>
        <v>211</v>
      </c>
      <c r="U23" s="47">
        <f>$G$3</f>
        <v>211</v>
      </c>
      <c r="V23" s="45"/>
    </row>
    <row r="24" spans="14:22" x14ac:dyDescent="0.25">
      <c r="O24" s="45" t="s">
        <v>100</v>
      </c>
      <c r="P24" s="47">
        <f>U11</f>
        <v>0</v>
      </c>
      <c r="Q24" s="47">
        <f>Z11</f>
        <v>0</v>
      </c>
      <c r="R24" s="47">
        <f>AE11</f>
        <v>0</v>
      </c>
      <c r="S24" s="47">
        <f>AJ11</f>
        <v>0</v>
      </c>
      <c r="T24" s="47">
        <f>AO11</f>
        <v>0</v>
      </c>
      <c r="U24" s="47">
        <f>AT11</f>
        <v>0</v>
      </c>
      <c r="V24" s="45"/>
    </row>
    <row r="25" spans="14:22" x14ac:dyDescent="0.25">
      <c r="O25" s="48" t="s">
        <v>101</v>
      </c>
      <c r="P25" s="42"/>
      <c r="Q25" s="42"/>
      <c r="R25" s="42"/>
      <c r="S25" s="42"/>
      <c r="T25" s="42"/>
      <c r="U25" s="42"/>
      <c r="V25" s="42"/>
    </row>
    <row r="26" spans="14:22" x14ac:dyDescent="0.25">
      <c r="O26" s="49" t="s">
        <v>102</v>
      </c>
      <c r="P26" s="44"/>
      <c r="Q26" s="44"/>
      <c r="R26" s="44"/>
      <c r="S26" s="44"/>
      <c r="T26" s="44"/>
      <c r="U26" s="44"/>
      <c r="V26" s="41"/>
    </row>
    <row r="27" spans="14:22" x14ac:dyDescent="0.25">
      <c r="O27" s="48" t="s">
        <v>103</v>
      </c>
      <c r="P27" s="42"/>
      <c r="Q27" s="42"/>
      <c r="R27" s="42"/>
      <c r="S27" s="42"/>
      <c r="T27" s="42"/>
      <c r="U27" s="42"/>
      <c r="V27" s="42"/>
    </row>
    <row r="28" spans="14:22" x14ac:dyDescent="0.25">
      <c r="N28" s="41"/>
      <c r="O28" s="50" t="s">
        <v>104</v>
      </c>
      <c r="P28" t="e">
        <f>F6/P20</f>
        <v>#VALUE!</v>
      </c>
      <c r="Q28" t="e">
        <f>(F6-F6)/Q20</f>
        <v>#VALUE!</v>
      </c>
      <c r="R28" t="e">
        <f>(F6-F6)/R20</f>
        <v>#VALUE!</v>
      </c>
      <c r="S28" t="e">
        <f>(F6-F6)/S20</f>
        <v>#VALUE!</v>
      </c>
      <c r="T28" t="e">
        <f>(F6-F6)/T20</f>
        <v>#VALUE!</v>
      </c>
      <c r="U28" t="e">
        <f>(F6-F6)/U20</f>
        <v>#VALUE!</v>
      </c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8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122</v>
      </c>
    </row>
    <row r="2" spans="1:48" x14ac:dyDescent="0.25">
      <c r="A2" t="s">
        <v>0</v>
      </c>
      <c r="B2" s="34">
        <v>40609</v>
      </c>
      <c r="C2" s="35"/>
      <c r="F2" s="26" t="s">
        <v>77</v>
      </c>
      <c r="G2" s="27">
        <v>0</v>
      </c>
    </row>
    <row r="3" spans="1:48" x14ac:dyDescent="0.25">
      <c r="A3" t="s">
        <v>1</v>
      </c>
      <c r="B3">
        <v>0</v>
      </c>
      <c r="F3" s="26" t="s">
        <v>78</v>
      </c>
      <c r="G3" s="27">
        <f>Start!J2</f>
        <v>211</v>
      </c>
      <c r="P3" s="26" t="s">
        <v>79</v>
      </c>
      <c r="Q3" s="27">
        <f>4994-COUNTBLANK(L7:L5000)</f>
        <v>2</v>
      </c>
      <c r="V3" s="26" t="s">
        <v>112</v>
      </c>
      <c r="W3">
        <f>COUNTA(L6:L7)</f>
        <v>2</v>
      </c>
      <c r="AA3" s="26" t="s">
        <v>112</v>
      </c>
      <c r="AB3">
        <f>COUNTA(L7:L7)</f>
        <v>1</v>
      </c>
      <c r="AF3" s="26" t="s">
        <v>112</v>
      </c>
      <c r="AG3">
        <f>COUNTA(L7:L8)</f>
        <v>2</v>
      </c>
      <c r="AK3" s="26" t="s">
        <v>112</v>
      </c>
      <c r="AL3">
        <f>COUNTA(L7:L8)</f>
        <v>2</v>
      </c>
      <c r="AP3" s="26" t="s">
        <v>112</v>
      </c>
      <c r="AQ3">
        <f>COUNTA(L8:L8)</f>
        <v>1</v>
      </c>
      <c r="AU3" s="26" t="s">
        <v>112</v>
      </c>
      <c r="AV3">
        <f>COUNTA(L8:L9)</f>
        <v>1</v>
      </c>
    </row>
    <row r="4" spans="1:48" x14ac:dyDescent="0.25">
      <c r="A4" t="s">
        <v>2</v>
      </c>
      <c r="B4">
        <v>0</v>
      </c>
      <c r="P4" s="26" t="s">
        <v>80</v>
      </c>
      <c r="Q4" s="27">
        <f>SUM(O7:O14)</f>
        <v>1</v>
      </c>
      <c r="V4" s="26" t="s">
        <v>113</v>
      </c>
      <c r="W4">
        <f>SUM(U7:U14)</f>
        <v>1</v>
      </c>
      <c r="AA4" s="26" t="s">
        <v>113</v>
      </c>
      <c r="AB4">
        <f>SUM(Z7:Z14)</f>
        <v>1</v>
      </c>
      <c r="AF4" s="26" t="s">
        <v>113</v>
      </c>
      <c r="AG4">
        <f>SUM(AE7:AE14)</f>
        <v>1</v>
      </c>
      <c r="AK4" s="26" t="s">
        <v>113</v>
      </c>
      <c r="AL4">
        <f>SUM(AJ7:AJ14)</f>
        <v>1</v>
      </c>
      <c r="AP4" s="26" t="s">
        <v>113</v>
      </c>
      <c r="AQ4">
        <f>SUM(AO7:AO14)</f>
        <v>0</v>
      </c>
      <c r="AU4" s="26" t="s">
        <v>113</v>
      </c>
      <c r="AV4">
        <f>SUM(AT7:AT14)</f>
        <v>0</v>
      </c>
    </row>
    <row r="5" spans="1:48" ht="15.75" thickBot="1" x14ac:dyDescent="0.3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5.75" thickBot="1" x14ac:dyDescent="0.3">
      <c r="A6" s="73" t="s">
        <v>85</v>
      </c>
      <c r="B6" s="74" t="s">
        <v>86</v>
      </c>
      <c r="C6" s="73" t="s">
        <v>87</v>
      </c>
      <c r="D6" s="74" t="s">
        <v>88</v>
      </c>
      <c r="E6" s="73" t="s">
        <v>89</v>
      </c>
      <c r="F6" s="74" t="s">
        <v>90</v>
      </c>
      <c r="G6" s="73" t="s">
        <v>91</v>
      </c>
      <c r="H6" s="74" t="s">
        <v>92</v>
      </c>
      <c r="I6" s="67" t="s">
        <v>93</v>
      </c>
      <c r="J6" s="68" t="s">
        <v>94</v>
      </c>
      <c r="K6" s="69" t="s">
        <v>95</v>
      </c>
      <c r="L6" s="33" t="s">
        <v>96</v>
      </c>
      <c r="N6" s="37" t="s">
        <v>81</v>
      </c>
      <c r="O6" s="38"/>
      <c r="P6" s="39" t="s">
        <v>82</v>
      </c>
      <c r="Q6" s="39" t="s">
        <v>83</v>
      </c>
      <c r="T6" s="53" t="s">
        <v>81</v>
      </c>
      <c r="U6" s="54"/>
      <c r="V6" s="39" t="s">
        <v>82</v>
      </c>
      <c r="W6" s="39" t="s">
        <v>83</v>
      </c>
      <c r="Y6" s="53" t="s">
        <v>81</v>
      </c>
      <c r="Z6" s="54"/>
      <c r="AA6" s="39" t="s">
        <v>82</v>
      </c>
      <c r="AB6" s="39" t="s">
        <v>83</v>
      </c>
      <c r="AD6" s="53" t="s">
        <v>81</v>
      </c>
      <c r="AE6" s="54"/>
      <c r="AF6" s="39" t="s">
        <v>82</v>
      </c>
      <c r="AG6" s="39" t="s">
        <v>83</v>
      </c>
      <c r="AI6" s="53" t="s">
        <v>81</v>
      </c>
      <c r="AJ6" s="54"/>
      <c r="AK6" s="39" t="s">
        <v>82</v>
      </c>
      <c r="AL6" s="39" t="s">
        <v>83</v>
      </c>
      <c r="AN6" s="53" t="s">
        <v>81</v>
      </c>
      <c r="AO6" s="54"/>
      <c r="AP6" s="39" t="s">
        <v>82</v>
      </c>
      <c r="AQ6" s="39" t="s">
        <v>83</v>
      </c>
      <c r="AS6" s="53" t="s">
        <v>81</v>
      </c>
      <c r="AT6" s="54"/>
      <c r="AU6" s="39" t="s">
        <v>82</v>
      </c>
      <c r="AV6" s="39" t="s">
        <v>83</v>
      </c>
    </row>
    <row r="7" spans="1:48" x14ac:dyDescent="0.25">
      <c r="A7" s="58">
        <v>21</v>
      </c>
      <c r="B7" s="58">
        <v>19</v>
      </c>
      <c r="C7" s="61">
        <v>22</v>
      </c>
      <c r="D7" s="58">
        <v>27</v>
      </c>
      <c r="E7" s="61">
        <v>24</v>
      </c>
      <c r="F7" s="58">
        <v>31</v>
      </c>
      <c r="G7" s="64"/>
      <c r="H7" s="64"/>
      <c r="I7" s="42"/>
      <c r="J7" s="42"/>
      <c r="K7" s="43">
        <v>0</v>
      </c>
      <c r="L7">
        <v>222</v>
      </c>
      <c r="N7" s="36">
        <v>111</v>
      </c>
      <c r="O7" s="36">
        <f>COUNTIF($L$7:$L$500,N7)</f>
        <v>0</v>
      </c>
      <c r="P7" s="36">
        <f>O7/$Q$4</f>
        <v>0</v>
      </c>
      <c r="Q7" s="36">
        <f>IF(P7=0,0,(P7*((LOG(P7))/LOG(2))))</f>
        <v>0</v>
      </c>
      <c r="T7" s="36">
        <f>N7</f>
        <v>111</v>
      </c>
      <c r="U7" s="36">
        <f>COUNTIF(L6:L7,T7)</f>
        <v>0</v>
      </c>
      <c r="V7" s="36">
        <f>U7/(W4-U11)</f>
        <v>0</v>
      </c>
      <c r="W7" s="36">
        <f>IF(V7=0,0,(V7*((LOG(V7))/LOG(2))))</f>
        <v>0</v>
      </c>
      <c r="Y7" s="36">
        <f>N7</f>
        <v>111</v>
      </c>
      <c r="Z7" s="36">
        <f>COUNTIF(L7:L7,Y7)</f>
        <v>0</v>
      </c>
      <c r="AA7" s="36">
        <f>Z7/(AB4-Z11)</f>
        <v>0</v>
      </c>
      <c r="AB7" s="36">
        <f>IF(AA7=0,0,(AA7*((LOG(AA7))/LOG(2))))</f>
        <v>0</v>
      </c>
      <c r="AD7" s="36">
        <f>N7</f>
        <v>111</v>
      </c>
      <c r="AE7" s="36">
        <f>COUNTIF(L7:L8,AD7)</f>
        <v>0</v>
      </c>
      <c r="AF7" s="36">
        <f>AE7/(AG4-AE11)</f>
        <v>0</v>
      </c>
      <c r="AG7" s="36">
        <f>IF(AF7=0,0,(AF7*((LOG(AF7))/LOG(2))))</f>
        <v>0</v>
      </c>
      <c r="AI7" s="36">
        <f>N7</f>
        <v>111</v>
      </c>
      <c r="AJ7" s="36">
        <f>COUNTIF(L7:L8,AI7)</f>
        <v>0</v>
      </c>
      <c r="AK7" s="36">
        <f>AJ7/(AL4-AJ11)</f>
        <v>0</v>
      </c>
      <c r="AL7" s="36">
        <f>IF(AK7=0,0,(AK7*((LOG(AK7))/LOG(2))))</f>
        <v>0</v>
      </c>
      <c r="AN7" s="36">
        <f>N7</f>
        <v>111</v>
      </c>
      <c r="AO7" s="36">
        <f>COUNTIF(L8:L8,AN7)</f>
        <v>0</v>
      </c>
      <c r="AP7" s="36" t="e">
        <f>AO7/(AQ4-AO11)</f>
        <v>#DIV/0!</v>
      </c>
      <c r="AQ7" s="36" t="e">
        <f>IF(AP7=0,0,(AP7*((LOG(AP7))/LOG(2))))</f>
        <v>#DIV/0!</v>
      </c>
      <c r="AS7" s="36">
        <f>N7</f>
        <v>111</v>
      </c>
      <c r="AT7" s="36">
        <f>COUNTIF(L8:L9,AS7)</f>
        <v>0</v>
      </c>
      <c r="AU7" s="36" t="e">
        <f>AT7/(AV4-AT11)</f>
        <v>#DIV/0!</v>
      </c>
      <c r="AV7" s="36" t="e">
        <f>IF(AU7=0,0,(AU7*((LOG(AU7))/LOG(2))))</f>
        <v>#DIV/0!</v>
      </c>
    </row>
    <row r="8" spans="1:48" x14ac:dyDescent="0.25">
      <c r="A8" s="60">
        <v>21</v>
      </c>
      <c r="B8" s="60">
        <v>162</v>
      </c>
      <c r="C8" s="63">
        <v>22</v>
      </c>
      <c r="D8" s="60">
        <v>424</v>
      </c>
      <c r="E8" s="63"/>
      <c r="F8" s="60"/>
      <c r="G8" s="66"/>
      <c r="H8" s="66"/>
      <c r="I8" s="41"/>
      <c r="J8" s="41"/>
      <c r="K8" s="51"/>
      <c r="L8">
        <v>22</v>
      </c>
      <c r="N8" s="36">
        <v>112</v>
      </c>
      <c r="O8" s="36">
        <f>COUNTIF($L$7:$L$500,N8)</f>
        <v>0</v>
      </c>
      <c r="P8" s="36">
        <f>O8/$Q$4</f>
        <v>0</v>
      </c>
      <c r="Q8" s="36">
        <f>IF(P8=0,0,(P8*((LOG(P8))/LOG(2))))</f>
        <v>0</v>
      </c>
      <c r="T8" s="36">
        <f>N8</f>
        <v>112</v>
      </c>
      <c r="U8" s="36">
        <f>COUNTIF(L6:L7,T8)</f>
        <v>0</v>
      </c>
      <c r="V8" s="36">
        <f>U8/(W4-U11)</f>
        <v>0</v>
      </c>
      <c r="W8" s="36">
        <f>IF(V8=0,0,(V8*((LOG(V8))/LOG(2))))</f>
        <v>0</v>
      </c>
      <c r="Y8" s="36">
        <f>N8</f>
        <v>112</v>
      </c>
      <c r="Z8" s="36">
        <f>COUNTIF(L7:L7,Y8)</f>
        <v>0</v>
      </c>
      <c r="AA8" s="36">
        <f>Z8/(AB4-Z11)</f>
        <v>0</v>
      </c>
      <c r="AB8" s="36">
        <f>IF(AA8=0,0,(AA8*((LOG(AA8))/LOG(2))))</f>
        <v>0</v>
      </c>
      <c r="AD8" s="36">
        <f>N8</f>
        <v>112</v>
      </c>
      <c r="AE8" s="36">
        <f>COUNTIF(L7:L8,AD8)</f>
        <v>0</v>
      </c>
      <c r="AF8" s="36">
        <f>AE8/(AG4-AE11)</f>
        <v>0</v>
      </c>
      <c r="AG8" s="36">
        <f>IF(AF8=0,0,(AF8*((LOG(AF8))/LOG(2))))</f>
        <v>0</v>
      </c>
      <c r="AI8" s="36">
        <f>N8</f>
        <v>112</v>
      </c>
      <c r="AJ8" s="36">
        <f>COUNTIF(L7:L8,AI8)</f>
        <v>0</v>
      </c>
      <c r="AK8" s="36">
        <f>AJ8/(AL4-AJ11)</f>
        <v>0</v>
      </c>
      <c r="AL8" s="36">
        <f>IF(AK8=0,0,(AK8*((LOG(AK8))/LOG(2))))</f>
        <v>0</v>
      </c>
      <c r="AN8" s="36">
        <f>N8</f>
        <v>112</v>
      </c>
      <c r="AO8" s="36">
        <f>COUNTIF(L8:L8,AN8)</f>
        <v>0</v>
      </c>
      <c r="AP8" s="36" t="e">
        <f>AO8/(AQ4-AO11)</f>
        <v>#DIV/0!</v>
      </c>
      <c r="AQ8" s="36" t="e">
        <f>IF(AP8=0,0,(AP8*((LOG(AP8))/LOG(2))))</f>
        <v>#DIV/0!</v>
      </c>
      <c r="AS8" s="36">
        <f>N8</f>
        <v>112</v>
      </c>
      <c r="AT8" s="36">
        <f>COUNTIF(L8:L9,AS8)</f>
        <v>0</v>
      </c>
      <c r="AU8" s="36" t="e">
        <f>AT8/(AV4-AT11)</f>
        <v>#DIV/0!</v>
      </c>
      <c r="AV8" s="36" t="e">
        <f>IF(AU8=0,0,(AU8*((LOG(AU8))/LOG(2))))</f>
        <v>#DIV/0!</v>
      </c>
    </row>
    <row r="9" spans="1:48" x14ac:dyDescent="0.25">
      <c r="A9" s="57"/>
      <c r="B9" s="57"/>
      <c r="C9" s="57"/>
      <c r="D9" s="57"/>
      <c r="E9" s="57"/>
      <c r="F9" s="57"/>
      <c r="G9" s="57"/>
      <c r="H9" s="57"/>
      <c r="I9" s="41"/>
      <c r="J9" s="41"/>
      <c r="K9" s="51"/>
      <c r="N9" s="36">
        <v>121</v>
      </c>
      <c r="O9" s="36">
        <f>COUNTIF($L$7:$L$500,N9)</f>
        <v>0</v>
      </c>
      <c r="P9" s="36">
        <f>O9/$Q$4</f>
        <v>0</v>
      </c>
      <c r="Q9" s="36">
        <f>IF(P9=0,0,(P9*((LOG(P9))/LOG(2))))</f>
        <v>0</v>
      </c>
      <c r="T9" s="36">
        <f>N9</f>
        <v>121</v>
      </c>
      <c r="U9" s="36">
        <f>COUNTIF(L6:L7,T9)</f>
        <v>0</v>
      </c>
      <c r="V9" s="36">
        <f>U9/(W4-U11)</f>
        <v>0</v>
      </c>
      <c r="W9" s="36">
        <f>IF(V9=0,0,(V9*((LOG(V9))/LOG(2))))</f>
        <v>0</v>
      </c>
      <c r="Y9" s="36">
        <f>N9</f>
        <v>121</v>
      </c>
      <c r="Z9" s="36">
        <f>COUNTIF(L7:L7,Y9)</f>
        <v>0</v>
      </c>
      <c r="AA9" s="36">
        <f>Z9/(AB4-Z11)</f>
        <v>0</v>
      </c>
      <c r="AB9" s="36">
        <f>IF(AA9=0,0,(AA9*((LOG(AA9))/LOG(2))))</f>
        <v>0</v>
      </c>
      <c r="AD9" s="36">
        <f>N9</f>
        <v>121</v>
      </c>
      <c r="AE9" s="36">
        <f>COUNTIF(L7:L8,AD9)</f>
        <v>0</v>
      </c>
      <c r="AF9" s="36">
        <f>AE9/(AG4-AE11)</f>
        <v>0</v>
      </c>
      <c r="AG9" s="36">
        <f>IF(AF9=0,0,(AF9*((LOG(AF9))/LOG(2))))</f>
        <v>0</v>
      </c>
      <c r="AI9" s="36">
        <f>N9</f>
        <v>121</v>
      </c>
      <c r="AJ9" s="36">
        <f>COUNTIF(L7:L8,AI9)</f>
        <v>0</v>
      </c>
      <c r="AK9" s="36">
        <f>AJ9/(AL4-AJ11)</f>
        <v>0</v>
      </c>
      <c r="AL9" s="36">
        <f>IF(AK9=0,0,(AK9*((LOG(AK9))/LOG(2))))</f>
        <v>0</v>
      </c>
      <c r="AN9" s="36">
        <f>N9</f>
        <v>121</v>
      </c>
      <c r="AO9" s="36">
        <f>COUNTIF(L8:L8,AN9)</f>
        <v>0</v>
      </c>
      <c r="AP9" s="36" t="e">
        <f>AO9/(AQ4-AO11)</f>
        <v>#DIV/0!</v>
      </c>
      <c r="AQ9" s="36" t="e">
        <f>IF(AP9=0,0,(AP9*((LOG(AP9))/LOG(2))))</f>
        <v>#DIV/0!</v>
      </c>
      <c r="AS9" s="36">
        <f>N9</f>
        <v>121</v>
      </c>
      <c r="AT9" s="36">
        <f>COUNTIF(L8:L9,AS9)</f>
        <v>0</v>
      </c>
      <c r="AU9" s="36" t="e">
        <f>AT9/(AV4-AT11)</f>
        <v>#DIV/0!</v>
      </c>
      <c r="AV9" s="36" t="e">
        <f>IF(AU9=0,0,(AU9*((LOG(AU9))/LOG(2))))</f>
        <v>#DIV/0!</v>
      </c>
    </row>
    <row r="10" spans="1:48" x14ac:dyDescent="0.25">
      <c r="N10" s="36">
        <v>122</v>
      </c>
      <c r="O10" s="36">
        <f>COUNTIF($L$7:$L$500,N10)</f>
        <v>0</v>
      </c>
      <c r="P10" s="36">
        <f>O10/$Q$4</f>
        <v>0</v>
      </c>
      <c r="Q10" s="36">
        <f>IF(P10=0,0,(P10*((LOG(P10))/LOG(2))))</f>
        <v>0</v>
      </c>
      <c r="T10" s="36">
        <f>N10</f>
        <v>122</v>
      </c>
      <c r="U10" s="36">
        <f>COUNTIF(L6:L7,T10)</f>
        <v>0</v>
      </c>
      <c r="V10" s="36">
        <f>U10/(W4-U11)</f>
        <v>0</v>
      </c>
      <c r="W10" s="36">
        <f>IF(V10=0,0,(V10*((LOG(V10))/LOG(2))))</f>
        <v>0</v>
      </c>
      <c r="Y10" s="36">
        <f>N10</f>
        <v>122</v>
      </c>
      <c r="Z10" s="36">
        <f>COUNTIF(L7:L7,Y10)</f>
        <v>0</v>
      </c>
      <c r="AA10" s="36">
        <f>Z10/(AB4-Z11)</f>
        <v>0</v>
      </c>
      <c r="AB10" s="36">
        <f>IF(AA10=0,0,(AA10*((LOG(AA10))/LOG(2))))</f>
        <v>0</v>
      </c>
      <c r="AD10" s="36">
        <f>N10</f>
        <v>122</v>
      </c>
      <c r="AE10" s="36">
        <f>COUNTIF(L7:L8,AD10)</f>
        <v>0</v>
      </c>
      <c r="AF10" s="36">
        <f>AE10/(AG4-AE11)</f>
        <v>0</v>
      </c>
      <c r="AG10" s="36">
        <f>IF(AF10=0,0,(AF10*((LOG(AF10))/LOG(2))))</f>
        <v>0</v>
      </c>
      <c r="AI10" s="36">
        <f>N10</f>
        <v>122</v>
      </c>
      <c r="AJ10" s="36">
        <f>COUNTIF(L7:L8,AI10)</f>
        <v>0</v>
      </c>
      <c r="AK10" s="36">
        <f>AJ10/(AL4-AJ11)</f>
        <v>0</v>
      </c>
      <c r="AL10" s="36">
        <f>IF(AK10=0,0,(AK10*((LOG(AK10))/LOG(2))))</f>
        <v>0</v>
      </c>
      <c r="AN10" s="36">
        <f>N10</f>
        <v>122</v>
      </c>
      <c r="AO10" s="36">
        <f>COUNTIF(L8:L8,AN10)</f>
        <v>0</v>
      </c>
      <c r="AP10" s="36" t="e">
        <f>AO10/(AQ4-AO11)</f>
        <v>#DIV/0!</v>
      </c>
      <c r="AQ10" s="36" t="e">
        <f>IF(AP10=0,0,(AP10*((LOG(AP10))/LOG(2))))</f>
        <v>#DIV/0!</v>
      </c>
      <c r="AS10" s="36">
        <f>N10</f>
        <v>122</v>
      </c>
      <c r="AT10" s="36">
        <f>COUNTIF(L8:L9,AS10)</f>
        <v>0</v>
      </c>
      <c r="AU10" s="36" t="e">
        <f>AT10/(AV4-AT11)</f>
        <v>#DIV/0!</v>
      </c>
      <c r="AV10" s="36" t="e">
        <f>IF(AU10=0,0,(AU10*((LOG(AU10))/LOG(2))))</f>
        <v>#DIV/0!</v>
      </c>
    </row>
    <row r="11" spans="1:48" x14ac:dyDescent="0.25">
      <c r="N11" s="36">
        <v>211</v>
      </c>
      <c r="O11" s="36">
        <f>COUNTIF($L$7:$L$500,N11)</f>
        <v>0</v>
      </c>
      <c r="P11" s="36">
        <f>O11/$Q$4</f>
        <v>0</v>
      </c>
      <c r="Q11" s="36">
        <f>IF(P11=0,0,(P11*((LOG(P11))/LOG(2))))</f>
        <v>0</v>
      </c>
      <c r="T11" s="36">
        <f>N11</f>
        <v>211</v>
      </c>
      <c r="U11" s="36">
        <f>COUNTIF(L6:L7,T11)</f>
        <v>0</v>
      </c>
      <c r="V11" s="55"/>
      <c r="W11" s="56"/>
      <c r="Y11" s="36">
        <f>N11</f>
        <v>211</v>
      </c>
      <c r="Z11" s="36">
        <f>COUNTIF(L7:L7,Y11)</f>
        <v>0</v>
      </c>
      <c r="AA11" s="55"/>
      <c r="AB11" s="56"/>
      <c r="AD11" s="36">
        <f>N11</f>
        <v>211</v>
      </c>
      <c r="AE11" s="36">
        <f>COUNTIF(L7:L8,AD11)</f>
        <v>0</v>
      </c>
      <c r="AF11" s="55"/>
      <c r="AG11" s="56"/>
      <c r="AI11" s="36">
        <f>N11</f>
        <v>211</v>
      </c>
      <c r="AJ11" s="36">
        <f>COUNTIF(L7:L8,AI11)</f>
        <v>0</v>
      </c>
      <c r="AK11" s="55"/>
      <c r="AL11" s="56"/>
      <c r="AN11" s="36">
        <f>N11</f>
        <v>211</v>
      </c>
      <c r="AO11" s="36">
        <f>COUNTIF(L8:L8,AN11)</f>
        <v>0</v>
      </c>
      <c r="AP11" s="55"/>
      <c r="AQ11" s="56"/>
      <c r="AS11" s="36">
        <f>N11</f>
        <v>211</v>
      </c>
      <c r="AT11" s="36">
        <f>COUNTIF(L8:L9,AS11)</f>
        <v>0</v>
      </c>
      <c r="AU11" s="55"/>
      <c r="AV11" s="56"/>
    </row>
    <row r="12" spans="1:48" x14ac:dyDescent="0.25">
      <c r="N12" s="36">
        <v>212</v>
      </c>
      <c r="O12" s="36">
        <f>COUNTIF($L$7:$L$500,N12)</f>
        <v>0</v>
      </c>
      <c r="P12" s="36">
        <f>O12/$Q$4</f>
        <v>0</v>
      </c>
      <c r="Q12" s="36">
        <f>IF(P12=0,0,(P12*((LOG(P12))/LOG(2))))</f>
        <v>0</v>
      </c>
      <c r="T12" s="36">
        <f>N12</f>
        <v>212</v>
      </c>
      <c r="U12" s="36">
        <f>COUNTIF(L6:L7,T12)</f>
        <v>0</v>
      </c>
      <c r="V12" s="36">
        <f>U12/(W4-U11)</f>
        <v>0</v>
      </c>
      <c r="W12" s="36">
        <f>IF(V12=0,0,(V12*((LOG(V12))/LOG(2))))</f>
        <v>0</v>
      </c>
      <c r="Y12" s="36">
        <f>N12</f>
        <v>212</v>
      </c>
      <c r="Z12" s="36">
        <f>COUNTIF(L7:L7,Y12)</f>
        <v>0</v>
      </c>
      <c r="AA12" s="36">
        <f>Z12/(AB4-Z11)</f>
        <v>0</v>
      </c>
      <c r="AB12" s="36">
        <f>IF(AA12=0,0,(AA12*((LOG(AA12))/LOG(2))))</f>
        <v>0</v>
      </c>
      <c r="AD12" s="36">
        <f>N12</f>
        <v>212</v>
      </c>
      <c r="AE12" s="36">
        <f>COUNTIF(L7:L8,AD12)</f>
        <v>0</v>
      </c>
      <c r="AF12" s="36">
        <f>AE12/(AG4-AE11)</f>
        <v>0</v>
      </c>
      <c r="AG12" s="36">
        <f>IF(AF12=0,0,(AF12*((LOG(AF12))/LOG(2))))</f>
        <v>0</v>
      </c>
      <c r="AI12" s="36">
        <f>N12</f>
        <v>212</v>
      </c>
      <c r="AJ12" s="36">
        <f>COUNTIF(L7:L8,AI12)</f>
        <v>0</v>
      </c>
      <c r="AK12" s="36">
        <f>AJ12/(AL4-AJ11)</f>
        <v>0</v>
      </c>
      <c r="AL12" s="36">
        <f>IF(AK12=0,0,(AK12*((LOG(AK12))/LOG(2))))</f>
        <v>0</v>
      </c>
      <c r="AN12" s="36">
        <f>N12</f>
        <v>212</v>
      </c>
      <c r="AO12" s="36">
        <f>COUNTIF(L8:L8,AN12)</f>
        <v>0</v>
      </c>
      <c r="AP12" s="36" t="e">
        <f>AO12/(AQ4-AO11)</f>
        <v>#DIV/0!</v>
      </c>
      <c r="AQ12" s="36" t="e">
        <f>IF(AP12=0,0,(AP12*((LOG(AP12))/LOG(2))))</f>
        <v>#DIV/0!</v>
      </c>
      <c r="AS12" s="36">
        <f>N12</f>
        <v>212</v>
      </c>
      <c r="AT12" s="36">
        <f>COUNTIF(L8:L9,AS12)</f>
        <v>0</v>
      </c>
      <c r="AU12" s="36" t="e">
        <f>AT12/(AV4-AT11)</f>
        <v>#DIV/0!</v>
      </c>
      <c r="AV12" s="36" t="e">
        <f>IF(AU12=0,0,(AU12*((LOG(AU12))/LOG(2))))</f>
        <v>#DIV/0!</v>
      </c>
    </row>
    <row r="13" spans="1:48" x14ac:dyDescent="0.25">
      <c r="N13" s="36">
        <v>221</v>
      </c>
      <c r="O13" s="36">
        <f>COUNTIF($L$7:$L$500,N13)</f>
        <v>0</v>
      </c>
      <c r="P13" s="36">
        <f>O13/$Q$4</f>
        <v>0</v>
      </c>
      <c r="Q13" s="36">
        <f>IF(P13=0,0,(P13*((LOG(P13))/LOG(2))))</f>
        <v>0</v>
      </c>
      <c r="T13" s="36">
        <f>N13</f>
        <v>221</v>
      </c>
      <c r="U13" s="36">
        <f>COUNTIF(L6:L7,T13)</f>
        <v>0</v>
      </c>
      <c r="V13" s="36">
        <f>U13/(W4-U11)</f>
        <v>0</v>
      </c>
      <c r="W13" s="36">
        <f>IF(V13=0,0,(V13*((LOG(V13))/LOG(2))))</f>
        <v>0</v>
      </c>
      <c r="Y13" s="36">
        <f>N13</f>
        <v>221</v>
      </c>
      <c r="Z13" s="36">
        <f>COUNTIF(L7:L7,Y13)</f>
        <v>0</v>
      </c>
      <c r="AA13" s="36">
        <f>Z13/(AB4-Z11)</f>
        <v>0</v>
      </c>
      <c r="AB13" s="36">
        <f>IF(AA13=0,0,(AA13*((LOG(AA13))/LOG(2))))</f>
        <v>0</v>
      </c>
      <c r="AD13" s="36">
        <f>N13</f>
        <v>221</v>
      </c>
      <c r="AE13" s="36">
        <f>COUNTIF(L7:L8,AD13)</f>
        <v>0</v>
      </c>
      <c r="AF13" s="36">
        <f>AE13/(AG4-AE11)</f>
        <v>0</v>
      </c>
      <c r="AG13" s="36">
        <f>IF(AF13=0,0,(AF13*((LOG(AF13))/LOG(2))))</f>
        <v>0</v>
      </c>
      <c r="AI13" s="36">
        <f>N13</f>
        <v>221</v>
      </c>
      <c r="AJ13" s="36">
        <f>COUNTIF(L7:L8,AI13)</f>
        <v>0</v>
      </c>
      <c r="AK13" s="36">
        <f>AJ13/(AL4-AJ11)</f>
        <v>0</v>
      </c>
      <c r="AL13" s="36">
        <f>IF(AK13=0,0,(AK13*((LOG(AK13))/LOG(2))))</f>
        <v>0</v>
      </c>
      <c r="AN13" s="36">
        <f>N13</f>
        <v>221</v>
      </c>
      <c r="AO13" s="36">
        <f>COUNTIF(L8:L8,AN13)</f>
        <v>0</v>
      </c>
      <c r="AP13" s="36" t="e">
        <f>AO13/(AQ4-AO11)</f>
        <v>#DIV/0!</v>
      </c>
      <c r="AQ13" s="36" t="e">
        <f>IF(AP13=0,0,(AP13*((LOG(AP13))/LOG(2))))</f>
        <v>#DIV/0!</v>
      </c>
      <c r="AS13" s="36">
        <f>N13</f>
        <v>221</v>
      </c>
      <c r="AT13" s="36">
        <f>COUNTIF(L8:L9,AS13)</f>
        <v>0</v>
      </c>
      <c r="AU13" s="36" t="e">
        <f>AT13/(AV4-AT11)</f>
        <v>#DIV/0!</v>
      </c>
      <c r="AV13" s="36" t="e">
        <f>IF(AU13=0,0,(AU13*((LOG(AU13))/LOG(2))))</f>
        <v>#DIV/0!</v>
      </c>
    </row>
    <row r="14" spans="1:48" x14ac:dyDescent="0.25">
      <c r="N14" s="36">
        <v>222</v>
      </c>
      <c r="O14" s="36">
        <f>COUNTIF($L$7:$L$500,N14)</f>
        <v>1</v>
      </c>
      <c r="P14" s="36">
        <f>O14/$Q$4</f>
        <v>1</v>
      </c>
      <c r="Q14" s="36">
        <f>IF(P14=0,0,(P14*((LOG(P14))/LOG(2))))</f>
        <v>0</v>
      </c>
      <c r="T14" s="36">
        <f>N14</f>
        <v>222</v>
      </c>
      <c r="U14" s="36">
        <f>COUNTIF(L6:L7,T14)</f>
        <v>1</v>
      </c>
      <c r="V14" s="36">
        <f>U14/(W4-U11)</f>
        <v>1</v>
      </c>
      <c r="W14" s="36">
        <f>IF(V14=0,0,(V14*((LOG(V14))/LOG(2))))</f>
        <v>0</v>
      </c>
      <c r="Y14" s="36">
        <f>N14</f>
        <v>222</v>
      </c>
      <c r="Z14" s="36">
        <f>COUNTIF(L7:L7,Y14)</f>
        <v>1</v>
      </c>
      <c r="AA14" s="36">
        <f>Z14/(AB4-Z11)</f>
        <v>1</v>
      </c>
      <c r="AB14" s="36">
        <f>IF(AA14=0,0,(AA14*((LOG(AA14))/LOG(2))))</f>
        <v>0</v>
      </c>
      <c r="AD14" s="36">
        <f>N14</f>
        <v>222</v>
      </c>
      <c r="AE14" s="36">
        <f>COUNTIF(L7:L8,AD14)</f>
        <v>1</v>
      </c>
      <c r="AF14" s="36">
        <f>AE14/(AG4-AE11)</f>
        <v>1</v>
      </c>
      <c r="AG14" s="36">
        <f>IF(AF14=0,0,(AF14*((LOG(AF14))/LOG(2))))</f>
        <v>0</v>
      </c>
      <c r="AI14" s="36">
        <f>N14</f>
        <v>222</v>
      </c>
      <c r="AJ14" s="36">
        <f>COUNTIF(L7:L8,AI14)</f>
        <v>1</v>
      </c>
      <c r="AK14" s="36">
        <f>AJ14/(AL4-AJ11)</f>
        <v>1</v>
      </c>
      <c r="AL14" s="36">
        <f>IF(AK14=0,0,(AK14*((LOG(AK14))/LOG(2))))</f>
        <v>0</v>
      </c>
      <c r="AN14" s="36">
        <f>N14</f>
        <v>222</v>
      </c>
      <c r="AO14" s="36">
        <f>COUNTIF(L8:L8,AN14)</f>
        <v>0</v>
      </c>
      <c r="AP14" s="36" t="e">
        <f>AO14/(AQ4-AO11)</f>
        <v>#DIV/0!</v>
      </c>
      <c r="AQ14" s="36" t="e">
        <f>IF(AP14=0,0,(AP14*((LOG(AP14))/LOG(2))))</f>
        <v>#DIV/0!</v>
      </c>
      <c r="AS14" s="36">
        <f>N14</f>
        <v>222</v>
      </c>
      <c r="AT14" s="36">
        <f>COUNTIF(L8:L9,AS14)</f>
        <v>0</v>
      </c>
      <c r="AU14" s="36" t="e">
        <f>AT14/(AV4-AT11)</f>
        <v>#DIV/0!</v>
      </c>
      <c r="AV14" s="36" t="e">
        <f>IF(AU14=0,0,(AU14*((LOG(AU14))/LOG(2))))</f>
        <v>#DIV/0!</v>
      </c>
    </row>
    <row r="15" spans="1:48" x14ac:dyDescent="0.25">
      <c r="P15">
        <f>SUM(P7:P14)</f>
        <v>1</v>
      </c>
      <c r="Q15">
        <f>-SUM(Q7:Q14)</f>
        <v>0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0</v>
      </c>
      <c r="AP15" t="e">
        <f>SUM(AP7:AP14)</f>
        <v>#DIV/0!</v>
      </c>
      <c r="AQ15" t="e">
        <f>-SUM(AQ7:AQ14)</f>
        <v>#DIV/0!</v>
      </c>
      <c r="AU15" t="e">
        <f>SUM(AU7:AU14)</f>
        <v>#DIV/0!</v>
      </c>
      <c r="AV15" t="e">
        <f>-SUM(AV7:AV14)</f>
        <v>#DIV/0!</v>
      </c>
    </row>
    <row r="16" spans="1:48" x14ac:dyDescent="0.25">
      <c r="P16" s="28" t="s">
        <v>84</v>
      </c>
      <c r="Q16" s="28" t="e">
        <f>Q15/(LOG(Q4)/LOG(2))</f>
        <v>#DIV/0!</v>
      </c>
      <c r="V16" s="28" t="s">
        <v>111</v>
      </c>
      <c r="W16" s="28" t="e">
        <f>W15/(LOG(W4)/LOG(2))</f>
        <v>#DIV/0!</v>
      </c>
      <c r="AA16" s="28" t="s">
        <v>114</v>
      </c>
      <c r="AB16" s="28" t="e">
        <f>AB15/(LOG(AB4)/LOG(2))</f>
        <v>#DIV/0!</v>
      </c>
      <c r="AF16" s="28" t="s">
        <v>115</v>
      </c>
      <c r="AG16" s="28" t="e">
        <f>AG15/(LOG(AG4)/LOG(2))</f>
        <v>#DIV/0!</v>
      </c>
      <c r="AK16" s="28" t="s">
        <v>116</v>
      </c>
      <c r="AL16" s="28" t="e">
        <f>AL15/(LOG(AL4)/LOG(2))</f>
        <v>#DIV/0!</v>
      </c>
      <c r="AP16" s="28" t="s">
        <v>117</v>
      </c>
      <c r="AQ16" s="28" t="e">
        <f>AQ15/(LOG(AQ4)/LOG(2))</f>
        <v>#DIV/0!</v>
      </c>
      <c r="AU16" s="28" t="s">
        <v>118</v>
      </c>
      <c r="AV16" s="28" t="e">
        <f>AV15/(LOG(AV4)/LOG(2))</f>
        <v>#DIV/0!</v>
      </c>
    </row>
    <row r="19" spans="14:22" x14ac:dyDescent="0.25">
      <c r="N19" s="40" t="s">
        <v>97</v>
      </c>
      <c r="O19" s="40"/>
      <c r="P19" s="45"/>
      <c r="Q19" s="45"/>
      <c r="R19" s="45"/>
      <c r="S19" s="45"/>
      <c r="T19" s="45"/>
      <c r="U19" s="45"/>
      <c r="V19" s="46"/>
    </row>
    <row r="20" spans="14:22" x14ac:dyDescent="0.25">
      <c r="N20" s="40">
        <f>COUNTIF(L7:L8,G3)</f>
        <v>0</v>
      </c>
      <c r="O20" s="40"/>
      <c r="P20" s="47">
        <v>0</v>
      </c>
      <c r="Q20" s="47">
        <v>1</v>
      </c>
      <c r="R20" s="47">
        <v>0</v>
      </c>
      <c r="S20" s="47">
        <v>0</v>
      </c>
      <c r="T20" s="47">
        <v>1</v>
      </c>
      <c r="U20" s="47">
        <v>0</v>
      </c>
      <c r="V20" s="46"/>
    </row>
    <row r="21" spans="14:22" x14ac:dyDescent="0.25">
      <c r="O21" s="41"/>
      <c r="P21" s="45" t="s">
        <v>98</v>
      </c>
      <c r="Q21" s="45"/>
      <c r="R21" s="45"/>
      <c r="S21" s="45"/>
      <c r="T21" s="45"/>
      <c r="U21" s="45"/>
      <c r="V21" s="45"/>
    </row>
    <row r="22" spans="14:22" x14ac:dyDescent="0.25">
      <c r="O22" s="41"/>
      <c r="P22" s="47" t="s">
        <v>105</v>
      </c>
      <c r="Q22" s="47" t="s">
        <v>106</v>
      </c>
      <c r="R22" s="47" t="s">
        <v>107</v>
      </c>
      <c r="S22" s="47" t="s">
        <v>108</v>
      </c>
      <c r="T22" s="47" t="s">
        <v>109</v>
      </c>
      <c r="U22" s="47" t="s">
        <v>110</v>
      </c>
      <c r="V22" s="45"/>
    </row>
    <row r="23" spans="14:22" x14ac:dyDescent="0.25">
      <c r="O23" s="45" t="s">
        <v>99</v>
      </c>
      <c r="P23" s="47">
        <f>$G$3</f>
        <v>211</v>
      </c>
      <c r="Q23" s="47">
        <f>$G$3</f>
        <v>211</v>
      </c>
      <c r="R23" s="47">
        <f>$G$3</f>
        <v>211</v>
      </c>
      <c r="S23" s="47">
        <f>$G$3</f>
        <v>211</v>
      </c>
      <c r="T23" s="47">
        <f>$G$3</f>
        <v>211</v>
      </c>
      <c r="U23" s="47">
        <f>$G$3</f>
        <v>211</v>
      </c>
      <c r="V23" s="45"/>
    </row>
    <row r="24" spans="14:22" x14ac:dyDescent="0.25">
      <c r="O24" s="45" t="s">
        <v>100</v>
      </c>
      <c r="P24" s="47">
        <f>U11</f>
        <v>0</v>
      </c>
      <c r="Q24" s="47">
        <f>Z11</f>
        <v>0</v>
      </c>
      <c r="R24" s="47">
        <f>AE11</f>
        <v>0</v>
      </c>
      <c r="S24" s="47">
        <f>AJ11</f>
        <v>0</v>
      </c>
      <c r="T24" s="47">
        <f>AO11</f>
        <v>0</v>
      </c>
      <c r="U24" s="47">
        <f>AT11</f>
        <v>0</v>
      </c>
      <c r="V24" s="45"/>
    </row>
    <row r="25" spans="14:22" x14ac:dyDescent="0.25">
      <c r="O25" s="48" t="s">
        <v>101</v>
      </c>
      <c r="P25" s="42"/>
      <c r="Q25" s="42"/>
      <c r="R25" s="42"/>
      <c r="S25" s="42"/>
      <c r="T25" s="42"/>
      <c r="U25" s="42"/>
      <c r="V25" s="42"/>
    </row>
    <row r="26" spans="14:22" x14ac:dyDescent="0.25">
      <c r="O26" s="49" t="s">
        <v>102</v>
      </c>
      <c r="P26" s="44"/>
      <c r="Q26" s="44"/>
      <c r="R26" s="44"/>
      <c r="S26" s="44"/>
      <c r="T26" s="44"/>
      <c r="U26" s="44"/>
      <c r="V26" s="41"/>
    </row>
    <row r="27" spans="14:22" x14ac:dyDescent="0.25">
      <c r="O27" s="48" t="s">
        <v>103</v>
      </c>
      <c r="P27" s="42"/>
      <c r="Q27" s="42"/>
      <c r="R27" s="42"/>
      <c r="S27" s="42"/>
      <c r="T27" s="42"/>
      <c r="U27" s="42"/>
      <c r="V27" s="42"/>
    </row>
    <row r="28" spans="14:22" x14ac:dyDescent="0.25">
      <c r="N28" s="41"/>
      <c r="O28" s="50" t="s">
        <v>104</v>
      </c>
      <c r="P28" t="e">
        <f>F6/P20</f>
        <v>#VALUE!</v>
      </c>
      <c r="Q28" t="e">
        <f>(F7-F6)/Q20</f>
        <v>#VALUE!</v>
      </c>
      <c r="R28" t="e">
        <f>(F7-F7)/R20</f>
        <v>#DIV/0!</v>
      </c>
      <c r="S28" t="e">
        <f>(F7-F7)/S20</f>
        <v>#DIV/0!</v>
      </c>
      <c r="T28">
        <f>(F8-F7)/T20</f>
        <v>-31</v>
      </c>
      <c r="U28" t="e">
        <f>(F8-F8)/U20</f>
        <v>#DIV/0!</v>
      </c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8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123</v>
      </c>
    </row>
    <row r="2" spans="1:48" x14ac:dyDescent="0.25">
      <c r="A2" t="s">
        <v>0</v>
      </c>
      <c r="B2" s="34">
        <v>40612</v>
      </c>
      <c r="C2" s="35"/>
      <c r="F2" s="26" t="s">
        <v>77</v>
      </c>
      <c r="G2" s="27">
        <v>0</v>
      </c>
    </row>
    <row r="3" spans="1:48" x14ac:dyDescent="0.25">
      <c r="A3" t="s">
        <v>1</v>
      </c>
      <c r="B3">
        <v>0</v>
      </c>
      <c r="F3" s="26" t="s">
        <v>78</v>
      </c>
      <c r="G3" s="27">
        <f>Start!J2</f>
        <v>211</v>
      </c>
      <c r="P3" s="26" t="s">
        <v>79</v>
      </c>
      <c r="Q3" s="27">
        <f>4994-COUNTBLANK(L7:L5000)</f>
        <v>51</v>
      </c>
      <c r="V3" s="26" t="s">
        <v>112</v>
      </c>
      <c r="W3">
        <f>COUNTA(L7:L15)</f>
        <v>9</v>
      </c>
      <c r="AA3" s="26" t="s">
        <v>112</v>
      </c>
      <c r="AB3">
        <f>COUNTA(L16:L23)</f>
        <v>8</v>
      </c>
      <c r="AF3" s="26" t="s">
        <v>112</v>
      </c>
      <c r="AG3">
        <f>COUNTA(L24:L32)</f>
        <v>9</v>
      </c>
      <c r="AK3" s="26" t="s">
        <v>112</v>
      </c>
      <c r="AL3">
        <f>COUNTA(L33:L40)</f>
        <v>8</v>
      </c>
      <c r="AP3" s="26" t="s">
        <v>112</v>
      </c>
      <c r="AQ3">
        <f>COUNTA(L41:L49)</f>
        <v>9</v>
      </c>
      <c r="AU3" s="26" t="s">
        <v>112</v>
      </c>
      <c r="AV3">
        <f>COUNTA(L50:L57)</f>
        <v>8</v>
      </c>
    </row>
    <row r="4" spans="1:48" x14ac:dyDescent="0.25">
      <c r="A4" t="s">
        <v>2</v>
      </c>
      <c r="B4">
        <v>0</v>
      </c>
      <c r="P4" s="26" t="s">
        <v>80</v>
      </c>
      <c r="Q4" s="27">
        <f>SUM(O7:O14)</f>
        <v>51</v>
      </c>
      <c r="V4" s="26" t="s">
        <v>113</v>
      </c>
      <c r="W4">
        <f>SUM(U7:U14)</f>
        <v>9</v>
      </c>
      <c r="AA4" s="26" t="s">
        <v>113</v>
      </c>
      <c r="AB4">
        <f>SUM(Z7:Z14)</f>
        <v>8</v>
      </c>
      <c r="AF4" s="26" t="s">
        <v>113</v>
      </c>
      <c r="AG4">
        <f>SUM(AE7:AE14)</f>
        <v>9</v>
      </c>
      <c r="AK4" s="26" t="s">
        <v>113</v>
      </c>
      <c r="AL4">
        <f>SUM(AJ7:AJ14)</f>
        <v>8</v>
      </c>
      <c r="AP4" s="26" t="s">
        <v>113</v>
      </c>
      <c r="AQ4">
        <f>SUM(AO7:AO14)</f>
        <v>9</v>
      </c>
      <c r="AU4" s="26" t="s">
        <v>113</v>
      </c>
      <c r="AV4">
        <f>SUM(AT7:AT14)</f>
        <v>8</v>
      </c>
    </row>
    <row r="5" spans="1:48" ht="15.75" thickBot="1" x14ac:dyDescent="0.3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5.75" thickBot="1" x14ac:dyDescent="0.3">
      <c r="A6" s="29" t="s">
        <v>85</v>
      </c>
      <c r="B6" s="30" t="s">
        <v>86</v>
      </c>
      <c r="C6" s="29" t="s">
        <v>87</v>
      </c>
      <c r="D6" s="30" t="s">
        <v>88</v>
      </c>
      <c r="E6" s="29" t="s">
        <v>89</v>
      </c>
      <c r="F6" s="30" t="s">
        <v>90</v>
      </c>
      <c r="G6" s="29" t="s">
        <v>91</v>
      </c>
      <c r="H6" s="30" t="s">
        <v>92</v>
      </c>
      <c r="I6" s="31" t="s">
        <v>93</v>
      </c>
      <c r="J6" s="32" t="s">
        <v>94</v>
      </c>
      <c r="K6" s="31" t="s">
        <v>95</v>
      </c>
      <c r="L6" s="33" t="s">
        <v>96</v>
      </c>
      <c r="N6" s="37" t="s">
        <v>81</v>
      </c>
      <c r="O6" s="38"/>
      <c r="P6" s="39" t="s">
        <v>82</v>
      </c>
      <c r="Q6" s="39" t="s">
        <v>83</v>
      </c>
      <c r="T6" s="53" t="s">
        <v>81</v>
      </c>
      <c r="U6" s="54"/>
      <c r="V6" s="39" t="s">
        <v>82</v>
      </c>
      <c r="W6" s="39" t="s">
        <v>83</v>
      </c>
      <c r="Y6" s="53" t="s">
        <v>81</v>
      </c>
      <c r="Z6" s="54"/>
      <c r="AA6" s="39" t="s">
        <v>82</v>
      </c>
      <c r="AB6" s="39" t="s">
        <v>83</v>
      </c>
      <c r="AD6" s="53" t="s">
        <v>81</v>
      </c>
      <c r="AE6" s="54"/>
      <c r="AF6" s="39" t="s">
        <v>82</v>
      </c>
      <c r="AG6" s="39" t="s">
        <v>83</v>
      </c>
      <c r="AI6" s="53" t="s">
        <v>81</v>
      </c>
      <c r="AJ6" s="54"/>
      <c r="AK6" s="39" t="s">
        <v>82</v>
      </c>
      <c r="AL6" s="39" t="s">
        <v>83</v>
      </c>
      <c r="AN6" s="53" t="s">
        <v>81</v>
      </c>
      <c r="AO6" s="54"/>
      <c r="AP6" s="39" t="s">
        <v>82</v>
      </c>
      <c r="AQ6" s="39" t="s">
        <v>83</v>
      </c>
      <c r="AS6" s="53" t="s">
        <v>81</v>
      </c>
      <c r="AT6" s="54"/>
      <c r="AU6" s="39" t="s">
        <v>82</v>
      </c>
      <c r="AV6" s="39" t="s">
        <v>83</v>
      </c>
    </row>
    <row r="7" spans="1:48" x14ac:dyDescent="0.25">
      <c r="A7" s="58">
        <v>12</v>
      </c>
      <c r="B7" s="58">
        <v>209</v>
      </c>
      <c r="C7" s="61">
        <v>13</v>
      </c>
      <c r="D7" s="58">
        <v>251</v>
      </c>
      <c r="E7" s="61">
        <v>13</v>
      </c>
      <c r="F7" s="58">
        <v>275</v>
      </c>
      <c r="G7" s="64"/>
      <c r="H7" s="64"/>
      <c r="I7" s="42"/>
      <c r="J7" s="42"/>
      <c r="K7" s="43">
        <v>0</v>
      </c>
      <c r="L7">
        <v>111</v>
      </c>
      <c r="N7" s="36">
        <v>111</v>
      </c>
      <c r="O7" s="36">
        <f>COUNTIF($L$7:$L$500,N7)</f>
        <v>23</v>
      </c>
      <c r="P7" s="36">
        <f>O7/$Q$4</f>
        <v>0.45098039215686275</v>
      </c>
      <c r="Q7" s="36">
        <f>IF(P7=0,0,(P7*((LOG(P7))/LOG(2))))</f>
        <v>-0.51811486031437459</v>
      </c>
      <c r="T7" s="36">
        <f>N7</f>
        <v>111</v>
      </c>
      <c r="U7" s="36">
        <f>COUNTIF(L7:L15,T7)</f>
        <v>3</v>
      </c>
      <c r="V7" s="36">
        <f>U7/(W4-U11)</f>
        <v>0.33333333333333331</v>
      </c>
      <c r="W7" s="36">
        <f>IF(V7=0,0,(V7*((LOG(V7))/LOG(2))))</f>
        <v>-0.52832083357371862</v>
      </c>
      <c r="Y7" s="36">
        <f>N7</f>
        <v>111</v>
      </c>
      <c r="Z7" s="36">
        <f>COUNTIF(L16:L23,Y7)</f>
        <v>3</v>
      </c>
      <c r="AA7" s="36">
        <f>Z7/(AB4-Z11)</f>
        <v>0.42857142857142855</v>
      </c>
      <c r="AB7" s="36">
        <f>IF(AA7=0,0,(AA7*((LOG(AA7))/LOG(2))))</f>
        <v>-0.52388246628704915</v>
      </c>
      <c r="AD7" s="36">
        <f>N7</f>
        <v>111</v>
      </c>
      <c r="AE7" s="36">
        <f>COUNTIF(L24:L32,AD7)</f>
        <v>2</v>
      </c>
      <c r="AF7" s="36">
        <f>AE7/(AG4-AE11)</f>
        <v>0.25</v>
      </c>
      <c r="AG7" s="36">
        <f>IF(AF7=0,0,(AF7*((LOG(AF7))/LOG(2))))</f>
        <v>-0.5</v>
      </c>
      <c r="AI7" s="36">
        <f>N7</f>
        <v>111</v>
      </c>
      <c r="AJ7" s="36">
        <f>COUNTIF(L33:L40,AI7)</f>
        <v>5</v>
      </c>
      <c r="AK7" s="36">
        <f>AJ7/(AL4-AJ11)</f>
        <v>0.625</v>
      </c>
      <c r="AL7" s="36">
        <f>IF(AK7=0,0,(AK7*((LOG(AK7))/LOG(2))))</f>
        <v>-0.42379494069539858</v>
      </c>
      <c r="AN7" s="36">
        <f>N7</f>
        <v>111</v>
      </c>
      <c r="AO7" s="36">
        <f>COUNTIF(L41:L49,AN7)</f>
        <v>6</v>
      </c>
      <c r="AP7" s="36">
        <f>AO7/(AQ4-AO11)</f>
        <v>0.66666666666666663</v>
      </c>
      <c r="AQ7" s="36">
        <f>IF(AP7=0,0,(AP7*((LOG(AP7))/LOG(2))))</f>
        <v>-0.38997500048077083</v>
      </c>
      <c r="AS7" s="36">
        <f>N7</f>
        <v>111</v>
      </c>
      <c r="AT7" s="36">
        <f>COUNTIF(L50:L57,AS7)</f>
        <v>4</v>
      </c>
      <c r="AU7" s="36">
        <f>AT7/(AV4-AT11)</f>
        <v>0.5</v>
      </c>
      <c r="AV7" s="36">
        <f>IF(AU7=0,0,(AU7*((LOG(AU7))/LOG(2))))</f>
        <v>-0.5</v>
      </c>
    </row>
    <row r="8" spans="1:48" x14ac:dyDescent="0.25">
      <c r="A8" s="59">
        <v>12</v>
      </c>
      <c r="B8" s="59">
        <v>463</v>
      </c>
      <c r="C8" s="62">
        <v>13</v>
      </c>
      <c r="D8" s="59">
        <v>521</v>
      </c>
      <c r="E8" s="62">
        <v>24</v>
      </c>
      <c r="F8" s="59">
        <v>536</v>
      </c>
      <c r="G8" s="65"/>
      <c r="H8" s="65"/>
      <c r="I8" s="42"/>
      <c r="J8" s="42"/>
      <c r="K8" s="43">
        <v>0</v>
      </c>
      <c r="L8">
        <v>112</v>
      </c>
      <c r="N8" s="36">
        <v>112</v>
      </c>
      <c r="O8" s="36">
        <f>COUNTIF($L$7:$L$500,N8)</f>
        <v>11</v>
      </c>
      <c r="P8" s="36">
        <f>O8/$Q$4</f>
        <v>0.21568627450980393</v>
      </c>
      <c r="Q8" s="36">
        <f>IF(P8=0,0,(P8*((LOG(P8))/LOG(2))))</f>
        <v>-0.477312371699533</v>
      </c>
      <c r="T8" s="36">
        <f>N8</f>
        <v>112</v>
      </c>
      <c r="U8" s="36">
        <f>COUNTIF(L7:L15,T8)</f>
        <v>2</v>
      </c>
      <c r="V8" s="36">
        <f>U8/(W4-U11)</f>
        <v>0.22222222222222221</v>
      </c>
      <c r="W8" s="36">
        <f>IF(V8=0,0,(V8*((LOG(V8))/LOG(2))))</f>
        <v>-0.48220555587606945</v>
      </c>
      <c r="Y8" s="36">
        <f>N8</f>
        <v>112</v>
      </c>
      <c r="Z8" s="36">
        <f>COUNTIF(L16:L23,Y8)</f>
        <v>1</v>
      </c>
      <c r="AA8" s="36">
        <f>Z8/(AB4-Z11)</f>
        <v>0.14285714285714285</v>
      </c>
      <c r="AB8" s="36">
        <f>IF(AA8=0,0,(AA8*((LOG(AA8))/LOG(2))))</f>
        <v>-0.40105070315108626</v>
      </c>
      <c r="AD8" s="36">
        <f>N8</f>
        <v>112</v>
      </c>
      <c r="AE8" s="36">
        <f>COUNTIF(L24:L32,AD8)</f>
        <v>5</v>
      </c>
      <c r="AF8" s="36">
        <f>AE8/(AG4-AE11)</f>
        <v>0.625</v>
      </c>
      <c r="AG8" s="36">
        <f>IF(AF8=0,0,(AF8*((LOG(AF8))/LOG(2))))</f>
        <v>-0.42379494069539858</v>
      </c>
      <c r="AI8" s="36">
        <f>N8</f>
        <v>112</v>
      </c>
      <c r="AJ8" s="36">
        <f>COUNTIF(L33:L40,AI8)</f>
        <v>1</v>
      </c>
      <c r="AK8" s="36">
        <f>AJ8/(AL4-AJ11)</f>
        <v>0.125</v>
      </c>
      <c r="AL8" s="36">
        <f>IF(AK8=0,0,(AK8*((LOG(AK8))/LOG(2))))</f>
        <v>-0.375</v>
      </c>
      <c r="AN8" s="36">
        <f>N8</f>
        <v>112</v>
      </c>
      <c r="AO8" s="36">
        <f>COUNTIF(L41:L49,AN8)</f>
        <v>2</v>
      </c>
      <c r="AP8" s="36">
        <f>AO8/(AQ4-AO11)</f>
        <v>0.22222222222222221</v>
      </c>
      <c r="AQ8" s="36">
        <f>IF(AP8=0,0,(AP8*((LOG(AP8))/LOG(2))))</f>
        <v>-0.48220555587606945</v>
      </c>
      <c r="AS8" s="36">
        <f>N8</f>
        <v>112</v>
      </c>
      <c r="AT8" s="36">
        <f>COUNTIF(L50:L57,AS8)</f>
        <v>0</v>
      </c>
      <c r="AU8" s="36">
        <f>AT8/(AV4-AT11)</f>
        <v>0</v>
      </c>
      <c r="AV8" s="36">
        <f>IF(AU8=0,0,(AU8*((LOG(AU8))/LOG(2))))</f>
        <v>0</v>
      </c>
    </row>
    <row r="9" spans="1:48" x14ac:dyDescent="0.25">
      <c r="A9" s="59">
        <v>12</v>
      </c>
      <c r="B9" s="59">
        <v>640</v>
      </c>
      <c r="C9" s="62">
        <v>13</v>
      </c>
      <c r="D9" s="59">
        <v>727</v>
      </c>
      <c r="E9" s="62">
        <v>24</v>
      </c>
      <c r="F9" s="59">
        <v>736</v>
      </c>
      <c r="G9" s="65"/>
      <c r="H9" s="65"/>
      <c r="I9" s="42"/>
      <c r="J9" s="42"/>
      <c r="K9" s="43">
        <v>0</v>
      </c>
      <c r="L9">
        <v>112</v>
      </c>
      <c r="N9" s="36">
        <v>121</v>
      </c>
      <c r="O9" s="36">
        <f>COUNTIF($L$7:$L$500,N9)</f>
        <v>6</v>
      </c>
      <c r="P9" s="36">
        <f>O9/$Q$4</f>
        <v>0.11764705882352941</v>
      </c>
      <c r="Q9" s="36">
        <f>IF(P9=0,0,(P9*((LOG(P9))/LOG(2))))</f>
        <v>-0.36323092250003997</v>
      </c>
      <c r="T9" s="36">
        <f>N9</f>
        <v>121</v>
      </c>
      <c r="U9" s="36">
        <f>COUNTIF(L7:L15,T9)</f>
        <v>3</v>
      </c>
      <c r="V9" s="36">
        <f>U9/(W4-U11)</f>
        <v>0.33333333333333331</v>
      </c>
      <c r="W9" s="36">
        <f>IF(V9=0,0,(V9*((LOG(V9))/LOG(2))))</f>
        <v>-0.52832083357371862</v>
      </c>
      <c r="Y9" s="36">
        <f>N9</f>
        <v>121</v>
      </c>
      <c r="Z9" s="36">
        <f>COUNTIF(L16:L23,Y9)</f>
        <v>0</v>
      </c>
      <c r="AA9" s="36">
        <f>Z9/(AB4-Z11)</f>
        <v>0</v>
      </c>
      <c r="AB9" s="36">
        <f>IF(AA9=0,0,(AA9*((LOG(AA9))/LOG(2))))</f>
        <v>0</v>
      </c>
      <c r="AD9" s="36">
        <f>N9</f>
        <v>121</v>
      </c>
      <c r="AE9" s="36">
        <f>COUNTIF(L24:L32,AD9)</f>
        <v>0</v>
      </c>
      <c r="AF9" s="36">
        <f>AE9/(AG4-AE11)</f>
        <v>0</v>
      </c>
      <c r="AG9" s="36">
        <f>IF(AF9=0,0,(AF9*((LOG(AF9))/LOG(2))))</f>
        <v>0</v>
      </c>
      <c r="AI9" s="36">
        <f>N9</f>
        <v>121</v>
      </c>
      <c r="AJ9" s="36">
        <f>COUNTIF(L33:L40,AI9)</f>
        <v>2</v>
      </c>
      <c r="AK9" s="36">
        <f>AJ9/(AL4-AJ11)</f>
        <v>0.25</v>
      </c>
      <c r="AL9" s="36">
        <f>IF(AK9=0,0,(AK9*((LOG(AK9))/LOG(2))))</f>
        <v>-0.5</v>
      </c>
      <c r="AN9" s="36">
        <f>N9</f>
        <v>121</v>
      </c>
      <c r="AO9" s="36">
        <f>COUNTIF(L41:L49,AN9)</f>
        <v>0</v>
      </c>
      <c r="AP9" s="36">
        <f>AO9/(AQ4-AO11)</f>
        <v>0</v>
      </c>
      <c r="AQ9" s="36">
        <f>IF(AP9=0,0,(AP9*((LOG(AP9))/LOG(2))))</f>
        <v>0</v>
      </c>
      <c r="AS9" s="36">
        <f>N9</f>
        <v>121</v>
      </c>
      <c r="AT9" s="36">
        <f>COUNTIF(L50:L57,AS9)</f>
        <v>1</v>
      </c>
      <c r="AU9" s="36">
        <f>AT9/(AV4-AT11)</f>
        <v>0.125</v>
      </c>
      <c r="AV9" s="36">
        <f>IF(AU9=0,0,(AU9*((LOG(AU9))/LOG(2))))</f>
        <v>-0.375</v>
      </c>
    </row>
    <row r="10" spans="1:48" x14ac:dyDescent="0.25">
      <c r="A10" s="59">
        <v>12</v>
      </c>
      <c r="B10" s="59">
        <v>854</v>
      </c>
      <c r="C10" s="62">
        <v>24</v>
      </c>
      <c r="D10" s="59">
        <v>969</v>
      </c>
      <c r="E10" s="62">
        <v>13</v>
      </c>
      <c r="F10" s="59">
        <v>986</v>
      </c>
      <c r="G10" s="65"/>
      <c r="H10" s="65"/>
      <c r="I10" s="42"/>
      <c r="J10" s="42"/>
      <c r="K10" s="43">
        <v>0</v>
      </c>
      <c r="L10">
        <v>121</v>
      </c>
      <c r="N10" s="36">
        <v>122</v>
      </c>
      <c r="O10" s="36">
        <f>COUNTIF($L$7:$L$500,N10)</f>
        <v>5</v>
      </c>
      <c r="P10" s="36">
        <f>O10/$Q$4</f>
        <v>9.8039215686274508E-2</v>
      </c>
      <c r="Q10" s="36">
        <f>IF(P10=0,0,(P10*((LOG(P10))/LOG(2))))</f>
        <v>-0.32848012226315026</v>
      </c>
      <c r="T10" s="36">
        <f>N10</f>
        <v>122</v>
      </c>
      <c r="U10" s="36">
        <f>COUNTIF(L7:L15,T10)</f>
        <v>1</v>
      </c>
      <c r="V10" s="36">
        <f>U10/(W4-U11)</f>
        <v>0.1111111111111111</v>
      </c>
      <c r="W10" s="36">
        <f>IF(V10=0,0,(V10*((LOG(V10))/LOG(2))))</f>
        <v>-0.3522138890491458</v>
      </c>
      <c r="Y10" s="36">
        <f>N10</f>
        <v>122</v>
      </c>
      <c r="Z10" s="36">
        <f>COUNTIF(L16:L23,Y10)</f>
        <v>1</v>
      </c>
      <c r="AA10" s="36">
        <f>Z10/(AB4-Z11)</f>
        <v>0.14285714285714285</v>
      </c>
      <c r="AB10" s="36">
        <f>IF(AA10=0,0,(AA10*((LOG(AA10))/LOG(2))))</f>
        <v>-0.40105070315108626</v>
      </c>
      <c r="AD10" s="36">
        <f>N10</f>
        <v>122</v>
      </c>
      <c r="AE10" s="36">
        <f>COUNTIF(L24:L32,AD10)</f>
        <v>0</v>
      </c>
      <c r="AF10" s="36">
        <f>AE10/(AG4-AE11)</f>
        <v>0</v>
      </c>
      <c r="AG10" s="36">
        <f>IF(AF10=0,0,(AF10*((LOG(AF10))/LOG(2))))</f>
        <v>0</v>
      </c>
      <c r="AI10" s="36">
        <f>N10</f>
        <v>122</v>
      </c>
      <c r="AJ10" s="36">
        <f>COUNTIF(L33:L40,AI10)</f>
        <v>0</v>
      </c>
      <c r="AK10" s="36">
        <f>AJ10/(AL4-AJ11)</f>
        <v>0</v>
      </c>
      <c r="AL10" s="36">
        <f>IF(AK10=0,0,(AK10*((LOG(AK10))/LOG(2))))</f>
        <v>0</v>
      </c>
      <c r="AN10" s="36">
        <f>N10</f>
        <v>122</v>
      </c>
      <c r="AO10" s="36">
        <f>COUNTIF(L41:L49,AN10)</f>
        <v>1</v>
      </c>
      <c r="AP10" s="36">
        <f>AO10/(AQ4-AO11)</f>
        <v>0.1111111111111111</v>
      </c>
      <c r="AQ10" s="36">
        <f>IF(AP10=0,0,(AP10*((LOG(AP10))/LOG(2))))</f>
        <v>-0.3522138890491458</v>
      </c>
      <c r="AS10" s="36">
        <f>N10</f>
        <v>122</v>
      </c>
      <c r="AT10" s="36">
        <f>COUNTIF(L50:L57,AS10)</f>
        <v>2</v>
      </c>
      <c r="AU10" s="36">
        <f>AT10/(AV4-AT11)</f>
        <v>0.25</v>
      </c>
      <c r="AV10" s="36">
        <f>IF(AU10=0,0,(AU10*((LOG(AU10))/LOG(2))))</f>
        <v>-0.5</v>
      </c>
    </row>
    <row r="11" spans="1:48" x14ac:dyDescent="0.25">
      <c r="A11" s="59">
        <v>12</v>
      </c>
      <c r="B11" s="59">
        <v>1094</v>
      </c>
      <c r="C11" s="62">
        <v>13</v>
      </c>
      <c r="D11" s="59">
        <v>1168</v>
      </c>
      <c r="E11" s="62">
        <v>13</v>
      </c>
      <c r="F11" s="59">
        <v>1178</v>
      </c>
      <c r="G11" s="65"/>
      <c r="H11" s="65"/>
      <c r="I11" s="42"/>
      <c r="J11" s="42"/>
      <c r="K11" s="43">
        <v>0</v>
      </c>
      <c r="L11">
        <v>111</v>
      </c>
      <c r="N11" s="36">
        <v>211</v>
      </c>
      <c r="O11" s="36">
        <f>COUNTIF($L$7:$L$500,N11)</f>
        <v>2</v>
      </c>
      <c r="P11" s="36">
        <f>O11/$Q$4</f>
        <v>3.9215686274509803E-2</v>
      </c>
      <c r="Q11" s="36">
        <f>IF(P11=0,0,(P11*((LOG(P11))/LOG(2))))</f>
        <v>-0.18323236635182338</v>
      </c>
      <c r="T11" s="36">
        <f>N11</f>
        <v>211</v>
      </c>
      <c r="U11" s="36">
        <f>COUNTIF(L7:L15,T11)</f>
        <v>0</v>
      </c>
      <c r="V11" s="55"/>
      <c r="W11" s="56"/>
      <c r="Y11" s="36">
        <f>N11</f>
        <v>211</v>
      </c>
      <c r="Z11" s="36">
        <f>COUNTIF(L16:L23,Y11)</f>
        <v>1</v>
      </c>
      <c r="AA11" s="55"/>
      <c r="AB11" s="56"/>
      <c r="AD11" s="36">
        <f>N11</f>
        <v>211</v>
      </c>
      <c r="AE11" s="36">
        <f>COUNTIF(L24:L32,AD11)</f>
        <v>1</v>
      </c>
      <c r="AF11" s="55"/>
      <c r="AG11" s="56"/>
      <c r="AI11" s="36">
        <f>N11</f>
        <v>211</v>
      </c>
      <c r="AJ11" s="36">
        <f>COUNTIF(L33:L40,AI11)</f>
        <v>0</v>
      </c>
      <c r="AK11" s="55"/>
      <c r="AL11" s="56"/>
      <c r="AN11" s="36">
        <f>N11</f>
        <v>211</v>
      </c>
      <c r="AO11" s="36">
        <f>COUNTIF(L41:L49,AN11)</f>
        <v>0</v>
      </c>
      <c r="AP11" s="55"/>
      <c r="AQ11" s="56"/>
      <c r="AS11" s="36">
        <f>N11</f>
        <v>211</v>
      </c>
      <c r="AT11" s="36">
        <f>COUNTIF(L50:L57,AS11)</f>
        <v>0</v>
      </c>
      <c r="AU11" s="55"/>
      <c r="AV11" s="56"/>
    </row>
    <row r="12" spans="1:48" x14ac:dyDescent="0.25">
      <c r="A12" s="59">
        <v>12</v>
      </c>
      <c r="B12" s="59">
        <v>1477</v>
      </c>
      <c r="C12" s="62">
        <v>13</v>
      </c>
      <c r="D12" s="59">
        <v>1494</v>
      </c>
      <c r="E12" s="62">
        <v>13</v>
      </c>
      <c r="F12" s="59">
        <v>1507</v>
      </c>
      <c r="G12" s="65"/>
      <c r="H12" s="65"/>
      <c r="I12" s="42"/>
      <c r="J12" s="42"/>
      <c r="K12" s="43">
        <v>0</v>
      </c>
      <c r="L12">
        <v>111</v>
      </c>
      <c r="N12" s="36">
        <v>212</v>
      </c>
      <c r="O12" s="36">
        <f>COUNTIF($L$7:$L$500,N12)</f>
        <v>1</v>
      </c>
      <c r="P12" s="36">
        <f>O12/$Q$4</f>
        <v>1.9607843137254902E-2</v>
      </c>
      <c r="Q12" s="36">
        <f>IF(P12=0,0,(P12*((LOG(P12))/LOG(2))))</f>
        <v>-0.11122402631316657</v>
      </c>
      <c r="T12" s="36">
        <f>N12</f>
        <v>212</v>
      </c>
      <c r="U12" s="36">
        <f>COUNTIF(L7:L15,T12)</f>
        <v>0</v>
      </c>
      <c r="V12" s="36">
        <f>U12/(W4-U11)</f>
        <v>0</v>
      </c>
      <c r="W12" s="36">
        <f>IF(V12=0,0,(V12*((LOG(V12))/LOG(2))))</f>
        <v>0</v>
      </c>
      <c r="Y12" s="36">
        <f>N12</f>
        <v>212</v>
      </c>
      <c r="Z12" s="36">
        <f>COUNTIF(L16:L23,Y12)</f>
        <v>1</v>
      </c>
      <c r="AA12" s="36">
        <f>Z12/(AB4-Z11)</f>
        <v>0.14285714285714285</v>
      </c>
      <c r="AB12" s="36">
        <f>IF(AA12=0,0,(AA12*((LOG(AA12))/LOG(2))))</f>
        <v>-0.40105070315108626</v>
      </c>
      <c r="AD12" s="36">
        <f>N12</f>
        <v>212</v>
      </c>
      <c r="AE12" s="36">
        <f>COUNTIF(L24:L32,AD12)</f>
        <v>0</v>
      </c>
      <c r="AF12" s="36">
        <f>AE12/(AG4-AE11)</f>
        <v>0</v>
      </c>
      <c r="AG12" s="36">
        <f>IF(AF12=0,0,(AF12*((LOG(AF12))/LOG(2))))</f>
        <v>0</v>
      </c>
      <c r="AI12" s="36">
        <f>N12</f>
        <v>212</v>
      </c>
      <c r="AJ12" s="36">
        <f>COUNTIF(L33:L40,AI12)</f>
        <v>0</v>
      </c>
      <c r="AK12" s="36">
        <f>AJ12/(AL4-AJ11)</f>
        <v>0</v>
      </c>
      <c r="AL12" s="36">
        <f>IF(AK12=0,0,(AK12*((LOG(AK12))/LOG(2))))</f>
        <v>0</v>
      </c>
      <c r="AN12" s="36">
        <f>N12</f>
        <v>212</v>
      </c>
      <c r="AO12" s="36">
        <f>COUNTIF(L41:L49,AN12)</f>
        <v>0</v>
      </c>
      <c r="AP12" s="36">
        <f>AO12/(AQ4-AO11)</f>
        <v>0</v>
      </c>
      <c r="AQ12" s="36">
        <f>IF(AP12=0,0,(AP12*((LOG(AP12))/LOG(2))))</f>
        <v>0</v>
      </c>
      <c r="AS12" s="36">
        <f>N12</f>
        <v>212</v>
      </c>
      <c r="AT12" s="36">
        <f>COUNTIF(L50:L57,AS12)</f>
        <v>0</v>
      </c>
      <c r="AU12" s="36">
        <f>AT12/(AV4-AT11)</f>
        <v>0</v>
      </c>
      <c r="AV12" s="36">
        <f>IF(AU12=0,0,(AU12*((LOG(AU12))/LOG(2))))</f>
        <v>0</v>
      </c>
    </row>
    <row r="13" spans="1:48" x14ac:dyDescent="0.25">
      <c r="A13" s="59">
        <v>12</v>
      </c>
      <c r="B13" s="59">
        <v>1705</v>
      </c>
      <c r="C13" s="62">
        <v>24</v>
      </c>
      <c r="D13" s="59">
        <v>1716</v>
      </c>
      <c r="E13" s="62">
        <v>13</v>
      </c>
      <c r="F13" s="59">
        <v>1734</v>
      </c>
      <c r="G13" s="65"/>
      <c r="H13" s="65"/>
      <c r="I13" s="42"/>
      <c r="J13" s="42"/>
      <c r="K13" s="43">
        <v>0</v>
      </c>
      <c r="L13">
        <v>121</v>
      </c>
      <c r="N13" s="36">
        <v>221</v>
      </c>
      <c r="O13" s="36">
        <f>COUNTIF($L$7:$L$500,N13)</f>
        <v>0</v>
      </c>
      <c r="P13" s="36">
        <f>O13/$Q$4</f>
        <v>0</v>
      </c>
      <c r="Q13" s="36">
        <f>IF(P13=0,0,(P13*((LOG(P13))/LOG(2))))</f>
        <v>0</v>
      </c>
      <c r="T13" s="36">
        <f>N13</f>
        <v>221</v>
      </c>
      <c r="U13" s="36">
        <f>COUNTIF(L7:L15,T13)</f>
        <v>0</v>
      </c>
      <c r="V13" s="36">
        <f>U13/(W4-U11)</f>
        <v>0</v>
      </c>
      <c r="W13" s="36">
        <f>IF(V13=0,0,(V13*((LOG(V13))/LOG(2))))</f>
        <v>0</v>
      </c>
      <c r="Y13" s="36">
        <f>N13</f>
        <v>221</v>
      </c>
      <c r="Z13" s="36">
        <f>COUNTIF(L16:L23,Y13)</f>
        <v>0</v>
      </c>
      <c r="AA13" s="36">
        <f>Z13/(AB4-Z11)</f>
        <v>0</v>
      </c>
      <c r="AB13" s="36">
        <f>IF(AA13=0,0,(AA13*((LOG(AA13))/LOG(2))))</f>
        <v>0</v>
      </c>
      <c r="AD13" s="36">
        <f>N13</f>
        <v>221</v>
      </c>
      <c r="AE13" s="36">
        <f>COUNTIF(L24:L32,AD13)</f>
        <v>0</v>
      </c>
      <c r="AF13" s="36">
        <f>AE13/(AG4-AE11)</f>
        <v>0</v>
      </c>
      <c r="AG13" s="36">
        <f>IF(AF13=0,0,(AF13*((LOG(AF13))/LOG(2))))</f>
        <v>0</v>
      </c>
      <c r="AI13" s="36">
        <f>N13</f>
        <v>221</v>
      </c>
      <c r="AJ13" s="36">
        <f>COUNTIF(L33:L40,AI13)</f>
        <v>0</v>
      </c>
      <c r="AK13" s="36">
        <f>AJ13/(AL4-AJ11)</f>
        <v>0</v>
      </c>
      <c r="AL13" s="36">
        <f>IF(AK13=0,0,(AK13*((LOG(AK13))/LOG(2))))</f>
        <v>0</v>
      </c>
      <c r="AN13" s="36">
        <f>N13</f>
        <v>221</v>
      </c>
      <c r="AO13" s="36">
        <f>COUNTIF(L41:L49,AN13)</f>
        <v>0</v>
      </c>
      <c r="AP13" s="36">
        <f>AO13/(AQ4-AO11)</f>
        <v>0</v>
      </c>
      <c r="AQ13" s="36">
        <f>IF(AP13=0,0,(AP13*((LOG(AP13))/LOG(2))))</f>
        <v>0</v>
      </c>
      <c r="AS13" s="36">
        <f>N13</f>
        <v>221</v>
      </c>
      <c r="AT13" s="36">
        <f>COUNTIF(L50:L57,AS13)</f>
        <v>0</v>
      </c>
      <c r="AU13" s="36">
        <f>AT13/(AV4-AT11)</f>
        <v>0</v>
      </c>
      <c r="AV13" s="36">
        <f>IF(AU13=0,0,(AU13*((LOG(AU13))/LOG(2))))</f>
        <v>0</v>
      </c>
    </row>
    <row r="14" spans="1:48" x14ac:dyDescent="0.25">
      <c r="A14" s="59">
        <v>12</v>
      </c>
      <c r="B14" s="59">
        <v>1843</v>
      </c>
      <c r="C14" s="62">
        <v>24</v>
      </c>
      <c r="D14" s="59">
        <v>1869</v>
      </c>
      <c r="E14" s="62">
        <v>24</v>
      </c>
      <c r="F14" s="59">
        <v>1880</v>
      </c>
      <c r="G14" s="65"/>
      <c r="H14" s="65"/>
      <c r="I14" s="42"/>
      <c r="J14" s="42"/>
      <c r="K14" s="43">
        <v>0</v>
      </c>
      <c r="L14">
        <v>122</v>
      </c>
      <c r="N14" s="36">
        <v>222</v>
      </c>
      <c r="O14" s="36">
        <f>COUNTIF($L$7:$L$500,N14)</f>
        <v>3</v>
      </c>
      <c r="P14" s="36">
        <f>O14/$Q$4</f>
        <v>5.8823529411764705E-2</v>
      </c>
      <c r="Q14" s="36">
        <f>IF(P14=0,0,(P14*((LOG(P14))/LOG(2))))</f>
        <v>-0.24043899066178465</v>
      </c>
      <c r="T14" s="36">
        <f>N14</f>
        <v>222</v>
      </c>
      <c r="U14" s="36">
        <f>COUNTIF(L7:L15,T14)</f>
        <v>0</v>
      </c>
      <c r="V14" s="36">
        <f>U14/(W4-U11)</f>
        <v>0</v>
      </c>
      <c r="W14" s="36">
        <f>IF(V14=0,0,(V14*((LOG(V14))/LOG(2))))</f>
        <v>0</v>
      </c>
      <c r="Y14" s="36">
        <f>N14</f>
        <v>222</v>
      </c>
      <c r="Z14" s="36">
        <f>COUNTIF(L16:L23,Y14)</f>
        <v>1</v>
      </c>
      <c r="AA14" s="36">
        <f>Z14/(AB4-Z11)</f>
        <v>0.14285714285714285</v>
      </c>
      <c r="AB14" s="36">
        <f>IF(AA14=0,0,(AA14*((LOG(AA14))/LOG(2))))</f>
        <v>-0.40105070315108626</v>
      </c>
      <c r="AD14" s="36">
        <f>N14</f>
        <v>222</v>
      </c>
      <c r="AE14" s="36">
        <f>COUNTIF(L24:L32,AD14)</f>
        <v>1</v>
      </c>
      <c r="AF14" s="36">
        <f>AE14/(AG4-AE11)</f>
        <v>0.125</v>
      </c>
      <c r="AG14" s="36">
        <f>IF(AF14=0,0,(AF14*((LOG(AF14))/LOG(2))))</f>
        <v>-0.375</v>
      </c>
      <c r="AI14" s="36">
        <f>N14</f>
        <v>222</v>
      </c>
      <c r="AJ14" s="36">
        <f>COUNTIF(L33:L40,AI14)</f>
        <v>0</v>
      </c>
      <c r="AK14" s="36">
        <f>AJ14/(AL4-AJ11)</f>
        <v>0</v>
      </c>
      <c r="AL14" s="36">
        <f>IF(AK14=0,0,(AK14*((LOG(AK14))/LOG(2))))</f>
        <v>0</v>
      </c>
      <c r="AN14" s="36">
        <f>N14</f>
        <v>222</v>
      </c>
      <c r="AO14" s="36">
        <f>COUNTIF(L41:L49,AN14)</f>
        <v>0</v>
      </c>
      <c r="AP14" s="36">
        <f>AO14/(AQ4-AO11)</f>
        <v>0</v>
      </c>
      <c r="AQ14" s="36">
        <f>IF(AP14=0,0,(AP14*((LOG(AP14))/LOG(2))))</f>
        <v>0</v>
      </c>
      <c r="AS14" s="36">
        <f>N14</f>
        <v>222</v>
      </c>
      <c r="AT14" s="36">
        <f>COUNTIF(L50:L57,AS14)</f>
        <v>1</v>
      </c>
      <c r="AU14" s="36">
        <f>AT14/(AV4-AT11)</f>
        <v>0.125</v>
      </c>
      <c r="AV14" s="36">
        <f>IF(AU14=0,0,(AU14*((LOG(AU14))/LOG(2))))</f>
        <v>-0.375</v>
      </c>
    </row>
    <row r="15" spans="1:48" x14ac:dyDescent="0.25">
      <c r="A15" s="59">
        <v>12</v>
      </c>
      <c r="B15" s="59">
        <v>1995</v>
      </c>
      <c r="C15" s="62">
        <v>24</v>
      </c>
      <c r="D15" s="59">
        <v>2026</v>
      </c>
      <c r="E15" s="62">
        <v>13</v>
      </c>
      <c r="F15" s="59">
        <v>2140</v>
      </c>
      <c r="G15" s="65"/>
      <c r="H15" s="65"/>
      <c r="I15" s="42"/>
      <c r="J15" s="42"/>
      <c r="K15" s="43">
        <v>0</v>
      </c>
      <c r="L15">
        <v>121</v>
      </c>
      <c r="P15">
        <f>SUM(P7:P14)</f>
        <v>1</v>
      </c>
      <c r="Q15">
        <f>-SUM(Q7:Q14)</f>
        <v>2.2220336601038722</v>
      </c>
      <c r="V15">
        <f>SUM(V7:V14)</f>
        <v>1</v>
      </c>
      <c r="W15">
        <f>-SUM(W7:W14)</f>
        <v>1.8910611120726524</v>
      </c>
      <c r="AA15">
        <f>SUM(AA7:AA14)</f>
        <v>0.99999999999999978</v>
      </c>
      <c r="AB15">
        <f>-SUM(AB7:AB14)</f>
        <v>2.1280852788913944</v>
      </c>
      <c r="AF15">
        <f>SUM(AF7:AF14)</f>
        <v>1</v>
      </c>
      <c r="AG15">
        <f>-SUM(AG7:AG14)</f>
        <v>1.2987949406953985</v>
      </c>
      <c r="AK15">
        <f>SUM(AK7:AK14)</f>
        <v>1</v>
      </c>
      <c r="AL15">
        <f>-SUM(AL7:AL14)</f>
        <v>1.2987949406953985</v>
      </c>
      <c r="AP15">
        <f>SUM(AP7:AP14)</f>
        <v>1</v>
      </c>
      <c r="AQ15">
        <f>-SUM(AQ7:AQ14)</f>
        <v>1.2243944454059861</v>
      </c>
      <c r="AU15">
        <f>SUM(AU7:AU14)</f>
        <v>1</v>
      </c>
      <c r="AV15">
        <f>-SUM(AV7:AV14)</f>
        <v>1.75</v>
      </c>
    </row>
    <row r="16" spans="1:48" x14ac:dyDescent="0.25">
      <c r="A16" s="60">
        <v>12</v>
      </c>
      <c r="B16" s="60">
        <v>2294</v>
      </c>
      <c r="C16" s="63">
        <v>13</v>
      </c>
      <c r="D16" s="60">
        <v>2308</v>
      </c>
      <c r="E16" s="63">
        <v>13</v>
      </c>
      <c r="F16" s="60">
        <v>2397</v>
      </c>
      <c r="G16" s="66"/>
      <c r="H16" s="66"/>
      <c r="I16" s="41"/>
      <c r="J16" s="41"/>
      <c r="K16" s="51">
        <v>0</v>
      </c>
      <c r="L16">
        <v>111</v>
      </c>
      <c r="P16" s="28" t="s">
        <v>84</v>
      </c>
      <c r="Q16" s="28">
        <f>Q15/(LOG(Q4)/LOG(2))</f>
        <v>0.39172550120008937</v>
      </c>
      <c r="V16" s="28" t="s">
        <v>111</v>
      </c>
      <c r="W16" s="28">
        <f>W15/(LOG(W4)/LOG(2))</f>
        <v>0.5965633607142824</v>
      </c>
      <c r="AA16" s="28" t="s">
        <v>114</v>
      </c>
      <c r="AB16" s="28">
        <f>AB15/(LOG(AB4)/LOG(2))</f>
        <v>0.70936175963046477</v>
      </c>
      <c r="AF16" s="28" t="s">
        <v>115</v>
      </c>
      <c r="AG16" s="28">
        <f>AG15/(LOG(AG4)/LOG(2))</f>
        <v>0.40972418593640175</v>
      </c>
      <c r="AK16" s="28" t="s">
        <v>116</v>
      </c>
      <c r="AL16" s="28">
        <f>AL15/(LOG(AL4)/LOG(2))</f>
        <v>0.43293164689846614</v>
      </c>
      <c r="AP16" s="28" t="s">
        <v>117</v>
      </c>
      <c r="AQ16" s="28">
        <f>AQ15/(LOG(AQ4)/LOG(2))</f>
        <v>0.38625344285713009</v>
      </c>
      <c r="AU16" s="28" t="s">
        <v>118</v>
      </c>
      <c r="AV16" s="28">
        <f>AV15/(LOG(AV4)/LOG(2))</f>
        <v>0.58333333333333337</v>
      </c>
    </row>
    <row r="17" spans="1:22" x14ac:dyDescent="0.25">
      <c r="A17" s="60">
        <v>12</v>
      </c>
      <c r="B17" s="60">
        <v>2513</v>
      </c>
      <c r="C17" s="63">
        <v>13</v>
      </c>
      <c r="D17" s="60">
        <v>2525</v>
      </c>
      <c r="E17" s="63">
        <v>13</v>
      </c>
      <c r="F17" s="60">
        <v>2538</v>
      </c>
      <c r="G17" s="66"/>
      <c r="H17" s="66"/>
      <c r="I17" s="41"/>
      <c r="J17" s="41"/>
      <c r="K17" s="51">
        <v>0</v>
      </c>
      <c r="L17">
        <v>111</v>
      </c>
    </row>
    <row r="18" spans="1:22" x14ac:dyDescent="0.25">
      <c r="A18" s="60">
        <v>12</v>
      </c>
      <c r="B18" s="60">
        <v>2649</v>
      </c>
      <c r="C18" s="63">
        <v>13</v>
      </c>
      <c r="D18" s="60">
        <v>2747</v>
      </c>
      <c r="E18" s="63">
        <v>13</v>
      </c>
      <c r="F18" s="60">
        <v>2758</v>
      </c>
      <c r="G18" s="66"/>
      <c r="H18" s="66"/>
      <c r="I18" s="41"/>
      <c r="J18" s="41"/>
      <c r="K18" s="51">
        <v>0</v>
      </c>
      <c r="L18">
        <v>111</v>
      </c>
    </row>
    <row r="19" spans="1:22" x14ac:dyDescent="0.25">
      <c r="A19" s="60">
        <v>12</v>
      </c>
      <c r="B19" s="60">
        <v>2970</v>
      </c>
      <c r="C19" s="63">
        <v>24</v>
      </c>
      <c r="D19" s="60">
        <v>2982</v>
      </c>
      <c r="E19" s="63">
        <v>24</v>
      </c>
      <c r="F19" s="60">
        <v>2993</v>
      </c>
      <c r="G19" s="66"/>
      <c r="H19" s="66"/>
      <c r="I19" s="41"/>
      <c r="J19" s="41"/>
      <c r="K19" s="51">
        <v>0</v>
      </c>
      <c r="L19">
        <v>122</v>
      </c>
      <c r="N19" s="40" t="s">
        <v>97</v>
      </c>
      <c r="O19" s="40"/>
      <c r="P19" s="45"/>
      <c r="Q19" s="45"/>
      <c r="R19" s="45"/>
      <c r="S19" s="45"/>
      <c r="T19" s="45"/>
      <c r="U19" s="45"/>
      <c r="V19" s="46"/>
    </row>
    <row r="20" spans="1:22" x14ac:dyDescent="0.25">
      <c r="A20" s="60">
        <v>21</v>
      </c>
      <c r="B20" s="60">
        <v>3105</v>
      </c>
      <c r="C20" s="63">
        <v>11</v>
      </c>
      <c r="D20" s="60">
        <v>3142</v>
      </c>
      <c r="E20" s="63">
        <v>11</v>
      </c>
      <c r="F20" s="60">
        <v>3154</v>
      </c>
      <c r="G20" s="66"/>
      <c r="H20" s="66"/>
      <c r="I20" s="41"/>
      <c r="J20" s="41"/>
      <c r="K20" s="51">
        <v>0</v>
      </c>
      <c r="L20">
        <v>211</v>
      </c>
      <c r="N20" s="40">
        <f>COUNTIF(L7:L57,G3)</f>
        <v>2</v>
      </c>
      <c r="O20" s="40"/>
      <c r="P20" s="47">
        <v>9</v>
      </c>
      <c r="Q20" s="47">
        <v>8</v>
      </c>
      <c r="R20" s="47">
        <v>9</v>
      </c>
      <c r="S20" s="47">
        <v>8</v>
      </c>
      <c r="T20" s="47">
        <v>9</v>
      </c>
      <c r="U20" s="47">
        <v>8</v>
      </c>
      <c r="V20" s="46"/>
    </row>
    <row r="21" spans="1:22" x14ac:dyDescent="0.25">
      <c r="A21" s="60">
        <v>21</v>
      </c>
      <c r="B21" s="60">
        <v>3303</v>
      </c>
      <c r="C21" s="63">
        <v>22</v>
      </c>
      <c r="D21" s="60">
        <v>3316</v>
      </c>
      <c r="E21" s="63">
        <v>24</v>
      </c>
      <c r="F21" s="60">
        <v>3328</v>
      </c>
      <c r="G21" s="66"/>
      <c r="H21" s="66"/>
      <c r="I21" s="41"/>
      <c r="J21" s="41"/>
      <c r="K21" s="51">
        <v>0</v>
      </c>
      <c r="L21">
        <v>222</v>
      </c>
      <c r="O21" s="41"/>
      <c r="P21" s="45" t="s">
        <v>98</v>
      </c>
      <c r="Q21" s="45"/>
      <c r="R21" s="45"/>
      <c r="S21" s="45"/>
      <c r="T21" s="45"/>
      <c r="U21" s="45"/>
      <c r="V21" s="45"/>
    </row>
    <row r="22" spans="1:22" x14ac:dyDescent="0.25">
      <c r="A22" s="60">
        <v>12</v>
      </c>
      <c r="B22" s="60">
        <v>3427</v>
      </c>
      <c r="C22" s="63">
        <v>13</v>
      </c>
      <c r="D22" s="60">
        <v>3447</v>
      </c>
      <c r="E22" s="63">
        <v>24</v>
      </c>
      <c r="F22" s="60">
        <v>3461</v>
      </c>
      <c r="G22" s="66"/>
      <c r="H22" s="66"/>
      <c r="I22" s="41"/>
      <c r="J22" s="41"/>
      <c r="K22" s="51">
        <v>0</v>
      </c>
      <c r="L22">
        <v>112</v>
      </c>
      <c r="O22" s="41"/>
      <c r="P22" s="47" t="s">
        <v>105</v>
      </c>
      <c r="Q22" s="47" t="s">
        <v>106</v>
      </c>
      <c r="R22" s="47" t="s">
        <v>107</v>
      </c>
      <c r="S22" s="47" t="s">
        <v>108</v>
      </c>
      <c r="T22" s="47" t="s">
        <v>109</v>
      </c>
      <c r="U22" s="47" t="s">
        <v>110</v>
      </c>
      <c r="V22" s="45"/>
    </row>
    <row r="23" spans="1:22" x14ac:dyDescent="0.25">
      <c r="A23" s="60">
        <v>21</v>
      </c>
      <c r="B23" s="60">
        <v>3607</v>
      </c>
      <c r="C23" s="63">
        <v>11</v>
      </c>
      <c r="D23" s="60">
        <v>3622</v>
      </c>
      <c r="E23" s="63">
        <v>22</v>
      </c>
      <c r="F23" s="60">
        <v>3634</v>
      </c>
      <c r="G23" s="66"/>
      <c r="H23" s="66"/>
      <c r="I23" s="41"/>
      <c r="J23" s="41"/>
      <c r="K23" s="51">
        <v>0</v>
      </c>
      <c r="L23">
        <v>212</v>
      </c>
      <c r="O23" s="45" t="s">
        <v>99</v>
      </c>
      <c r="P23" s="47">
        <f>$G$3</f>
        <v>211</v>
      </c>
      <c r="Q23" s="47">
        <f>$G$3</f>
        <v>211</v>
      </c>
      <c r="R23" s="47">
        <f>$G$3</f>
        <v>211</v>
      </c>
      <c r="S23" s="47">
        <f>$G$3</f>
        <v>211</v>
      </c>
      <c r="T23" s="47">
        <f>$G$3</f>
        <v>211</v>
      </c>
      <c r="U23" s="47">
        <f>$G$3</f>
        <v>211</v>
      </c>
      <c r="V23" s="45"/>
    </row>
    <row r="24" spans="1:22" x14ac:dyDescent="0.25">
      <c r="A24" s="59">
        <v>12</v>
      </c>
      <c r="B24" s="59">
        <v>3736</v>
      </c>
      <c r="C24" s="62">
        <v>13</v>
      </c>
      <c r="D24" s="59">
        <v>3766</v>
      </c>
      <c r="E24" s="62">
        <v>24</v>
      </c>
      <c r="F24" s="59">
        <v>3778</v>
      </c>
      <c r="G24" s="65"/>
      <c r="H24" s="65"/>
      <c r="I24" s="42"/>
      <c r="J24" s="42"/>
      <c r="K24" s="43">
        <v>0</v>
      </c>
      <c r="L24">
        <v>112</v>
      </c>
      <c r="O24" s="45" t="s">
        <v>100</v>
      </c>
      <c r="P24" s="47">
        <f>U11</f>
        <v>0</v>
      </c>
      <c r="Q24" s="47">
        <f>Z11</f>
        <v>1</v>
      </c>
      <c r="R24" s="47">
        <f>AE11</f>
        <v>1</v>
      </c>
      <c r="S24" s="47">
        <f>AJ11</f>
        <v>0</v>
      </c>
      <c r="T24" s="47">
        <f>AO11</f>
        <v>0</v>
      </c>
      <c r="U24" s="47">
        <f>AT11</f>
        <v>0</v>
      </c>
      <c r="V24" s="45"/>
    </row>
    <row r="25" spans="1:22" x14ac:dyDescent="0.25">
      <c r="A25" s="59">
        <v>12</v>
      </c>
      <c r="B25" s="59">
        <v>3915</v>
      </c>
      <c r="C25" s="62">
        <v>13</v>
      </c>
      <c r="D25" s="59">
        <v>3928</v>
      </c>
      <c r="E25" s="62">
        <v>13</v>
      </c>
      <c r="F25" s="59">
        <v>3942</v>
      </c>
      <c r="G25" s="65"/>
      <c r="H25" s="65"/>
      <c r="I25" s="42"/>
      <c r="J25" s="42"/>
      <c r="K25" s="43">
        <v>0</v>
      </c>
      <c r="L25">
        <v>111</v>
      </c>
      <c r="O25" s="48" t="s">
        <v>101</v>
      </c>
      <c r="P25" s="42"/>
      <c r="Q25" s="42"/>
      <c r="R25" s="42"/>
      <c r="S25" s="42"/>
      <c r="T25" s="42"/>
      <c r="U25" s="42"/>
      <c r="V25" s="42"/>
    </row>
    <row r="26" spans="1:22" x14ac:dyDescent="0.25">
      <c r="A26" s="59">
        <v>12</v>
      </c>
      <c r="B26" s="59">
        <v>4109</v>
      </c>
      <c r="C26" s="62">
        <v>13</v>
      </c>
      <c r="D26" s="59">
        <v>4127</v>
      </c>
      <c r="E26" s="62">
        <v>24</v>
      </c>
      <c r="F26" s="59">
        <v>4144</v>
      </c>
      <c r="G26" s="65"/>
      <c r="H26" s="65"/>
      <c r="I26" s="42"/>
      <c r="J26" s="42"/>
      <c r="K26" s="43">
        <v>0</v>
      </c>
      <c r="L26">
        <v>112</v>
      </c>
      <c r="O26" s="49" t="s">
        <v>102</v>
      </c>
      <c r="P26" s="44"/>
      <c r="Q26" s="44"/>
      <c r="R26" s="44"/>
      <c r="S26" s="44"/>
      <c r="T26" s="44"/>
      <c r="U26" s="44"/>
      <c r="V26" s="41"/>
    </row>
    <row r="27" spans="1:22" x14ac:dyDescent="0.25">
      <c r="A27" s="59">
        <v>12</v>
      </c>
      <c r="B27" s="59">
        <v>4400</v>
      </c>
      <c r="C27" s="62">
        <v>13</v>
      </c>
      <c r="D27" s="59">
        <v>4415</v>
      </c>
      <c r="E27" s="62">
        <v>24</v>
      </c>
      <c r="F27" s="59">
        <v>4430</v>
      </c>
      <c r="G27" s="65"/>
      <c r="H27" s="65"/>
      <c r="I27" s="42"/>
      <c r="J27" s="42"/>
      <c r="K27" s="43">
        <v>0</v>
      </c>
      <c r="L27">
        <v>112</v>
      </c>
      <c r="O27" s="48" t="s">
        <v>103</v>
      </c>
      <c r="P27" s="42"/>
      <c r="Q27" s="42"/>
      <c r="R27" s="42"/>
      <c r="S27" s="42"/>
      <c r="T27" s="42"/>
      <c r="U27" s="42"/>
      <c r="V27" s="42"/>
    </row>
    <row r="28" spans="1:22" x14ac:dyDescent="0.25">
      <c r="A28" s="59">
        <v>12</v>
      </c>
      <c r="B28" s="59">
        <v>4571</v>
      </c>
      <c r="C28" s="62">
        <v>13</v>
      </c>
      <c r="D28" s="59">
        <v>4589</v>
      </c>
      <c r="E28" s="62">
        <v>13</v>
      </c>
      <c r="F28" s="59">
        <v>4650</v>
      </c>
      <c r="G28" s="65"/>
      <c r="H28" s="65"/>
      <c r="I28" s="42"/>
      <c r="J28" s="42"/>
      <c r="K28" s="43">
        <v>0</v>
      </c>
      <c r="L28">
        <v>111</v>
      </c>
      <c r="N28" s="41"/>
      <c r="O28" s="50" t="s">
        <v>104</v>
      </c>
      <c r="P28">
        <f>F15/P20</f>
        <v>237.77777777777777</v>
      </c>
      <c r="Q28">
        <f>(F23-F15)/Q20</f>
        <v>186.75</v>
      </c>
      <c r="R28">
        <f>(F32-F23)/R20</f>
        <v>211.55555555555554</v>
      </c>
      <c r="S28">
        <f>(F40-F32)/S20</f>
        <v>226.75</v>
      </c>
      <c r="T28">
        <f>(F49-F40)/T20</f>
        <v>200.22222222222223</v>
      </c>
      <c r="U28">
        <f>(F57-F49)/U20</f>
        <v>1381</v>
      </c>
    </row>
    <row r="29" spans="1:22" x14ac:dyDescent="0.25">
      <c r="A29" s="59">
        <v>12</v>
      </c>
      <c r="B29" s="59">
        <v>4985</v>
      </c>
      <c r="C29" s="62">
        <v>13</v>
      </c>
      <c r="D29" s="59">
        <v>5016</v>
      </c>
      <c r="E29" s="62">
        <v>24</v>
      </c>
      <c r="F29" s="59">
        <v>5040</v>
      </c>
      <c r="G29" s="65"/>
      <c r="H29" s="65"/>
      <c r="I29" s="42"/>
      <c r="J29" s="42"/>
      <c r="K29" s="43">
        <v>0</v>
      </c>
      <c r="L29">
        <v>112</v>
      </c>
    </row>
    <row r="30" spans="1:22" x14ac:dyDescent="0.25">
      <c r="A30" s="59">
        <v>21</v>
      </c>
      <c r="B30" s="59">
        <v>5156</v>
      </c>
      <c r="C30" s="62">
        <v>11</v>
      </c>
      <c r="D30" s="59">
        <v>5201</v>
      </c>
      <c r="E30" s="62">
        <v>11</v>
      </c>
      <c r="F30" s="59">
        <v>5214</v>
      </c>
      <c r="G30" s="65"/>
      <c r="H30" s="65"/>
      <c r="I30" s="42"/>
      <c r="J30" s="42"/>
      <c r="K30" s="43">
        <v>0</v>
      </c>
      <c r="L30">
        <v>211</v>
      </c>
    </row>
    <row r="31" spans="1:22" x14ac:dyDescent="0.25">
      <c r="A31" s="59">
        <v>21</v>
      </c>
      <c r="B31" s="59">
        <v>5374</v>
      </c>
      <c r="C31" s="62">
        <v>22</v>
      </c>
      <c r="D31" s="59">
        <v>5389</v>
      </c>
      <c r="E31" s="62">
        <v>24</v>
      </c>
      <c r="F31" s="59">
        <v>5405</v>
      </c>
      <c r="G31" s="65"/>
      <c r="H31" s="65"/>
      <c r="I31" s="42"/>
      <c r="J31" s="42"/>
      <c r="K31" s="43">
        <v>0</v>
      </c>
      <c r="L31">
        <v>222</v>
      </c>
    </row>
    <row r="32" spans="1:22" x14ac:dyDescent="0.25">
      <c r="A32" s="59">
        <v>12</v>
      </c>
      <c r="B32" s="59">
        <v>5511</v>
      </c>
      <c r="C32" s="62">
        <v>13</v>
      </c>
      <c r="D32" s="59">
        <v>5524</v>
      </c>
      <c r="E32" s="62">
        <v>24</v>
      </c>
      <c r="F32" s="59">
        <v>5538</v>
      </c>
      <c r="G32" s="65"/>
      <c r="H32" s="65"/>
      <c r="I32" s="42"/>
      <c r="J32" s="42"/>
      <c r="K32" s="43">
        <v>0</v>
      </c>
      <c r="L32">
        <v>112</v>
      </c>
    </row>
    <row r="33" spans="1:12" x14ac:dyDescent="0.25">
      <c r="A33" s="60">
        <v>12</v>
      </c>
      <c r="B33" s="60">
        <v>5646</v>
      </c>
      <c r="C33" s="63">
        <v>24</v>
      </c>
      <c r="D33" s="60">
        <v>5655</v>
      </c>
      <c r="E33" s="63">
        <v>13</v>
      </c>
      <c r="F33" s="60">
        <v>5671</v>
      </c>
      <c r="G33" s="66"/>
      <c r="H33" s="66"/>
      <c r="I33" s="41"/>
      <c r="J33" s="41"/>
      <c r="K33" s="51">
        <v>0</v>
      </c>
      <c r="L33">
        <v>121</v>
      </c>
    </row>
    <row r="34" spans="1:12" x14ac:dyDescent="0.25">
      <c r="A34" s="60">
        <v>12</v>
      </c>
      <c r="B34" s="60">
        <v>5899</v>
      </c>
      <c r="C34" s="63">
        <v>13</v>
      </c>
      <c r="D34" s="60">
        <v>5911</v>
      </c>
      <c r="E34" s="63">
        <v>13</v>
      </c>
      <c r="F34" s="60">
        <v>5925</v>
      </c>
      <c r="G34" s="66"/>
      <c r="H34" s="66"/>
      <c r="I34" s="41"/>
      <c r="J34" s="41"/>
      <c r="K34" s="51">
        <v>0</v>
      </c>
      <c r="L34">
        <v>111</v>
      </c>
    </row>
    <row r="35" spans="1:12" x14ac:dyDescent="0.25">
      <c r="A35" s="60">
        <v>12</v>
      </c>
      <c r="B35" s="60">
        <v>6033</v>
      </c>
      <c r="C35" s="63">
        <v>13</v>
      </c>
      <c r="D35" s="60">
        <v>6050</v>
      </c>
      <c r="E35" s="63">
        <v>13</v>
      </c>
      <c r="F35" s="60">
        <v>6061</v>
      </c>
      <c r="G35" s="66"/>
      <c r="H35" s="66"/>
      <c r="I35" s="41"/>
      <c r="J35" s="41"/>
      <c r="K35" s="51">
        <v>0</v>
      </c>
      <c r="L35">
        <v>111</v>
      </c>
    </row>
    <row r="36" spans="1:12" x14ac:dyDescent="0.25">
      <c r="A36" s="60">
        <v>12</v>
      </c>
      <c r="B36" s="60">
        <v>6162</v>
      </c>
      <c r="C36" s="63">
        <v>13</v>
      </c>
      <c r="D36" s="60">
        <v>6173</v>
      </c>
      <c r="E36" s="63">
        <v>13</v>
      </c>
      <c r="F36" s="60">
        <v>6199</v>
      </c>
      <c r="G36" s="66"/>
      <c r="H36" s="66"/>
      <c r="I36" s="41"/>
      <c r="J36" s="41"/>
      <c r="K36" s="51">
        <v>0</v>
      </c>
      <c r="L36">
        <v>111</v>
      </c>
    </row>
    <row r="37" spans="1:12" x14ac:dyDescent="0.25">
      <c r="A37" s="60">
        <v>12</v>
      </c>
      <c r="B37" s="60">
        <v>6301</v>
      </c>
      <c r="C37" s="63">
        <v>13</v>
      </c>
      <c r="D37" s="60">
        <v>6315</v>
      </c>
      <c r="E37" s="63">
        <v>13</v>
      </c>
      <c r="F37" s="60">
        <v>6325</v>
      </c>
      <c r="G37" s="66"/>
      <c r="H37" s="66"/>
      <c r="I37" s="41"/>
      <c r="J37" s="41"/>
      <c r="K37" s="51">
        <v>0</v>
      </c>
      <c r="L37">
        <v>111</v>
      </c>
    </row>
    <row r="38" spans="1:12" x14ac:dyDescent="0.25">
      <c r="A38" s="60">
        <v>12</v>
      </c>
      <c r="B38" s="60">
        <v>6481</v>
      </c>
      <c r="C38" s="63">
        <v>24</v>
      </c>
      <c r="D38" s="60">
        <v>6495</v>
      </c>
      <c r="E38" s="63">
        <v>13</v>
      </c>
      <c r="F38" s="60">
        <v>6517</v>
      </c>
      <c r="G38" s="66"/>
      <c r="H38" s="66"/>
      <c r="I38" s="41"/>
      <c r="J38" s="41"/>
      <c r="K38" s="51">
        <v>0</v>
      </c>
      <c r="L38">
        <v>121</v>
      </c>
    </row>
    <row r="39" spans="1:12" x14ac:dyDescent="0.25">
      <c r="A39" s="60">
        <v>12</v>
      </c>
      <c r="B39" s="60">
        <v>7056</v>
      </c>
      <c r="C39" s="63">
        <v>13</v>
      </c>
      <c r="D39" s="60">
        <v>7083</v>
      </c>
      <c r="E39" s="63">
        <v>24</v>
      </c>
      <c r="F39" s="60">
        <v>7096</v>
      </c>
      <c r="G39" s="66"/>
      <c r="H39" s="66"/>
      <c r="I39" s="41"/>
      <c r="J39" s="41"/>
      <c r="K39" s="51">
        <v>0</v>
      </c>
      <c r="L39">
        <v>112</v>
      </c>
    </row>
    <row r="40" spans="1:12" x14ac:dyDescent="0.25">
      <c r="A40" s="60">
        <v>12</v>
      </c>
      <c r="B40" s="60">
        <v>7323</v>
      </c>
      <c r="C40" s="63">
        <v>13</v>
      </c>
      <c r="D40" s="60">
        <v>7332</v>
      </c>
      <c r="E40" s="63">
        <v>13</v>
      </c>
      <c r="F40" s="60">
        <v>7352</v>
      </c>
      <c r="G40" s="66"/>
      <c r="H40" s="66"/>
      <c r="I40" s="41"/>
      <c r="J40" s="41"/>
      <c r="K40" s="51">
        <v>0</v>
      </c>
      <c r="L40">
        <v>111</v>
      </c>
    </row>
    <row r="41" spans="1:12" x14ac:dyDescent="0.25">
      <c r="A41" s="59">
        <v>12</v>
      </c>
      <c r="B41" s="59">
        <v>7548</v>
      </c>
      <c r="C41" s="62">
        <v>13</v>
      </c>
      <c r="D41" s="59">
        <v>7561</v>
      </c>
      <c r="E41" s="62">
        <v>13</v>
      </c>
      <c r="F41" s="59">
        <v>7574</v>
      </c>
      <c r="G41" s="65"/>
      <c r="H41" s="65"/>
      <c r="I41" s="42"/>
      <c r="J41" s="42"/>
      <c r="K41" s="43">
        <v>0</v>
      </c>
      <c r="L41">
        <v>111</v>
      </c>
    </row>
    <row r="42" spans="1:12" x14ac:dyDescent="0.25">
      <c r="A42" s="59">
        <v>12</v>
      </c>
      <c r="B42" s="59">
        <v>7698</v>
      </c>
      <c r="C42" s="62">
        <v>13</v>
      </c>
      <c r="D42" s="59">
        <v>7707</v>
      </c>
      <c r="E42" s="62">
        <v>13</v>
      </c>
      <c r="F42" s="59">
        <v>7719</v>
      </c>
      <c r="G42" s="65"/>
      <c r="H42" s="65"/>
      <c r="I42" s="42"/>
      <c r="J42" s="42"/>
      <c r="K42" s="43">
        <v>0</v>
      </c>
      <c r="L42">
        <v>111</v>
      </c>
    </row>
    <row r="43" spans="1:12" x14ac:dyDescent="0.25">
      <c r="A43" s="59">
        <v>12</v>
      </c>
      <c r="B43" s="59">
        <v>7887</v>
      </c>
      <c r="C43" s="62">
        <v>13</v>
      </c>
      <c r="D43" s="59">
        <v>7901</v>
      </c>
      <c r="E43" s="62">
        <v>13</v>
      </c>
      <c r="F43" s="59">
        <v>7920</v>
      </c>
      <c r="G43" s="65"/>
      <c r="H43" s="65"/>
      <c r="I43" s="42"/>
      <c r="J43" s="42"/>
      <c r="K43" s="43">
        <v>0</v>
      </c>
      <c r="L43">
        <v>111</v>
      </c>
    </row>
    <row r="44" spans="1:12" x14ac:dyDescent="0.25">
      <c r="A44" s="59">
        <v>12</v>
      </c>
      <c r="B44" s="59">
        <v>8037</v>
      </c>
      <c r="C44" s="62">
        <v>13</v>
      </c>
      <c r="D44" s="59">
        <v>8049</v>
      </c>
      <c r="E44" s="62">
        <v>24</v>
      </c>
      <c r="F44" s="59">
        <v>8069</v>
      </c>
      <c r="G44" s="65"/>
      <c r="H44" s="65"/>
      <c r="I44" s="42"/>
      <c r="J44" s="42"/>
      <c r="K44" s="43">
        <v>0</v>
      </c>
      <c r="L44">
        <v>112</v>
      </c>
    </row>
    <row r="45" spans="1:12" x14ac:dyDescent="0.25">
      <c r="A45" s="59">
        <v>12</v>
      </c>
      <c r="B45" s="59">
        <v>8168</v>
      </c>
      <c r="C45" s="62">
        <v>13</v>
      </c>
      <c r="D45" s="59">
        <v>8182</v>
      </c>
      <c r="E45" s="62">
        <v>13</v>
      </c>
      <c r="F45" s="59">
        <v>8194</v>
      </c>
      <c r="G45" s="65"/>
      <c r="H45" s="65"/>
      <c r="I45" s="42"/>
      <c r="J45" s="42"/>
      <c r="K45" s="43">
        <v>0</v>
      </c>
      <c r="L45">
        <v>111</v>
      </c>
    </row>
    <row r="46" spans="1:12" x14ac:dyDescent="0.25">
      <c r="A46" s="59">
        <v>12</v>
      </c>
      <c r="B46" s="59">
        <v>8338</v>
      </c>
      <c r="C46" s="62">
        <v>13</v>
      </c>
      <c r="D46" s="59">
        <v>8362</v>
      </c>
      <c r="E46" s="62">
        <v>13</v>
      </c>
      <c r="F46" s="59">
        <v>8420</v>
      </c>
      <c r="G46" s="65"/>
      <c r="H46" s="65"/>
      <c r="I46" s="42"/>
      <c r="J46" s="42"/>
      <c r="K46" s="43">
        <v>0</v>
      </c>
      <c r="L46">
        <v>111</v>
      </c>
    </row>
    <row r="47" spans="1:12" x14ac:dyDescent="0.25">
      <c r="A47" s="59">
        <v>12</v>
      </c>
      <c r="B47" s="59">
        <v>8520</v>
      </c>
      <c r="C47" s="62">
        <v>24</v>
      </c>
      <c r="D47" s="59">
        <v>8586</v>
      </c>
      <c r="E47" s="62">
        <v>24</v>
      </c>
      <c r="F47" s="59">
        <v>8599</v>
      </c>
      <c r="G47" s="65"/>
      <c r="H47" s="65"/>
      <c r="I47" s="42"/>
      <c r="J47" s="42"/>
      <c r="K47" s="43">
        <v>0</v>
      </c>
      <c r="L47">
        <v>122</v>
      </c>
    </row>
    <row r="48" spans="1:12" x14ac:dyDescent="0.25">
      <c r="A48" s="59">
        <v>12</v>
      </c>
      <c r="B48" s="59">
        <v>8747</v>
      </c>
      <c r="C48" s="62">
        <v>13</v>
      </c>
      <c r="D48" s="59">
        <v>8820</v>
      </c>
      <c r="E48" s="62">
        <v>13</v>
      </c>
      <c r="F48" s="59">
        <v>8830</v>
      </c>
      <c r="G48" s="65"/>
      <c r="H48" s="65"/>
      <c r="I48" s="42"/>
      <c r="J48" s="42"/>
      <c r="K48" s="43">
        <v>0</v>
      </c>
      <c r="L48">
        <v>111</v>
      </c>
    </row>
    <row r="49" spans="1:12" x14ac:dyDescent="0.25">
      <c r="A49" s="59">
        <v>12</v>
      </c>
      <c r="B49" s="59">
        <v>9120</v>
      </c>
      <c r="C49" s="62">
        <v>13</v>
      </c>
      <c r="D49" s="59">
        <v>9141</v>
      </c>
      <c r="E49" s="62">
        <v>24</v>
      </c>
      <c r="F49" s="59">
        <v>9154</v>
      </c>
      <c r="G49" s="65"/>
      <c r="H49" s="65"/>
      <c r="I49" s="42"/>
      <c r="J49" s="42"/>
      <c r="K49" s="43">
        <v>0</v>
      </c>
      <c r="L49">
        <v>112</v>
      </c>
    </row>
    <row r="50" spans="1:12" x14ac:dyDescent="0.25">
      <c r="A50" s="60">
        <v>12</v>
      </c>
      <c r="B50" s="60">
        <v>9409</v>
      </c>
      <c r="C50" s="63">
        <v>13</v>
      </c>
      <c r="D50" s="60">
        <v>9421</v>
      </c>
      <c r="E50" s="63">
        <v>13</v>
      </c>
      <c r="F50" s="60">
        <v>9444</v>
      </c>
      <c r="G50" s="66"/>
      <c r="H50" s="66"/>
      <c r="I50" s="41"/>
      <c r="J50" s="41"/>
      <c r="K50" s="51">
        <v>0</v>
      </c>
      <c r="L50">
        <v>111</v>
      </c>
    </row>
    <row r="51" spans="1:12" x14ac:dyDescent="0.25">
      <c r="A51" s="60">
        <v>12</v>
      </c>
      <c r="B51" s="60">
        <v>9570</v>
      </c>
      <c r="C51" s="63">
        <v>13</v>
      </c>
      <c r="D51" s="60">
        <v>9674</v>
      </c>
      <c r="E51" s="63">
        <v>13</v>
      </c>
      <c r="F51" s="60">
        <v>9685</v>
      </c>
      <c r="G51" s="66"/>
      <c r="H51" s="66"/>
      <c r="I51" s="41"/>
      <c r="J51" s="41"/>
      <c r="K51" s="51">
        <v>0</v>
      </c>
      <c r="L51">
        <v>111</v>
      </c>
    </row>
    <row r="52" spans="1:12" x14ac:dyDescent="0.25">
      <c r="A52" s="60">
        <v>12</v>
      </c>
      <c r="B52" s="60">
        <v>18792</v>
      </c>
      <c r="C52" s="63">
        <v>24</v>
      </c>
      <c r="D52" s="60">
        <v>18823</v>
      </c>
      <c r="E52" s="63">
        <v>24</v>
      </c>
      <c r="F52" s="60">
        <v>18825</v>
      </c>
      <c r="G52" s="66"/>
      <c r="H52" s="66"/>
      <c r="I52" s="41"/>
      <c r="J52" s="41"/>
      <c r="K52" s="51">
        <v>0</v>
      </c>
      <c r="L52">
        <v>122</v>
      </c>
    </row>
    <row r="53" spans="1:12" x14ac:dyDescent="0.25">
      <c r="A53" s="60">
        <v>12</v>
      </c>
      <c r="B53" s="60">
        <v>19039</v>
      </c>
      <c r="C53" s="63">
        <v>13</v>
      </c>
      <c r="D53" s="60">
        <v>19181</v>
      </c>
      <c r="E53" s="63">
        <v>13</v>
      </c>
      <c r="F53" s="60">
        <v>19306</v>
      </c>
      <c r="G53" s="66"/>
      <c r="H53" s="66"/>
      <c r="I53" s="41"/>
      <c r="J53" s="41"/>
      <c r="K53" s="51">
        <v>0</v>
      </c>
      <c r="L53">
        <v>111</v>
      </c>
    </row>
    <row r="54" spans="1:12" x14ac:dyDescent="0.25">
      <c r="A54" s="60">
        <v>21</v>
      </c>
      <c r="B54" s="60">
        <v>19445</v>
      </c>
      <c r="C54" s="63">
        <v>22</v>
      </c>
      <c r="D54" s="60">
        <v>19541</v>
      </c>
      <c r="E54" s="63">
        <v>24</v>
      </c>
      <c r="F54" s="60">
        <v>19559</v>
      </c>
      <c r="G54" s="66"/>
      <c r="H54" s="66"/>
      <c r="I54" s="41"/>
      <c r="J54" s="41"/>
      <c r="K54" s="51">
        <v>0</v>
      </c>
      <c r="L54">
        <v>222</v>
      </c>
    </row>
    <row r="55" spans="1:12" x14ac:dyDescent="0.25">
      <c r="A55" s="60">
        <v>12</v>
      </c>
      <c r="B55" s="60">
        <v>19762</v>
      </c>
      <c r="C55" s="63">
        <v>24</v>
      </c>
      <c r="D55" s="60">
        <v>19780</v>
      </c>
      <c r="E55" s="63">
        <v>13</v>
      </c>
      <c r="F55" s="60">
        <v>19799</v>
      </c>
      <c r="G55" s="66"/>
      <c r="H55" s="66"/>
      <c r="I55" s="41"/>
      <c r="J55" s="41"/>
      <c r="K55" s="51">
        <v>0</v>
      </c>
      <c r="L55">
        <v>121</v>
      </c>
    </row>
    <row r="56" spans="1:12" x14ac:dyDescent="0.25">
      <c r="A56" s="60">
        <v>12</v>
      </c>
      <c r="B56" s="60">
        <v>19930</v>
      </c>
      <c r="C56" s="63">
        <v>13</v>
      </c>
      <c r="D56" s="60">
        <v>19978</v>
      </c>
      <c r="E56" s="63">
        <v>13</v>
      </c>
      <c r="F56" s="60">
        <v>19996</v>
      </c>
      <c r="G56" s="66"/>
      <c r="H56" s="66"/>
      <c r="I56" s="41"/>
      <c r="J56" s="41"/>
      <c r="K56" s="51">
        <v>0</v>
      </c>
      <c r="L56">
        <v>111</v>
      </c>
    </row>
    <row r="57" spans="1:12" x14ac:dyDescent="0.25">
      <c r="A57" s="60">
        <v>12</v>
      </c>
      <c r="B57" s="60">
        <v>20127</v>
      </c>
      <c r="C57" s="63">
        <v>24</v>
      </c>
      <c r="D57" s="60">
        <v>20192</v>
      </c>
      <c r="E57" s="63">
        <v>24</v>
      </c>
      <c r="F57" s="60">
        <v>20202</v>
      </c>
      <c r="G57" s="66"/>
      <c r="H57" s="66"/>
      <c r="I57" s="41"/>
      <c r="J57" s="41"/>
      <c r="K57" s="51">
        <v>0</v>
      </c>
      <c r="L57">
        <v>122</v>
      </c>
    </row>
    <row r="58" spans="1:12" x14ac:dyDescent="0.25">
      <c r="A58" s="17"/>
      <c r="B58" s="17"/>
      <c r="C58" s="17"/>
      <c r="D58" s="17"/>
      <c r="E58" s="17"/>
      <c r="F58" s="17"/>
      <c r="G58" s="17"/>
      <c r="H5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4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124</v>
      </c>
    </row>
    <row r="2" spans="1:48" x14ac:dyDescent="0.25">
      <c r="A2" t="s">
        <v>0</v>
      </c>
      <c r="B2" s="34">
        <v>40613</v>
      </c>
      <c r="C2" s="35"/>
      <c r="F2" s="26" t="s">
        <v>77</v>
      </c>
      <c r="G2" s="27">
        <v>0</v>
      </c>
    </row>
    <row r="3" spans="1:48" x14ac:dyDescent="0.25">
      <c r="A3" t="s">
        <v>1</v>
      </c>
      <c r="B3">
        <v>0</v>
      </c>
      <c r="F3" s="26" t="s">
        <v>78</v>
      </c>
      <c r="G3" s="27">
        <f>Start!J2</f>
        <v>211</v>
      </c>
      <c r="P3" s="26" t="s">
        <v>79</v>
      </c>
      <c r="Q3" s="27">
        <f>4994-COUNTBLANK(L7:L5000)</f>
        <v>127</v>
      </c>
      <c r="V3" s="26" t="s">
        <v>112</v>
      </c>
      <c r="W3">
        <f>COUNTA(L7:L27)</f>
        <v>21</v>
      </c>
      <c r="AA3" s="26" t="s">
        <v>112</v>
      </c>
      <c r="AB3">
        <f>COUNTA(L28:L48)</f>
        <v>21</v>
      </c>
      <c r="AF3" s="26" t="s">
        <v>112</v>
      </c>
      <c r="AG3">
        <f>COUNTA(L49:L70)</f>
        <v>22</v>
      </c>
      <c r="AK3" s="26" t="s">
        <v>112</v>
      </c>
      <c r="AL3">
        <f>COUNTA(L71:L91)</f>
        <v>21</v>
      </c>
      <c r="AP3" s="26" t="s">
        <v>112</v>
      </c>
      <c r="AQ3">
        <f>COUNTA(L92:L112)</f>
        <v>21</v>
      </c>
      <c r="AU3" s="26" t="s">
        <v>112</v>
      </c>
      <c r="AV3">
        <f>COUNTA(L113:L133)</f>
        <v>21</v>
      </c>
    </row>
    <row r="4" spans="1:48" x14ac:dyDescent="0.25">
      <c r="A4" t="s">
        <v>2</v>
      </c>
      <c r="B4">
        <v>0</v>
      </c>
      <c r="P4" s="26" t="s">
        <v>80</v>
      </c>
      <c r="Q4" s="27">
        <f>SUM(O7:O14)</f>
        <v>127</v>
      </c>
      <c r="V4" s="26" t="s">
        <v>113</v>
      </c>
      <c r="W4">
        <f>SUM(U7:U14)</f>
        <v>21</v>
      </c>
      <c r="AA4" s="26" t="s">
        <v>113</v>
      </c>
      <c r="AB4">
        <f>SUM(Z7:Z14)</f>
        <v>21</v>
      </c>
      <c r="AF4" s="26" t="s">
        <v>113</v>
      </c>
      <c r="AG4">
        <f>SUM(AE7:AE14)</f>
        <v>22</v>
      </c>
      <c r="AK4" s="26" t="s">
        <v>113</v>
      </c>
      <c r="AL4">
        <f>SUM(AJ7:AJ14)</f>
        <v>21</v>
      </c>
      <c r="AP4" s="26" t="s">
        <v>113</v>
      </c>
      <c r="AQ4">
        <f>SUM(AO7:AO14)</f>
        <v>21</v>
      </c>
      <c r="AU4" s="26" t="s">
        <v>113</v>
      </c>
      <c r="AV4">
        <f>SUM(AT7:AT14)</f>
        <v>21</v>
      </c>
    </row>
    <row r="5" spans="1:48" ht="15.75" thickBot="1" x14ac:dyDescent="0.3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5.75" thickBot="1" x14ac:dyDescent="0.3">
      <c r="A6" s="29" t="s">
        <v>85</v>
      </c>
      <c r="B6" s="30" t="s">
        <v>86</v>
      </c>
      <c r="C6" s="29" t="s">
        <v>87</v>
      </c>
      <c r="D6" s="30" t="s">
        <v>88</v>
      </c>
      <c r="E6" s="29" t="s">
        <v>89</v>
      </c>
      <c r="F6" s="30" t="s">
        <v>90</v>
      </c>
      <c r="G6" s="29" t="s">
        <v>91</v>
      </c>
      <c r="H6" s="30" t="s">
        <v>92</v>
      </c>
      <c r="I6" s="31" t="s">
        <v>93</v>
      </c>
      <c r="J6" s="32" t="s">
        <v>94</v>
      </c>
      <c r="K6" s="31" t="s">
        <v>95</v>
      </c>
      <c r="L6" s="33" t="s">
        <v>96</v>
      </c>
      <c r="N6" s="37" t="s">
        <v>81</v>
      </c>
      <c r="O6" s="38"/>
      <c r="P6" s="39" t="s">
        <v>82</v>
      </c>
      <c r="Q6" s="39" t="s">
        <v>83</v>
      </c>
      <c r="T6" s="53" t="s">
        <v>81</v>
      </c>
      <c r="U6" s="54"/>
      <c r="V6" s="39" t="s">
        <v>82</v>
      </c>
      <c r="W6" s="39" t="s">
        <v>83</v>
      </c>
      <c r="Y6" s="53" t="s">
        <v>81</v>
      </c>
      <c r="Z6" s="54"/>
      <c r="AA6" s="39" t="s">
        <v>82</v>
      </c>
      <c r="AB6" s="39" t="s">
        <v>83</v>
      </c>
      <c r="AD6" s="53" t="s">
        <v>81</v>
      </c>
      <c r="AE6" s="54"/>
      <c r="AF6" s="39" t="s">
        <v>82</v>
      </c>
      <c r="AG6" s="39" t="s">
        <v>83</v>
      </c>
      <c r="AI6" s="53" t="s">
        <v>81</v>
      </c>
      <c r="AJ6" s="54"/>
      <c r="AK6" s="39" t="s">
        <v>82</v>
      </c>
      <c r="AL6" s="39" t="s">
        <v>83</v>
      </c>
      <c r="AN6" s="53" t="s">
        <v>81</v>
      </c>
      <c r="AO6" s="54"/>
      <c r="AP6" s="39" t="s">
        <v>82</v>
      </c>
      <c r="AQ6" s="39" t="s">
        <v>83</v>
      </c>
      <c r="AS6" s="53" t="s">
        <v>81</v>
      </c>
      <c r="AT6" s="54"/>
      <c r="AU6" s="39" t="s">
        <v>82</v>
      </c>
      <c r="AV6" s="39" t="s">
        <v>83</v>
      </c>
    </row>
    <row r="7" spans="1:48" x14ac:dyDescent="0.25">
      <c r="A7" s="58">
        <v>12</v>
      </c>
      <c r="B7" s="58">
        <v>359</v>
      </c>
      <c r="C7" s="61">
        <v>13</v>
      </c>
      <c r="D7" s="58">
        <v>756</v>
      </c>
      <c r="E7" s="61">
        <v>13</v>
      </c>
      <c r="F7" s="58">
        <v>792</v>
      </c>
      <c r="G7" s="64"/>
      <c r="H7" s="64"/>
      <c r="I7" s="42"/>
      <c r="J7" s="42"/>
      <c r="K7" s="43">
        <v>0</v>
      </c>
      <c r="L7">
        <v>111</v>
      </c>
      <c r="N7" s="36">
        <v>111</v>
      </c>
      <c r="O7" s="36">
        <f>COUNTIF($L$7:$L$500,N7)</f>
        <v>105</v>
      </c>
      <c r="P7" s="36">
        <f>O7/$Q$4</f>
        <v>0.82677165354330706</v>
      </c>
      <c r="Q7" s="36">
        <f>IF(P7=0,0,(P7*((LOG(P7))/LOG(2))))</f>
        <v>-0.22689852563885465</v>
      </c>
      <c r="T7" s="36">
        <f>N7</f>
        <v>111</v>
      </c>
      <c r="U7" s="36">
        <f>COUNTIF(L7:L27,T7)</f>
        <v>17</v>
      </c>
      <c r="V7" s="36">
        <f>U7/(W4-U11)</f>
        <v>0.89473684210526316</v>
      </c>
      <c r="W7" s="36">
        <f>IF(V7=0,0,(V7*((LOG(V7))/LOG(2))))</f>
        <v>-0.14357365406764125</v>
      </c>
      <c r="Y7" s="36">
        <f>N7</f>
        <v>111</v>
      </c>
      <c r="Z7" s="36">
        <f>COUNTIF(L28:L48,Y7)</f>
        <v>19</v>
      </c>
      <c r="AA7" s="36">
        <f>Z7/(AB4-Z11)</f>
        <v>0.95</v>
      </c>
      <c r="AB7" s="36">
        <f>IF(AA7=0,0,(AA7*((LOG(AA7))/LOG(2))))</f>
        <v>-7.0300552371588068E-2</v>
      </c>
      <c r="AD7" s="36">
        <f>N7</f>
        <v>111</v>
      </c>
      <c r="AE7" s="36">
        <f>COUNTIF(L49:L70,AD7)</f>
        <v>21</v>
      </c>
      <c r="AF7" s="36">
        <f>AE7/(AG4-AE11)</f>
        <v>0.95454545454545459</v>
      </c>
      <c r="AG7" s="36">
        <f>IF(AF7=0,0,(AF7*((LOG(AF7))/LOG(2))))</f>
        <v>-6.4063550592239782E-2</v>
      </c>
      <c r="AI7" s="36">
        <f>N7</f>
        <v>111</v>
      </c>
      <c r="AJ7" s="36">
        <f>COUNTIF(L71:L91,AI7)</f>
        <v>14</v>
      </c>
      <c r="AK7" s="36">
        <f>AJ7/(AL4-AJ11)</f>
        <v>0.73684210526315785</v>
      </c>
      <c r="AL7" s="36">
        <f>IF(AK7=0,0,(AK7*((LOG(AK7))/LOG(2))))</f>
        <v>-0.32463243575809159</v>
      </c>
      <c r="AN7" s="36">
        <f>N7</f>
        <v>111</v>
      </c>
      <c r="AO7" s="36">
        <f>COUNTIF(L92:L112,AN7)</f>
        <v>19</v>
      </c>
      <c r="AP7" s="36">
        <f>AO7/(AQ4-AO11)</f>
        <v>0.95</v>
      </c>
      <c r="AQ7" s="36">
        <f>IF(AP7=0,0,(AP7*((LOG(AP7))/LOG(2))))</f>
        <v>-7.0300552371588068E-2</v>
      </c>
      <c r="AS7" s="36">
        <f>N7</f>
        <v>111</v>
      </c>
      <c r="AT7" s="36">
        <f>COUNTIF(L113:L133,AS7)</f>
        <v>15</v>
      </c>
      <c r="AU7" s="36">
        <f>AT7/(AV4-AT11)</f>
        <v>0.7142857142857143</v>
      </c>
      <c r="AV7" s="36">
        <f>IF(AU7=0,0,(AU7*((LOG(AU7))/LOG(2))))</f>
        <v>-0.34673344797874411</v>
      </c>
    </row>
    <row r="8" spans="1:48" x14ac:dyDescent="0.25">
      <c r="A8" s="59">
        <v>12</v>
      </c>
      <c r="B8" s="59">
        <v>901</v>
      </c>
      <c r="C8" s="62">
        <v>13</v>
      </c>
      <c r="D8" s="59">
        <v>958</v>
      </c>
      <c r="E8" s="62">
        <v>13</v>
      </c>
      <c r="F8" s="59">
        <v>970</v>
      </c>
      <c r="G8" s="65"/>
      <c r="H8" s="65"/>
      <c r="I8" s="42"/>
      <c r="J8" s="42"/>
      <c r="K8" s="43">
        <v>0</v>
      </c>
      <c r="L8">
        <v>111</v>
      </c>
      <c r="N8" s="36">
        <v>112</v>
      </c>
      <c r="O8" s="36">
        <f>COUNTIF($L$7:$L$500,N8)</f>
        <v>5</v>
      </c>
      <c r="P8" s="36">
        <f>O8/$Q$4</f>
        <v>3.937007874015748E-2</v>
      </c>
      <c r="Q8" s="36">
        <f>IF(P8=0,0,(P8*((LOG(P8))/LOG(2))))</f>
        <v>-0.18373057448365368</v>
      </c>
      <c r="T8" s="36">
        <f>N8</f>
        <v>112</v>
      </c>
      <c r="U8" s="36">
        <f>COUNTIF(L7:L27,T8)</f>
        <v>1</v>
      </c>
      <c r="V8" s="36">
        <f>U8/(W4-U11)</f>
        <v>5.2631578947368418E-2</v>
      </c>
      <c r="W8" s="36">
        <f>IF(V8=0,0,(V8*((LOG(V8))/LOG(2))))</f>
        <v>-0.22357513228650452</v>
      </c>
      <c r="Y8" s="36">
        <f>N8</f>
        <v>112</v>
      </c>
      <c r="Z8" s="36">
        <f>COUNTIF(L28:L48,Y8)</f>
        <v>1</v>
      </c>
      <c r="AA8" s="36">
        <f>Z8/(AB4-Z11)</f>
        <v>0.05</v>
      </c>
      <c r="AB8" s="36">
        <f>IF(AA8=0,0,(AA8*((LOG(AA8))/LOG(2))))</f>
        <v>-0.21609640474436814</v>
      </c>
      <c r="AD8" s="36">
        <f>N8</f>
        <v>112</v>
      </c>
      <c r="AE8" s="36">
        <f>COUNTIF(L49:L70,AD8)</f>
        <v>0</v>
      </c>
      <c r="AF8" s="36">
        <f>AE8/(AG4-AE11)</f>
        <v>0</v>
      </c>
      <c r="AG8" s="36">
        <f>IF(AF8=0,0,(AF8*((LOG(AF8))/LOG(2))))</f>
        <v>0</v>
      </c>
      <c r="AI8" s="36">
        <f>N8</f>
        <v>112</v>
      </c>
      <c r="AJ8" s="36">
        <f>COUNTIF(L71:L91,AI8)</f>
        <v>0</v>
      </c>
      <c r="AK8" s="36">
        <f>AJ8/(AL4-AJ11)</f>
        <v>0</v>
      </c>
      <c r="AL8" s="36">
        <f>IF(AK8=0,0,(AK8*((LOG(AK8))/LOG(2))))</f>
        <v>0</v>
      </c>
      <c r="AN8" s="36">
        <f>N8</f>
        <v>112</v>
      </c>
      <c r="AO8" s="36">
        <f>COUNTIF(L92:L112,AN8)</f>
        <v>0</v>
      </c>
      <c r="AP8" s="36">
        <f>AO8/(AQ4-AO11)</f>
        <v>0</v>
      </c>
      <c r="AQ8" s="36">
        <f>IF(AP8=0,0,(AP8*((LOG(AP8))/LOG(2))))</f>
        <v>0</v>
      </c>
      <c r="AS8" s="36">
        <f>N8</f>
        <v>112</v>
      </c>
      <c r="AT8" s="36">
        <f>COUNTIF(L113:L133,AS8)</f>
        <v>3</v>
      </c>
      <c r="AU8" s="36">
        <f>AT8/(AV4-AT11)</f>
        <v>0.14285714285714285</v>
      </c>
      <c r="AV8" s="36">
        <f>IF(AU8=0,0,(AU8*((LOG(AU8))/LOG(2))))</f>
        <v>-0.40105070315108626</v>
      </c>
    </row>
    <row r="9" spans="1:48" x14ac:dyDescent="0.25">
      <c r="A9" s="59">
        <v>12</v>
      </c>
      <c r="B9" s="59">
        <v>1106</v>
      </c>
      <c r="C9" s="62">
        <v>13</v>
      </c>
      <c r="D9" s="59">
        <v>1115</v>
      </c>
      <c r="E9" s="62">
        <v>13</v>
      </c>
      <c r="F9" s="59">
        <v>1176</v>
      </c>
      <c r="G9" s="65"/>
      <c r="H9" s="65"/>
      <c r="I9" s="42"/>
      <c r="J9" s="42"/>
      <c r="K9" s="43">
        <v>0</v>
      </c>
      <c r="L9">
        <v>111</v>
      </c>
      <c r="N9" s="36">
        <v>121</v>
      </c>
      <c r="O9" s="36">
        <f>COUNTIF($L$7:$L$500,N9)</f>
        <v>2</v>
      </c>
      <c r="P9" s="36">
        <f>O9/$Q$4</f>
        <v>1.5748031496062992E-2</v>
      </c>
      <c r="Q9" s="36">
        <f>IF(P9=0,0,(P9*((LOG(P9))/LOG(2))))</f>
        <v>-9.4309995067278204E-2</v>
      </c>
      <c r="T9" s="36">
        <f>N9</f>
        <v>121</v>
      </c>
      <c r="U9" s="36">
        <f>COUNTIF(L7:L27,T9)</f>
        <v>0</v>
      </c>
      <c r="V9" s="36">
        <f>U9/(W4-U11)</f>
        <v>0</v>
      </c>
      <c r="W9" s="36">
        <f>IF(V9=0,0,(V9*((LOG(V9))/LOG(2))))</f>
        <v>0</v>
      </c>
      <c r="Y9" s="36">
        <f>N9</f>
        <v>121</v>
      </c>
      <c r="Z9" s="36">
        <f>COUNTIF(L28:L48,Y9)</f>
        <v>0</v>
      </c>
      <c r="AA9" s="36">
        <f>Z9/(AB4-Z11)</f>
        <v>0</v>
      </c>
      <c r="AB9" s="36">
        <f>IF(AA9=0,0,(AA9*((LOG(AA9))/LOG(2))))</f>
        <v>0</v>
      </c>
      <c r="AD9" s="36">
        <f>N9</f>
        <v>121</v>
      </c>
      <c r="AE9" s="36">
        <f>COUNTIF(L49:L70,AD9)</f>
        <v>1</v>
      </c>
      <c r="AF9" s="36">
        <f>AE9/(AG4-AE11)</f>
        <v>4.5454545454545456E-2</v>
      </c>
      <c r="AG9" s="36">
        <f>IF(AF9=0,0,(AF9*((LOG(AF9))/LOG(2))))</f>
        <v>-0.20270143721078623</v>
      </c>
      <c r="AI9" s="36">
        <f>N9</f>
        <v>121</v>
      </c>
      <c r="AJ9" s="36">
        <f>COUNTIF(L71:L91,AI9)</f>
        <v>0</v>
      </c>
      <c r="AK9" s="36">
        <f>AJ9/(AL4-AJ11)</f>
        <v>0</v>
      </c>
      <c r="AL9" s="36">
        <f>IF(AK9=0,0,(AK9*((LOG(AK9))/LOG(2))))</f>
        <v>0</v>
      </c>
      <c r="AN9" s="36">
        <f>N9</f>
        <v>121</v>
      </c>
      <c r="AO9" s="36">
        <f>COUNTIF(L92:L112,AN9)</f>
        <v>0</v>
      </c>
      <c r="AP9" s="36">
        <f>AO9/(AQ4-AO11)</f>
        <v>0</v>
      </c>
      <c r="AQ9" s="36">
        <f>IF(AP9=0,0,(AP9*((LOG(AP9))/LOG(2))))</f>
        <v>0</v>
      </c>
      <c r="AS9" s="36">
        <f>N9</f>
        <v>121</v>
      </c>
      <c r="AT9" s="36">
        <f>COUNTIF(L113:L133,AS9)</f>
        <v>1</v>
      </c>
      <c r="AU9" s="36">
        <f>AT9/(AV4-AT11)</f>
        <v>4.7619047619047616E-2</v>
      </c>
      <c r="AV9" s="36">
        <f>IF(AU9=0,0,(AU9*((LOG(AU9))/LOG(2))))</f>
        <v>-0.20915797251327431</v>
      </c>
    </row>
    <row r="10" spans="1:48" x14ac:dyDescent="0.25">
      <c r="A10" s="59">
        <v>12</v>
      </c>
      <c r="B10" s="59">
        <v>1281</v>
      </c>
      <c r="C10" s="62">
        <v>13</v>
      </c>
      <c r="D10" s="59">
        <v>1295</v>
      </c>
      <c r="E10" s="62">
        <v>13</v>
      </c>
      <c r="F10" s="59">
        <v>1310</v>
      </c>
      <c r="G10" s="65"/>
      <c r="H10" s="65"/>
      <c r="I10" s="42"/>
      <c r="J10" s="42"/>
      <c r="K10" s="43">
        <v>0</v>
      </c>
      <c r="L10">
        <v>111</v>
      </c>
      <c r="N10" s="36">
        <v>122</v>
      </c>
      <c r="O10" s="36">
        <f>COUNTIF($L$7:$L$500,N10)</f>
        <v>8</v>
      </c>
      <c r="P10" s="36">
        <f>O10/$Q$4</f>
        <v>6.2992125984251968E-2</v>
      </c>
      <c r="Q10" s="36">
        <f>IF(P10=0,0,(P10*((LOG(P10))/LOG(2))))</f>
        <v>-0.25125572830060888</v>
      </c>
      <c r="T10" s="36">
        <f>N10</f>
        <v>122</v>
      </c>
      <c r="U10" s="36">
        <f>COUNTIF(L7:L27,T10)</f>
        <v>1</v>
      </c>
      <c r="V10" s="36">
        <f>U10/(W4-U11)</f>
        <v>5.2631578947368418E-2</v>
      </c>
      <c r="W10" s="36">
        <f>IF(V10=0,0,(V10*((LOG(V10))/LOG(2))))</f>
        <v>-0.22357513228650452</v>
      </c>
      <c r="Y10" s="36">
        <f>N10</f>
        <v>122</v>
      </c>
      <c r="Z10" s="36">
        <f>COUNTIF(L28:L48,Y10)</f>
        <v>0</v>
      </c>
      <c r="AA10" s="36">
        <f>Z10/(AB4-Z11)</f>
        <v>0</v>
      </c>
      <c r="AB10" s="36">
        <f>IF(AA10=0,0,(AA10*((LOG(AA10))/LOG(2))))</f>
        <v>0</v>
      </c>
      <c r="AD10" s="36">
        <f>N10</f>
        <v>122</v>
      </c>
      <c r="AE10" s="36">
        <f>COUNTIF(L49:L70,AD10)</f>
        <v>0</v>
      </c>
      <c r="AF10" s="36">
        <f>AE10/(AG4-AE11)</f>
        <v>0</v>
      </c>
      <c r="AG10" s="36">
        <f>IF(AF10=0,0,(AF10*((LOG(AF10))/LOG(2))))</f>
        <v>0</v>
      </c>
      <c r="AI10" s="36">
        <f>N10</f>
        <v>122</v>
      </c>
      <c r="AJ10" s="36">
        <f>COUNTIF(L71:L91,AI10)</f>
        <v>4</v>
      </c>
      <c r="AK10" s="36">
        <f>AJ10/(AL4-AJ11)</f>
        <v>0.21052631578947367</v>
      </c>
      <c r="AL10" s="36">
        <f>IF(AK10=0,0,(AK10*((LOG(AK10))/LOG(2))))</f>
        <v>-0.47324789756707064</v>
      </c>
      <c r="AN10" s="36">
        <f>N10</f>
        <v>122</v>
      </c>
      <c r="AO10" s="36">
        <f>COUNTIF(L92:L112,AN10)</f>
        <v>1</v>
      </c>
      <c r="AP10" s="36">
        <f>AO10/(AQ4-AO11)</f>
        <v>0.05</v>
      </c>
      <c r="AQ10" s="36">
        <f>IF(AP10=0,0,(AP10*((LOG(AP10))/LOG(2))))</f>
        <v>-0.21609640474436814</v>
      </c>
      <c r="AS10" s="36">
        <f>N10</f>
        <v>122</v>
      </c>
      <c r="AT10" s="36">
        <f>COUNTIF(L113:L133,AS10)</f>
        <v>2</v>
      </c>
      <c r="AU10" s="36">
        <f>AT10/(AV4-AT11)</f>
        <v>9.5238095238095233E-2</v>
      </c>
      <c r="AV10" s="36">
        <f>IF(AU10=0,0,(AU10*((LOG(AU10))/LOG(2))))</f>
        <v>-0.32307784978845333</v>
      </c>
    </row>
    <row r="11" spans="1:48" x14ac:dyDescent="0.25">
      <c r="A11" s="59">
        <v>12</v>
      </c>
      <c r="B11" s="59">
        <v>1442</v>
      </c>
      <c r="C11" s="62">
        <v>13</v>
      </c>
      <c r="D11" s="59">
        <v>1460</v>
      </c>
      <c r="E11" s="62">
        <v>24</v>
      </c>
      <c r="F11" s="59">
        <v>1494</v>
      </c>
      <c r="G11" s="65"/>
      <c r="H11" s="65"/>
      <c r="I11" s="42"/>
      <c r="J11" s="42"/>
      <c r="K11" s="43">
        <v>0</v>
      </c>
      <c r="L11">
        <v>112</v>
      </c>
      <c r="N11" s="36">
        <v>211</v>
      </c>
      <c r="O11" s="36">
        <f>COUNTIF($L$7:$L$500,N11)</f>
        <v>6</v>
      </c>
      <c r="P11" s="36">
        <f>O11/$Q$4</f>
        <v>4.7244094488188976E-2</v>
      </c>
      <c r="Q11" s="36">
        <f>IF(P11=0,0,(P11*((LOG(P11))/LOG(2))))</f>
        <v>-0.20804986705752801</v>
      </c>
      <c r="T11" s="36">
        <f>N11</f>
        <v>211</v>
      </c>
      <c r="U11" s="36">
        <f>COUNTIF(L7:L27,T11)</f>
        <v>2</v>
      </c>
      <c r="V11" s="55"/>
      <c r="W11" s="56"/>
      <c r="Y11" s="36">
        <f>N11</f>
        <v>211</v>
      </c>
      <c r="Z11" s="36">
        <f>COUNTIF(L28:L48,Y11)</f>
        <v>1</v>
      </c>
      <c r="AA11" s="55"/>
      <c r="AB11" s="56"/>
      <c r="AD11" s="36">
        <f>N11</f>
        <v>211</v>
      </c>
      <c r="AE11" s="36">
        <f>COUNTIF(L49:L70,AD11)</f>
        <v>0</v>
      </c>
      <c r="AF11" s="55"/>
      <c r="AG11" s="56"/>
      <c r="AI11" s="36">
        <f>N11</f>
        <v>211</v>
      </c>
      <c r="AJ11" s="36">
        <f>COUNTIF(L71:L91,AI11)</f>
        <v>2</v>
      </c>
      <c r="AK11" s="55"/>
      <c r="AL11" s="56"/>
      <c r="AN11" s="36">
        <f>N11</f>
        <v>211</v>
      </c>
      <c r="AO11" s="36">
        <f>COUNTIF(L92:L112,AN11)</f>
        <v>1</v>
      </c>
      <c r="AP11" s="55"/>
      <c r="AQ11" s="56"/>
      <c r="AS11" s="36">
        <f>N11</f>
        <v>211</v>
      </c>
      <c r="AT11" s="36">
        <f>COUNTIF(L113:L133,AS11)</f>
        <v>0</v>
      </c>
      <c r="AU11" s="55"/>
      <c r="AV11" s="56"/>
    </row>
    <row r="12" spans="1:48" x14ac:dyDescent="0.25">
      <c r="A12" s="59">
        <v>12</v>
      </c>
      <c r="B12" s="59">
        <v>1690</v>
      </c>
      <c r="C12" s="62">
        <v>13</v>
      </c>
      <c r="D12" s="59">
        <v>1706</v>
      </c>
      <c r="E12" s="62">
        <v>13</v>
      </c>
      <c r="F12" s="59">
        <v>1720</v>
      </c>
      <c r="G12" s="65"/>
      <c r="H12" s="65"/>
      <c r="I12" s="42"/>
      <c r="J12" s="42"/>
      <c r="K12" s="43">
        <v>0</v>
      </c>
      <c r="L12">
        <v>111</v>
      </c>
      <c r="N12" s="36">
        <v>212</v>
      </c>
      <c r="O12" s="36">
        <f>COUNTIF($L$7:$L$500,N12)</f>
        <v>0</v>
      </c>
      <c r="P12" s="36">
        <f>O12/$Q$4</f>
        <v>0</v>
      </c>
      <c r="Q12" s="36">
        <f>IF(P12=0,0,(P12*((LOG(P12))/LOG(2))))</f>
        <v>0</v>
      </c>
      <c r="T12" s="36">
        <f>N12</f>
        <v>212</v>
      </c>
      <c r="U12" s="36">
        <f>COUNTIF(L7:L27,T12)</f>
        <v>0</v>
      </c>
      <c r="V12" s="36">
        <f>U12/(W4-U11)</f>
        <v>0</v>
      </c>
      <c r="W12" s="36">
        <f>IF(V12=0,0,(V12*((LOG(V12))/LOG(2))))</f>
        <v>0</v>
      </c>
      <c r="Y12" s="36">
        <f>N12</f>
        <v>212</v>
      </c>
      <c r="Z12" s="36">
        <f>COUNTIF(L28:L48,Y12)</f>
        <v>0</v>
      </c>
      <c r="AA12" s="36">
        <f>Z12/(AB4-Z11)</f>
        <v>0</v>
      </c>
      <c r="AB12" s="36">
        <f>IF(AA12=0,0,(AA12*((LOG(AA12))/LOG(2))))</f>
        <v>0</v>
      </c>
      <c r="AD12" s="36">
        <f>N12</f>
        <v>212</v>
      </c>
      <c r="AE12" s="36">
        <f>COUNTIF(L49:L70,AD12)</f>
        <v>0</v>
      </c>
      <c r="AF12" s="36">
        <f>AE12/(AG4-AE11)</f>
        <v>0</v>
      </c>
      <c r="AG12" s="36">
        <f>IF(AF12=0,0,(AF12*((LOG(AF12))/LOG(2))))</f>
        <v>0</v>
      </c>
      <c r="AI12" s="36">
        <f>N12</f>
        <v>212</v>
      </c>
      <c r="AJ12" s="36">
        <f>COUNTIF(L71:L91,AI12)</f>
        <v>0</v>
      </c>
      <c r="AK12" s="36">
        <f>AJ12/(AL4-AJ11)</f>
        <v>0</v>
      </c>
      <c r="AL12" s="36">
        <f>IF(AK12=0,0,(AK12*((LOG(AK12))/LOG(2))))</f>
        <v>0</v>
      </c>
      <c r="AN12" s="36">
        <f>N12</f>
        <v>212</v>
      </c>
      <c r="AO12" s="36">
        <f>COUNTIF(L92:L112,AN12)</f>
        <v>0</v>
      </c>
      <c r="AP12" s="36">
        <f>AO12/(AQ4-AO11)</f>
        <v>0</v>
      </c>
      <c r="AQ12" s="36">
        <f>IF(AP12=0,0,(AP12*((LOG(AP12))/LOG(2))))</f>
        <v>0</v>
      </c>
      <c r="AS12" s="36">
        <f>N12</f>
        <v>212</v>
      </c>
      <c r="AT12" s="36">
        <f>COUNTIF(L113:L133,AS12)</f>
        <v>0</v>
      </c>
      <c r="AU12" s="36">
        <f>AT12/(AV4-AT11)</f>
        <v>0</v>
      </c>
      <c r="AV12" s="36">
        <f>IF(AU12=0,0,(AU12*((LOG(AU12))/LOG(2))))</f>
        <v>0</v>
      </c>
    </row>
    <row r="13" spans="1:48" x14ac:dyDescent="0.25">
      <c r="A13" s="59">
        <v>12</v>
      </c>
      <c r="B13" s="59">
        <v>1894</v>
      </c>
      <c r="C13" s="62">
        <v>13</v>
      </c>
      <c r="D13" s="59">
        <v>1911</v>
      </c>
      <c r="E13" s="62">
        <v>13</v>
      </c>
      <c r="F13" s="59">
        <v>1913</v>
      </c>
      <c r="G13" s="65"/>
      <c r="H13" s="65"/>
      <c r="I13" s="42"/>
      <c r="J13" s="42"/>
      <c r="K13" s="43">
        <v>0</v>
      </c>
      <c r="L13">
        <v>111</v>
      </c>
      <c r="N13" s="36">
        <v>221</v>
      </c>
      <c r="O13" s="36">
        <f>COUNTIF($L$7:$L$500,N13)</f>
        <v>0</v>
      </c>
      <c r="P13" s="36">
        <f>O13/$Q$4</f>
        <v>0</v>
      </c>
      <c r="Q13" s="36">
        <f>IF(P13=0,0,(P13*((LOG(P13))/LOG(2))))</f>
        <v>0</v>
      </c>
      <c r="T13" s="36">
        <f>N13</f>
        <v>221</v>
      </c>
      <c r="U13" s="36">
        <f>COUNTIF(L7:L27,T13)</f>
        <v>0</v>
      </c>
      <c r="V13" s="36">
        <f>U13/(W4-U11)</f>
        <v>0</v>
      </c>
      <c r="W13" s="36">
        <f>IF(V13=0,0,(V13*((LOG(V13))/LOG(2))))</f>
        <v>0</v>
      </c>
      <c r="Y13" s="36">
        <f>N13</f>
        <v>221</v>
      </c>
      <c r="Z13" s="36">
        <f>COUNTIF(L28:L48,Y13)</f>
        <v>0</v>
      </c>
      <c r="AA13" s="36">
        <f>Z13/(AB4-Z11)</f>
        <v>0</v>
      </c>
      <c r="AB13" s="36">
        <f>IF(AA13=0,0,(AA13*((LOG(AA13))/LOG(2))))</f>
        <v>0</v>
      </c>
      <c r="AD13" s="36">
        <f>N13</f>
        <v>221</v>
      </c>
      <c r="AE13" s="36">
        <f>COUNTIF(L49:L70,AD13)</f>
        <v>0</v>
      </c>
      <c r="AF13" s="36">
        <f>AE13/(AG4-AE11)</f>
        <v>0</v>
      </c>
      <c r="AG13" s="36">
        <f>IF(AF13=0,0,(AF13*((LOG(AF13))/LOG(2))))</f>
        <v>0</v>
      </c>
      <c r="AI13" s="36">
        <f>N13</f>
        <v>221</v>
      </c>
      <c r="AJ13" s="36">
        <f>COUNTIF(L71:L91,AI13)</f>
        <v>0</v>
      </c>
      <c r="AK13" s="36">
        <f>AJ13/(AL4-AJ11)</f>
        <v>0</v>
      </c>
      <c r="AL13" s="36">
        <f>IF(AK13=0,0,(AK13*((LOG(AK13))/LOG(2))))</f>
        <v>0</v>
      </c>
      <c r="AN13" s="36">
        <f>N13</f>
        <v>221</v>
      </c>
      <c r="AO13" s="36">
        <f>COUNTIF(L92:L112,AN13)</f>
        <v>0</v>
      </c>
      <c r="AP13" s="36">
        <f>AO13/(AQ4-AO11)</f>
        <v>0</v>
      </c>
      <c r="AQ13" s="36">
        <f>IF(AP13=0,0,(AP13*((LOG(AP13))/LOG(2))))</f>
        <v>0</v>
      </c>
      <c r="AS13" s="36">
        <f>N13</f>
        <v>221</v>
      </c>
      <c r="AT13" s="36">
        <f>COUNTIF(L113:L133,AS13)</f>
        <v>0</v>
      </c>
      <c r="AU13" s="36">
        <f>AT13/(AV4-AT11)</f>
        <v>0</v>
      </c>
      <c r="AV13" s="36">
        <f>IF(AU13=0,0,(AU13*((LOG(AU13))/LOG(2))))</f>
        <v>0</v>
      </c>
    </row>
    <row r="14" spans="1:48" x14ac:dyDescent="0.25">
      <c r="A14" s="59">
        <v>12</v>
      </c>
      <c r="B14" s="59">
        <v>2017</v>
      </c>
      <c r="C14" s="62">
        <v>13</v>
      </c>
      <c r="D14" s="59">
        <v>2034</v>
      </c>
      <c r="E14" s="62">
        <v>13</v>
      </c>
      <c r="F14" s="59">
        <v>2050</v>
      </c>
      <c r="G14" s="65"/>
      <c r="H14" s="65"/>
      <c r="I14" s="42"/>
      <c r="J14" s="42"/>
      <c r="K14" s="43">
        <v>0</v>
      </c>
      <c r="L14">
        <v>111</v>
      </c>
      <c r="N14" s="36">
        <v>222</v>
      </c>
      <c r="O14" s="36">
        <f>COUNTIF($L$7:$L$500,N14)</f>
        <v>1</v>
      </c>
      <c r="P14" s="36">
        <f>O14/$Q$4</f>
        <v>7.874015748031496E-3</v>
      </c>
      <c r="Q14" s="36">
        <f>IF(P14=0,0,(P14*((LOG(P14))/LOG(2))))</f>
        <v>-5.5029013281670591E-2</v>
      </c>
      <c r="T14" s="36">
        <f>N14</f>
        <v>222</v>
      </c>
      <c r="U14" s="36">
        <f>COUNTIF(L7:L27,T14)</f>
        <v>0</v>
      </c>
      <c r="V14" s="36">
        <f>U14/(W4-U11)</f>
        <v>0</v>
      </c>
      <c r="W14" s="36">
        <f>IF(V14=0,0,(V14*((LOG(V14))/LOG(2))))</f>
        <v>0</v>
      </c>
      <c r="Y14" s="36">
        <f>N14</f>
        <v>222</v>
      </c>
      <c r="Z14" s="36">
        <f>COUNTIF(L28:L48,Y14)</f>
        <v>0</v>
      </c>
      <c r="AA14" s="36">
        <f>Z14/(AB4-Z11)</f>
        <v>0</v>
      </c>
      <c r="AB14" s="36">
        <f>IF(AA14=0,0,(AA14*((LOG(AA14))/LOG(2))))</f>
        <v>0</v>
      </c>
      <c r="AD14" s="36">
        <f>N14</f>
        <v>222</v>
      </c>
      <c r="AE14" s="36">
        <f>COUNTIF(L49:L70,AD14)</f>
        <v>0</v>
      </c>
      <c r="AF14" s="36">
        <f>AE14/(AG4-AE11)</f>
        <v>0</v>
      </c>
      <c r="AG14" s="36">
        <f>IF(AF14=0,0,(AF14*((LOG(AF14))/LOG(2))))</f>
        <v>0</v>
      </c>
      <c r="AI14" s="36">
        <f>N14</f>
        <v>222</v>
      </c>
      <c r="AJ14" s="36">
        <f>COUNTIF(L71:L91,AI14)</f>
        <v>1</v>
      </c>
      <c r="AK14" s="36">
        <f>AJ14/(AL4-AJ11)</f>
        <v>5.2631578947368418E-2</v>
      </c>
      <c r="AL14" s="36">
        <f>IF(AK14=0,0,(AK14*((LOG(AK14))/LOG(2))))</f>
        <v>-0.22357513228650452</v>
      </c>
      <c r="AN14" s="36">
        <f>N14</f>
        <v>222</v>
      </c>
      <c r="AO14" s="36">
        <f>COUNTIF(L92:L112,AN14)</f>
        <v>0</v>
      </c>
      <c r="AP14" s="36">
        <f>AO14/(AQ4-AO11)</f>
        <v>0</v>
      </c>
      <c r="AQ14" s="36">
        <f>IF(AP14=0,0,(AP14*((LOG(AP14))/LOG(2))))</f>
        <v>0</v>
      </c>
      <c r="AS14" s="36">
        <f>N14</f>
        <v>222</v>
      </c>
      <c r="AT14" s="36">
        <f>COUNTIF(L113:L133,AS14)</f>
        <v>0</v>
      </c>
      <c r="AU14" s="36">
        <f>AT14/(AV4-AT11)</f>
        <v>0</v>
      </c>
      <c r="AV14" s="36">
        <f>IF(AU14=0,0,(AU14*((LOG(AU14))/LOG(2))))</f>
        <v>0</v>
      </c>
    </row>
    <row r="15" spans="1:48" x14ac:dyDescent="0.25">
      <c r="A15" s="59">
        <v>12</v>
      </c>
      <c r="B15" s="59">
        <v>2198</v>
      </c>
      <c r="C15" s="62">
        <v>13</v>
      </c>
      <c r="D15" s="59">
        <v>2207</v>
      </c>
      <c r="E15" s="62">
        <v>13</v>
      </c>
      <c r="F15" s="59">
        <v>2221</v>
      </c>
      <c r="G15" s="65"/>
      <c r="H15" s="65"/>
      <c r="I15" s="42"/>
      <c r="J15" s="42"/>
      <c r="K15" s="43">
        <v>0</v>
      </c>
      <c r="L15">
        <v>111</v>
      </c>
      <c r="P15">
        <f>SUM(P7:P14)</f>
        <v>1</v>
      </c>
      <c r="Q15">
        <f>-SUM(Q7:Q14)</f>
        <v>1.019273703829594</v>
      </c>
      <c r="V15">
        <f>SUM(V7:V14)</f>
        <v>1</v>
      </c>
      <c r="W15">
        <f>-SUM(W7:W14)</f>
        <v>0.59072391864065033</v>
      </c>
      <c r="AA15">
        <f>SUM(AA7:AA14)</f>
        <v>1</v>
      </c>
      <c r="AB15">
        <f>-SUM(AB7:AB14)</f>
        <v>0.2863969571159562</v>
      </c>
      <c r="AF15">
        <f>SUM(AF7:AF14)</f>
        <v>1</v>
      </c>
      <c r="AG15">
        <f>-SUM(AG7:AG14)</f>
        <v>0.26676498780302604</v>
      </c>
      <c r="AK15">
        <f>SUM(AK7:AK14)</f>
        <v>1</v>
      </c>
      <c r="AL15">
        <f>-SUM(AL7:AL14)</f>
        <v>1.0214554656116668</v>
      </c>
      <c r="AP15">
        <f>SUM(AP7:AP14)</f>
        <v>1</v>
      </c>
      <c r="AQ15">
        <f>-SUM(AQ7:AQ14)</f>
        <v>0.2863969571159562</v>
      </c>
      <c r="AU15">
        <f>SUM(AU7:AU14)</f>
        <v>1</v>
      </c>
      <c r="AV15">
        <f>-SUM(AV7:AV14)</f>
        <v>1.280019973431558</v>
      </c>
    </row>
    <row r="16" spans="1:48" x14ac:dyDescent="0.25">
      <c r="A16" s="59">
        <v>12</v>
      </c>
      <c r="B16" s="59">
        <v>2395</v>
      </c>
      <c r="C16" s="62">
        <v>24</v>
      </c>
      <c r="D16" s="59">
        <v>2412</v>
      </c>
      <c r="E16" s="62">
        <v>24</v>
      </c>
      <c r="F16" s="59">
        <v>2428</v>
      </c>
      <c r="G16" s="65"/>
      <c r="H16" s="65"/>
      <c r="I16" s="42"/>
      <c r="J16" s="42"/>
      <c r="K16" s="43">
        <v>0</v>
      </c>
      <c r="L16">
        <v>122</v>
      </c>
      <c r="P16" s="28" t="s">
        <v>84</v>
      </c>
      <c r="Q16" s="28">
        <f>Q15/(LOG(Q4)/LOG(2))</f>
        <v>0.14584628574799269</v>
      </c>
      <c r="V16" s="28" t="s">
        <v>111</v>
      </c>
      <c r="W16" s="28">
        <f>W15/(LOG(W4)/LOG(2))</f>
        <v>0.13449026146815549</v>
      </c>
      <c r="AA16" s="28" t="s">
        <v>114</v>
      </c>
      <c r="AB16" s="28">
        <f>AB15/(LOG(AB4)/LOG(2))</f>
        <v>6.5204066452640319E-2</v>
      </c>
      <c r="AF16" s="28" t="s">
        <v>115</v>
      </c>
      <c r="AG16" s="28">
        <f>AG15/(LOG(AG4)/LOG(2))</f>
        <v>5.9820401032305424E-2</v>
      </c>
      <c r="AK16" s="28" t="s">
        <v>116</v>
      </c>
      <c r="AL16" s="28">
        <f>AL15/(LOG(AL4)/LOG(2))</f>
        <v>0.23255501988867008</v>
      </c>
      <c r="AP16" s="28" t="s">
        <v>117</v>
      </c>
      <c r="AQ16" s="28">
        <f>AQ15/(LOG(AQ4)/LOG(2))</f>
        <v>6.5204066452640319E-2</v>
      </c>
      <c r="AU16" s="28" t="s">
        <v>118</v>
      </c>
      <c r="AV16" s="28">
        <f>AV15/(LOG(AV4)/LOG(2))</f>
        <v>0.29142246568822994</v>
      </c>
    </row>
    <row r="17" spans="1:22" x14ac:dyDescent="0.25">
      <c r="A17" s="59">
        <v>12</v>
      </c>
      <c r="B17" s="59">
        <v>2570</v>
      </c>
      <c r="C17" s="62">
        <v>13</v>
      </c>
      <c r="D17" s="59">
        <v>2585</v>
      </c>
      <c r="E17" s="62">
        <v>13</v>
      </c>
      <c r="F17" s="59">
        <v>2602</v>
      </c>
      <c r="G17" s="65"/>
      <c r="H17" s="65"/>
      <c r="I17" s="42"/>
      <c r="J17" s="42"/>
      <c r="K17" s="43">
        <v>0</v>
      </c>
      <c r="L17">
        <v>111</v>
      </c>
    </row>
    <row r="18" spans="1:22" x14ac:dyDescent="0.25">
      <c r="A18" s="59">
        <v>12</v>
      </c>
      <c r="B18" s="59">
        <v>2836</v>
      </c>
      <c r="C18" s="62">
        <v>13</v>
      </c>
      <c r="D18" s="59">
        <v>2850</v>
      </c>
      <c r="E18" s="62">
        <v>13</v>
      </c>
      <c r="F18" s="59">
        <v>2863</v>
      </c>
      <c r="G18" s="65"/>
      <c r="H18" s="65"/>
      <c r="I18" s="42"/>
      <c r="J18" s="42"/>
      <c r="K18" s="43">
        <v>0</v>
      </c>
      <c r="L18">
        <v>111</v>
      </c>
    </row>
    <row r="19" spans="1:22" x14ac:dyDescent="0.25">
      <c r="A19" s="59">
        <v>21</v>
      </c>
      <c r="B19" s="59">
        <v>3582</v>
      </c>
      <c r="C19" s="62">
        <v>11</v>
      </c>
      <c r="D19" s="59">
        <v>3600</v>
      </c>
      <c r="E19" s="62">
        <v>11</v>
      </c>
      <c r="F19" s="59">
        <v>3611</v>
      </c>
      <c r="G19" s="65"/>
      <c r="H19" s="65"/>
      <c r="I19" s="42"/>
      <c r="J19" s="42"/>
      <c r="K19" s="43">
        <v>0</v>
      </c>
      <c r="L19">
        <v>211</v>
      </c>
      <c r="N19" s="40" t="s">
        <v>97</v>
      </c>
      <c r="O19" s="40"/>
      <c r="P19" s="45"/>
      <c r="Q19" s="45"/>
      <c r="R19" s="45"/>
      <c r="S19" s="45"/>
      <c r="T19" s="45"/>
      <c r="U19" s="45"/>
      <c r="V19" s="46"/>
    </row>
    <row r="20" spans="1:22" x14ac:dyDescent="0.25">
      <c r="A20" s="59">
        <v>12</v>
      </c>
      <c r="B20" s="59">
        <v>3721</v>
      </c>
      <c r="C20" s="62">
        <v>13</v>
      </c>
      <c r="D20" s="59">
        <v>3732</v>
      </c>
      <c r="E20" s="62">
        <v>13</v>
      </c>
      <c r="F20" s="59">
        <v>3752</v>
      </c>
      <c r="G20" s="65"/>
      <c r="H20" s="65"/>
      <c r="I20" s="42"/>
      <c r="J20" s="42"/>
      <c r="K20" s="43">
        <v>0</v>
      </c>
      <c r="L20">
        <v>111</v>
      </c>
      <c r="N20" s="40">
        <f>COUNTIF(L7:L133,G3)</f>
        <v>6</v>
      </c>
      <c r="O20" s="40"/>
      <c r="P20" s="47">
        <v>21</v>
      </c>
      <c r="Q20" s="47">
        <v>21</v>
      </c>
      <c r="R20" s="47">
        <v>22</v>
      </c>
      <c r="S20" s="47">
        <v>21</v>
      </c>
      <c r="T20" s="47">
        <v>21</v>
      </c>
      <c r="U20" s="47">
        <v>21</v>
      </c>
      <c r="V20" s="46"/>
    </row>
    <row r="21" spans="1:22" x14ac:dyDescent="0.25">
      <c r="A21" s="59">
        <v>12</v>
      </c>
      <c r="B21" s="59">
        <v>3857</v>
      </c>
      <c r="C21" s="62">
        <v>13</v>
      </c>
      <c r="D21" s="59">
        <v>3871</v>
      </c>
      <c r="E21" s="62">
        <v>13</v>
      </c>
      <c r="F21" s="59">
        <v>3881</v>
      </c>
      <c r="G21" s="65"/>
      <c r="H21" s="65"/>
      <c r="I21" s="42"/>
      <c r="J21" s="42"/>
      <c r="K21" s="43">
        <v>0</v>
      </c>
      <c r="L21">
        <v>111</v>
      </c>
      <c r="O21" s="41"/>
      <c r="P21" s="45" t="s">
        <v>98</v>
      </c>
      <c r="Q21" s="45"/>
      <c r="R21" s="45"/>
      <c r="S21" s="45"/>
      <c r="T21" s="45"/>
      <c r="U21" s="45"/>
      <c r="V21" s="45"/>
    </row>
    <row r="22" spans="1:22" x14ac:dyDescent="0.25">
      <c r="A22" s="59">
        <v>12</v>
      </c>
      <c r="B22" s="59">
        <v>3992</v>
      </c>
      <c r="C22" s="62">
        <v>13</v>
      </c>
      <c r="D22" s="59">
        <v>4004</v>
      </c>
      <c r="E22" s="62">
        <v>13</v>
      </c>
      <c r="F22" s="59">
        <v>4014</v>
      </c>
      <c r="G22" s="65"/>
      <c r="H22" s="65"/>
      <c r="I22" s="42"/>
      <c r="J22" s="42"/>
      <c r="K22" s="43">
        <v>0</v>
      </c>
      <c r="L22">
        <v>111</v>
      </c>
      <c r="O22" s="41"/>
      <c r="P22" s="47" t="s">
        <v>105</v>
      </c>
      <c r="Q22" s="47" t="s">
        <v>106</v>
      </c>
      <c r="R22" s="47" t="s">
        <v>107</v>
      </c>
      <c r="S22" s="47" t="s">
        <v>108</v>
      </c>
      <c r="T22" s="47" t="s">
        <v>109</v>
      </c>
      <c r="U22" s="47" t="s">
        <v>110</v>
      </c>
      <c r="V22" s="45"/>
    </row>
    <row r="23" spans="1:22" x14ac:dyDescent="0.25">
      <c r="A23" s="59">
        <v>21</v>
      </c>
      <c r="B23" s="59">
        <v>4125</v>
      </c>
      <c r="C23" s="62">
        <v>11</v>
      </c>
      <c r="D23" s="59">
        <v>4147</v>
      </c>
      <c r="E23" s="62">
        <v>11</v>
      </c>
      <c r="F23" s="59">
        <v>4161</v>
      </c>
      <c r="G23" s="65"/>
      <c r="H23" s="65"/>
      <c r="I23" s="42"/>
      <c r="J23" s="42"/>
      <c r="K23" s="43">
        <v>0</v>
      </c>
      <c r="L23">
        <v>211</v>
      </c>
      <c r="O23" s="45" t="s">
        <v>99</v>
      </c>
      <c r="P23" s="47">
        <f>$G$3</f>
        <v>211</v>
      </c>
      <c r="Q23" s="47">
        <f>$G$3</f>
        <v>211</v>
      </c>
      <c r="R23" s="47">
        <f>$G$3</f>
        <v>211</v>
      </c>
      <c r="S23" s="47">
        <f>$G$3</f>
        <v>211</v>
      </c>
      <c r="T23" s="47">
        <f>$G$3</f>
        <v>211</v>
      </c>
      <c r="U23" s="47">
        <f>$G$3</f>
        <v>211</v>
      </c>
      <c r="V23" s="45"/>
    </row>
    <row r="24" spans="1:22" x14ac:dyDescent="0.25">
      <c r="A24" s="59">
        <v>12</v>
      </c>
      <c r="B24" s="59">
        <v>4253</v>
      </c>
      <c r="C24" s="62">
        <v>13</v>
      </c>
      <c r="D24" s="59">
        <v>4266</v>
      </c>
      <c r="E24" s="62">
        <v>13</v>
      </c>
      <c r="F24" s="59">
        <v>4283</v>
      </c>
      <c r="G24" s="65"/>
      <c r="H24" s="65"/>
      <c r="I24" s="42"/>
      <c r="J24" s="42"/>
      <c r="K24" s="43">
        <v>0</v>
      </c>
      <c r="L24">
        <v>111</v>
      </c>
      <c r="O24" s="45" t="s">
        <v>100</v>
      </c>
      <c r="P24" s="47">
        <f>U11</f>
        <v>2</v>
      </c>
      <c r="Q24" s="47">
        <f>Z11</f>
        <v>1</v>
      </c>
      <c r="R24" s="47">
        <f>AE11</f>
        <v>0</v>
      </c>
      <c r="S24" s="47">
        <f>AJ11</f>
        <v>2</v>
      </c>
      <c r="T24" s="47">
        <f>AO11</f>
        <v>1</v>
      </c>
      <c r="U24" s="47">
        <f>AT11</f>
        <v>0</v>
      </c>
      <c r="V24" s="45"/>
    </row>
    <row r="25" spans="1:22" x14ac:dyDescent="0.25">
      <c r="A25" s="59">
        <v>12</v>
      </c>
      <c r="B25" s="59">
        <v>4398</v>
      </c>
      <c r="C25" s="62">
        <v>13</v>
      </c>
      <c r="D25" s="59">
        <v>4411</v>
      </c>
      <c r="E25" s="62">
        <v>13</v>
      </c>
      <c r="F25" s="59">
        <v>4420</v>
      </c>
      <c r="G25" s="65"/>
      <c r="H25" s="65"/>
      <c r="I25" s="42"/>
      <c r="J25" s="42"/>
      <c r="K25" s="43">
        <v>0</v>
      </c>
      <c r="L25">
        <v>111</v>
      </c>
      <c r="O25" s="48" t="s">
        <v>101</v>
      </c>
      <c r="P25" s="42"/>
      <c r="Q25" s="42"/>
      <c r="R25" s="42"/>
      <c r="S25" s="42"/>
      <c r="T25" s="42"/>
      <c r="U25" s="42"/>
      <c r="V25" s="42"/>
    </row>
    <row r="26" spans="1:22" x14ac:dyDescent="0.25">
      <c r="A26" s="59">
        <v>12</v>
      </c>
      <c r="B26" s="59">
        <v>4532</v>
      </c>
      <c r="C26" s="62">
        <v>13</v>
      </c>
      <c r="D26" s="59">
        <v>4545</v>
      </c>
      <c r="E26" s="62">
        <v>13</v>
      </c>
      <c r="F26" s="59">
        <v>4558</v>
      </c>
      <c r="G26" s="65"/>
      <c r="H26" s="65"/>
      <c r="I26" s="42"/>
      <c r="J26" s="42"/>
      <c r="K26" s="43">
        <v>0</v>
      </c>
      <c r="L26">
        <v>111</v>
      </c>
      <c r="O26" s="49" t="s">
        <v>102</v>
      </c>
      <c r="P26" s="44"/>
      <c r="Q26" s="44"/>
      <c r="R26" s="44"/>
      <c r="S26" s="44"/>
      <c r="T26" s="44"/>
      <c r="U26" s="44"/>
      <c r="V26" s="41"/>
    </row>
    <row r="27" spans="1:22" x14ac:dyDescent="0.25">
      <c r="A27" s="59">
        <v>12</v>
      </c>
      <c r="B27" s="59">
        <v>4660</v>
      </c>
      <c r="C27" s="62">
        <v>13</v>
      </c>
      <c r="D27" s="59">
        <v>4670</v>
      </c>
      <c r="E27" s="62">
        <v>13</v>
      </c>
      <c r="F27" s="59">
        <v>4681</v>
      </c>
      <c r="G27" s="65"/>
      <c r="H27" s="65"/>
      <c r="I27" s="42"/>
      <c r="J27" s="42"/>
      <c r="K27" s="43">
        <v>0</v>
      </c>
      <c r="L27">
        <v>111</v>
      </c>
      <c r="O27" s="48" t="s">
        <v>103</v>
      </c>
      <c r="P27" s="42"/>
      <c r="Q27" s="42"/>
      <c r="R27" s="42"/>
      <c r="S27" s="42"/>
      <c r="T27" s="42"/>
      <c r="U27" s="42"/>
      <c r="V27" s="42"/>
    </row>
    <row r="28" spans="1:22" x14ac:dyDescent="0.25">
      <c r="A28" s="60">
        <v>12</v>
      </c>
      <c r="B28" s="60">
        <v>4797</v>
      </c>
      <c r="C28" s="63">
        <v>13</v>
      </c>
      <c r="D28" s="60">
        <v>4804</v>
      </c>
      <c r="E28" s="63">
        <v>13</v>
      </c>
      <c r="F28" s="60">
        <v>4816</v>
      </c>
      <c r="G28" s="66"/>
      <c r="H28" s="66"/>
      <c r="I28" s="41"/>
      <c r="J28" s="41"/>
      <c r="K28" s="51">
        <v>0</v>
      </c>
      <c r="L28">
        <v>111</v>
      </c>
      <c r="N28" s="41"/>
      <c r="O28" s="50" t="s">
        <v>104</v>
      </c>
      <c r="P28">
        <f>F27/P20</f>
        <v>222.9047619047619</v>
      </c>
      <c r="Q28">
        <f>(F48-F27)/Q20</f>
        <v>136.0952380952381</v>
      </c>
      <c r="R28">
        <f>(F70-F48)/R20</f>
        <v>189.63636363636363</v>
      </c>
      <c r="S28">
        <f>(F91-F70)/S20</f>
        <v>180.23809523809524</v>
      </c>
      <c r="T28">
        <f>(F112-F91)/T20</f>
        <v>225.66666666666666</v>
      </c>
      <c r="U28">
        <f>(F133-F112)/U20</f>
        <v>172.23809523809524</v>
      </c>
    </row>
    <row r="29" spans="1:22" x14ac:dyDescent="0.25">
      <c r="A29" s="60">
        <v>12</v>
      </c>
      <c r="B29" s="60">
        <v>4928</v>
      </c>
      <c r="C29" s="63">
        <v>13</v>
      </c>
      <c r="D29" s="60">
        <v>4943</v>
      </c>
      <c r="E29" s="63">
        <v>13</v>
      </c>
      <c r="F29" s="60">
        <v>4956</v>
      </c>
      <c r="G29" s="66"/>
      <c r="H29" s="66"/>
      <c r="I29" s="41"/>
      <c r="J29" s="41"/>
      <c r="K29" s="51">
        <v>0</v>
      </c>
      <c r="L29">
        <v>111</v>
      </c>
    </row>
    <row r="30" spans="1:22" x14ac:dyDescent="0.25">
      <c r="A30" s="60">
        <v>12</v>
      </c>
      <c r="B30" s="60">
        <v>5068</v>
      </c>
      <c r="C30" s="63">
        <v>13</v>
      </c>
      <c r="D30" s="60">
        <v>5086</v>
      </c>
      <c r="E30" s="63">
        <v>13</v>
      </c>
      <c r="F30" s="60">
        <v>5096</v>
      </c>
      <c r="G30" s="66"/>
      <c r="H30" s="66"/>
      <c r="I30" s="41"/>
      <c r="J30" s="41"/>
      <c r="K30" s="51">
        <v>0</v>
      </c>
      <c r="L30">
        <v>111</v>
      </c>
    </row>
    <row r="31" spans="1:22" x14ac:dyDescent="0.25">
      <c r="A31" s="60">
        <v>12</v>
      </c>
      <c r="B31" s="60">
        <v>5199</v>
      </c>
      <c r="C31" s="63">
        <v>13</v>
      </c>
      <c r="D31" s="60">
        <v>5215</v>
      </c>
      <c r="E31" s="63">
        <v>13</v>
      </c>
      <c r="F31" s="60">
        <v>5223</v>
      </c>
      <c r="G31" s="66"/>
      <c r="H31" s="66"/>
      <c r="I31" s="41"/>
      <c r="J31" s="41"/>
      <c r="K31" s="51">
        <v>0</v>
      </c>
      <c r="L31">
        <v>111</v>
      </c>
    </row>
    <row r="32" spans="1:22" x14ac:dyDescent="0.25">
      <c r="A32" s="60">
        <v>12</v>
      </c>
      <c r="B32" s="60">
        <v>5329</v>
      </c>
      <c r="C32" s="63">
        <v>13</v>
      </c>
      <c r="D32" s="60">
        <v>5345</v>
      </c>
      <c r="E32" s="63">
        <v>13</v>
      </c>
      <c r="F32" s="60">
        <v>5363</v>
      </c>
      <c r="G32" s="66"/>
      <c r="H32" s="66"/>
      <c r="I32" s="41"/>
      <c r="J32" s="41"/>
      <c r="K32" s="51">
        <v>0</v>
      </c>
      <c r="L32">
        <v>111</v>
      </c>
    </row>
    <row r="33" spans="1:12" x14ac:dyDescent="0.25">
      <c r="A33" s="60">
        <v>12</v>
      </c>
      <c r="B33" s="60">
        <v>5471</v>
      </c>
      <c r="C33" s="63">
        <v>13</v>
      </c>
      <c r="D33" s="60">
        <v>5480</v>
      </c>
      <c r="E33" s="63">
        <v>13</v>
      </c>
      <c r="F33" s="60">
        <v>5493</v>
      </c>
      <c r="G33" s="66"/>
      <c r="H33" s="66"/>
      <c r="I33" s="41"/>
      <c r="J33" s="41"/>
      <c r="K33" s="51">
        <v>0</v>
      </c>
      <c r="L33">
        <v>111</v>
      </c>
    </row>
    <row r="34" spans="1:12" x14ac:dyDescent="0.25">
      <c r="A34" s="60">
        <v>21</v>
      </c>
      <c r="B34" s="60">
        <v>5608</v>
      </c>
      <c r="C34" s="63">
        <v>11</v>
      </c>
      <c r="D34" s="60">
        <v>5627</v>
      </c>
      <c r="E34" s="63">
        <v>11</v>
      </c>
      <c r="F34" s="60">
        <v>5635</v>
      </c>
      <c r="G34" s="66"/>
      <c r="H34" s="66"/>
      <c r="I34" s="41"/>
      <c r="J34" s="41"/>
      <c r="K34" s="51">
        <v>0</v>
      </c>
      <c r="L34">
        <v>211</v>
      </c>
    </row>
    <row r="35" spans="1:12" x14ac:dyDescent="0.25">
      <c r="A35" s="60">
        <v>12</v>
      </c>
      <c r="B35" s="60">
        <v>5735</v>
      </c>
      <c r="C35" s="63">
        <v>13</v>
      </c>
      <c r="D35" s="60">
        <v>5756</v>
      </c>
      <c r="E35" s="63">
        <v>13</v>
      </c>
      <c r="F35" s="60">
        <v>5768</v>
      </c>
      <c r="G35" s="66"/>
      <c r="H35" s="66"/>
      <c r="I35" s="41"/>
      <c r="J35" s="41"/>
      <c r="K35" s="51">
        <v>0</v>
      </c>
      <c r="L35">
        <v>111</v>
      </c>
    </row>
    <row r="36" spans="1:12" x14ac:dyDescent="0.25">
      <c r="A36" s="60">
        <v>12</v>
      </c>
      <c r="B36" s="60">
        <v>5869</v>
      </c>
      <c r="C36" s="63">
        <v>13</v>
      </c>
      <c r="D36" s="60">
        <v>5879</v>
      </c>
      <c r="E36" s="63">
        <v>13</v>
      </c>
      <c r="F36" s="60">
        <v>5890</v>
      </c>
      <c r="G36" s="66"/>
      <c r="H36" s="66"/>
      <c r="I36" s="41"/>
      <c r="J36" s="41"/>
      <c r="K36" s="51">
        <v>0</v>
      </c>
      <c r="L36">
        <v>111</v>
      </c>
    </row>
    <row r="37" spans="1:12" x14ac:dyDescent="0.25">
      <c r="A37" s="60">
        <v>12</v>
      </c>
      <c r="B37" s="60">
        <v>5987</v>
      </c>
      <c r="C37" s="63">
        <v>13</v>
      </c>
      <c r="D37" s="60">
        <v>5997</v>
      </c>
      <c r="E37" s="63">
        <v>13</v>
      </c>
      <c r="F37" s="60">
        <v>6010</v>
      </c>
      <c r="G37" s="66"/>
      <c r="H37" s="66"/>
      <c r="I37" s="41"/>
      <c r="J37" s="41"/>
      <c r="K37" s="51">
        <v>0</v>
      </c>
      <c r="L37">
        <v>111</v>
      </c>
    </row>
    <row r="38" spans="1:12" x14ac:dyDescent="0.25">
      <c r="A38" s="60">
        <v>12</v>
      </c>
      <c r="B38" s="60">
        <v>6110</v>
      </c>
      <c r="C38" s="63">
        <v>13</v>
      </c>
      <c r="D38" s="60">
        <v>6120</v>
      </c>
      <c r="E38" s="63">
        <v>13</v>
      </c>
      <c r="F38" s="60">
        <v>6132</v>
      </c>
      <c r="G38" s="66"/>
      <c r="H38" s="66"/>
      <c r="I38" s="41"/>
      <c r="J38" s="41"/>
      <c r="K38" s="51">
        <v>0</v>
      </c>
      <c r="L38">
        <v>111</v>
      </c>
    </row>
    <row r="39" spans="1:12" x14ac:dyDescent="0.25">
      <c r="A39" s="60">
        <v>12</v>
      </c>
      <c r="B39" s="60">
        <v>6232</v>
      </c>
      <c r="C39" s="63">
        <v>13</v>
      </c>
      <c r="D39" s="60">
        <v>6245</v>
      </c>
      <c r="E39" s="63">
        <v>13</v>
      </c>
      <c r="F39" s="60">
        <v>6259</v>
      </c>
      <c r="G39" s="66"/>
      <c r="H39" s="66"/>
      <c r="I39" s="41"/>
      <c r="J39" s="41"/>
      <c r="K39" s="51">
        <v>0</v>
      </c>
      <c r="L39">
        <v>111</v>
      </c>
    </row>
    <row r="40" spans="1:12" x14ac:dyDescent="0.25">
      <c r="A40" s="60">
        <v>12</v>
      </c>
      <c r="B40" s="60">
        <v>6360</v>
      </c>
      <c r="C40" s="63">
        <v>13</v>
      </c>
      <c r="D40" s="60">
        <v>6370</v>
      </c>
      <c r="E40" s="63">
        <v>13</v>
      </c>
      <c r="F40" s="60">
        <v>6383</v>
      </c>
      <c r="G40" s="66"/>
      <c r="H40" s="66"/>
      <c r="I40" s="41"/>
      <c r="J40" s="41"/>
      <c r="K40" s="51">
        <v>0</v>
      </c>
      <c r="L40">
        <v>111</v>
      </c>
    </row>
    <row r="41" spans="1:12" x14ac:dyDescent="0.25">
      <c r="A41" s="60">
        <v>12</v>
      </c>
      <c r="B41" s="60">
        <v>6491</v>
      </c>
      <c r="C41" s="63">
        <v>13</v>
      </c>
      <c r="D41" s="60">
        <v>6511</v>
      </c>
      <c r="E41" s="63">
        <v>13</v>
      </c>
      <c r="F41" s="60">
        <v>6524</v>
      </c>
      <c r="G41" s="66"/>
      <c r="H41" s="66"/>
      <c r="I41" s="41"/>
      <c r="J41" s="41"/>
      <c r="K41" s="51">
        <v>0</v>
      </c>
      <c r="L41">
        <v>111</v>
      </c>
    </row>
    <row r="42" spans="1:12" x14ac:dyDescent="0.25">
      <c r="A42" s="60">
        <v>12</v>
      </c>
      <c r="B42" s="60">
        <v>6629</v>
      </c>
      <c r="C42" s="63">
        <v>13</v>
      </c>
      <c r="D42" s="60">
        <v>6644</v>
      </c>
      <c r="E42" s="63">
        <v>13</v>
      </c>
      <c r="F42" s="60">
        <v>6659</v>
      </c>
      <c r="G42" s="66"/>
      <c r="H42" s="66"/>
      <c r="I42" s="41"/>
      <c r="J42" s="41"/>
      <c r="K42" s="51">
        <v>0</v>
      </c>
      <c r="L42">
        <v>111</v>
      </c>
    </row>
    <row r="43" spans="1:12" x14ac:dyDescent="0.25">
      <c r="A43" s="60">
        <v>12</v>
      </c>
      <c r="B43" s="60">
        <v>6767</v>
      </c>
      <c r="C43" s="63">
        <v>13</v>
      </c>
      <c r="D43" s="60">
        <v>6782</v>
      </c>
      <c r="E43" s="63">
        <v>13</v>
      </c>
      <c r="F43" s="60">
        <v>6797</v>
      </c>
      <c r="G43" s="66"/>
      <c r="H43" s="66"/>
      <c r="I43" s="41"/>
      <c r="J43" s="41"/>
      <c r="K43" s="51">
        <v>0</v>
      </c>
      <c r="L43">
        <v>111</v>
      </c>
    </row>
    <row r="44" spans="1:12" x14ac:dyDescent="0.25">
      <c r="A44" s="60">
        <v>12</v>
      </c>
      <c r="B44" s="60">
        <v>6907</v>
      </c>
      <c r="C44" s="63">
        <v>13</v>
      </c>
      <c r="D44" s="60">
        <v>6916</v>
      </c>
      <c r="E44" s="63">
        <v>13</v>
      </c>
      <c r="F44" s="60">
        <v>6927</v>
      </c>
      <c r="G44" s="66"/>
      <c r="H44" s="66"/>
      <c r="I44" s="41"/>
      <c r="J44" s="41"/>
      <c r="K44" s="51">
        <v>0</v>
      </c>
      <c r="L44">
        <v>111</v>
      </c>
    </row>
    <row r="45" spans="1:12" x14ac:dyDescent="0.25">
      <c r="A45" s="60">
        <v>12</v>
      </c>
      <c r="B45" s="60">
        <v>7042</v>
      </c>
      <c r="C45" s="63">
        <v>13</v>
      </c>
      <c r="D45" s="60">
        <v>7058</v>
      </c>
      <c r="E45" s="63">
        <v>24</v>
      </c>
      <c r="F45" s="60">
        <v>7087</v>
      </c>
      <c r="G45" s="66"/>
      <c r="H45" s="66"/>
      <c r="I45" s="41"/>
      <c r="J45" s="41"/>
      <c r="K45" s="51">
        <v>0</v>
      </c>
      <c r="L45">
        <v>112</v>
      </c>
    </row>
    <row r="46" spans="1:12" x14ac:dyDescent="0.25">
      <c r="A46" s="60">
        <v>12</v>
      </c>
      <c r="B46" s="60">
        <v>7204</v>
      </c>
      <c r="C46" s="63">
        <v>13</v>
      </c>
      <c r="D46" s="60">
        <v>7218</v>
      </c>
      <c r="E46" s="63">
        <v>13</v>
      </c>
      <c r="F46" s="60">
        <v>7235</v>
      </c>
      <c r="G46" s="66"/>
      <c r="H46" s="66"/>
      <c r="I46" s="41"/>
      <c r="J46" s="41"/>
      <c r="K46" s="51">
        <v>0</v>
      </c>
      <c r="L46">
        <v>111</v>
      </c>
    </row>
    <row r="47" spans="1:12" x14ac:dyDescent="0.25">
      <c r="A47" s="60">
        <v>12</v>
      </c>
      <c r="B47" s="60">
        <v>7385</v>
      </c>
      <c r="C47" s="63">
        <v>13</v>
      </c>
      <c r="D47" s="60">
        <v>7398</v>
      </c>
      <c r="E47" s="63">
        <v>13</v>
      </c>
      <c r="F47" s="60">
        <v>7410</v>
      </c>
      <c r="G47" s="66"/>
      <c r="H47" s="66"/>
      <c r="I47" s="41"/>
      <c r="J47" s="41"/>
      <c r="K47" s="51">
        <v>0</v>
      </c>
      <c r="L47">
        <v>111</v>
      </c>
    </row>
    <row r="48" spans="1:12" x14ac:dyDescent="0.25">
      <c r="A48" s="60">
        <v>12</v>
      </c>
      <c r="B48" s="60">
        <v>7514</v>
      </c>
      <c r="C48" s="63">
        <v>13</v>
      </c>
      <c r="D48" s="60">
        <v>7527</v>
      </c>
      <c r="E48" s="63">
        <v>13</v>
      </c>
      <c r="F48" s="60">
        <v>7539</v>
      </c>
      <c r="G48" s="66"/>
      <c r="H48" s="66"/>
      <c r="I48" s="41"/>
      <c r="J48" s="41"/>
      <c r="K48" s="51">
        <v>0</v>
      </c>
      <c r="L48">
        <v>111</v>
      </c>
    </row>
    <row r="49" spans="1:12" x14ac:dyDescent="0.25">
      <c r="A49" s="59">
        <v>12</v>
      </c>
      <c r="B49" s="59">
        <v>7660</v>
      </c>
      <c r="C49" s="62">
        <v>13</v>
      </c>
      <c r="D49" s="59">
        <v>7673</v>
      </c>
      <c r="E49" s="62">
        <v>13</v>
      </c>
      <c r="F49" s="59">
        <v>7686</v>
      </c>
      <c r="G49" s="65"/>
      <c r="H49" s="65"/>
      <c r="I49" s="42"/>
      <c r="J49" s="42"/>
      <c r="K49" s="43">
        <v>0</v>
      </c>
      <c r="L49">
        <v>111</v>
      </c>
    </row>
    <row r="50" spans="1:12" x14ac:dyDescent="0.25">
      <c r="A50" s="59">
        <v>12</v>
      </c>
      <c r="B50" s="59">
        <v>7800</v>
      </c>
      <c r="C50" s="62">
        <v>13</v>
      </c>
      <c r="D50" s="59">
        <v>7809</v>
      </c>
      <c r="E50" s="62">
        <v>13</v>
      </c>
      <c r="F50" s="59">
        <v>7818</v>
      </c>
      <c r="G50" s="65"/>
      <c r="H50" s="65"/>
      <c r="I50" s="42"/>
      <c r="J50" s="42"/>
      <c r="K50" s="43">
        <v>0</v>
      </c>
      <c r="L50">
        <v>111</v>
      </c>
    </row>
    <row r="51" spans="1:12" x14ac:dyDescent="0.25">
      <c r="A51" s="59">
        <v>12</v>
      </c>
      <c r="B51" s="59">
        <v>7938</v>
      </c>
      <c r="C51" s="62">
        <v>13</v>
      </c>
      <c r="D51" s="59">
        <v>7957</v>
      </c>
      <c r="E51" s="62">
        <v>13</v>
      </c>
      <c r="F51" s="59">
        <v>7965</v>
      </c>
      <c r="G51" s="65"/>
      <c r="H51" s="65"/>
      <c r="I51" s="42"/>
      <c r="J51" s="42"/>
      <c r="K51" s="43">
        <v>0</v>
      </c>
      <c r="L51">
        <v>111</v>
      </c>
    </row>
    <row r="52" spans="1:12" x14ac:dyDescent="0.25">
      <c r="A52" s="59">
        <v>12</v>
      </c>
      <c r="B52" s="59">
        <v>8069</v>
      </c>
      <c r="C52" s="62">
        <v>13</v>
      </c>
      <c r="D52" s="59">
        <v>8082</v>
      </c>
      <c r="E52" s="62">
        <v>13</v>
      </c>
      <c r="F52" s="59">
        <v>8095</v>
      </c>
      <c r="G52" s="65"/>
      <c r="H52" s="65"/>
      <c r="I52" s="42"/>
      <c r="J52" s="42"/>
      <c r="K52" s="43">
        <v>0</v>
      </c>
      <c r="L52">
        <v>111</v>
      </c>
    </row>
    <row r="53" spans="1:12" x14ac:dyDescent="0.25">
      <c r="A53" s="59">
        <v>12</v>
      </c>
      <c r="B53" s="59">
        <v>8257</v>
      </c>
      <c r="C53" s="62">
        <v>13</v>
      </c>
      <c r="D53" s="59">
        <v>8312</v>
      </c>
      <c r="E53" s="62">
        <v>13</v>
      </c>
      <c r="F53" s="59">
        <v>8324</v>
      </c>
      <c r="G53" s="65"/>
      <c r="H53" s="65"/>
      <c r="I53" s="42"/>
      <c r="J53" s="42"/>
      <c r="K53" s="43">
        <v>0</v>
      </c>
      <c r="L53">
        <v>111</v>
      </c>
    </row>
    <row r="54" spans="1:12" x14ac:dyDescent="0.25">
      <c r="A54" s="59">
        <v>12</v>
      </c>
      <c r="B54" s="59">
        <v>8437</v>
      </c>
      <c r="C54" s="62">
        <v>13</v>
      </c>
      <c r="D54" s="59">
        <v>8451</v>
      </c>
      <c r="E54" s="62">
        <v>13</v>
      </c>
      <c r="F54" s="59">
        <v>8467</v>
      </c>
      <c r="G54" s="65"/>
      <c r="H54" s="65"/>
      <c r="I54" s="42"/>
      <c r="J54" s="42"/>
      <c r="K54" s="43">
        <v>0</v>
      </c>
      <c r="L54">
        <v>111</v>
      </c>
    </row>
    <row r="55" spans="1:12" x14ac:dyDescent="0.25">
      <c r="A55" s="59">
        <v>12</v>
      </c>
      <c r="B55" s="59">
        <v>8590</v>
      </c>
      <c r="C55" s="62">
        <v>13</v>
      </c>
      <c r="D55" s="59">
        <v>8598</v>
      </c>
      <c r="E55" s="62">
        <v>13</v>
      </c>
      <c r="F55" s="59">
        <v>8600</v>
      </c>
      <c r="G55" s="65"/>
      <c r="H55" s="65"/>
      <c r="I55" s="42"/>
      <c r="J55" s="42"/>
      <c r="K55" s="43">
        <v>0</v>
      </c>
      <c r="L55">
        <v>111</v>
      </c>
    </row>
    <row r="56" spans="1:12" x14ac:dyDescent="0.25">
      <c r="A56" s="59">
        <v>12</v>
      </c>
      <c r="B56" s="59">
        <v>8706</v>
      </c>
      <c r="C56" s="62">
        <v>13</v>
      </c>
      <c r="D56" s="59">
        <v>8713</v>
      </c>
      <c r="E56" s="62">
        <v>13</v>
      </c>
      <c r="F56" s="59">
        <v>8725</v>
      </c>
      <c r="G56" s="65"/>
      <c r="H56" s="65"/>
      <c r="I56" s="42"/>
      <c r="J56" s="42"/>
      <c r="K56" s="43">
        <v>0</v>
      </c>
      <c r="L56">
        <v>111</v>
      </c>
    </row>
    <row r="57" spans="1:12" x14ac:dyDescent="0.25">
      <c r="A57" s="59">
        <v>12</v>
      </c>
      <c r="B57" s="59">
        <v>8855</v>
      </c>
      <c r="C57" s="62">
        <v>13</v>
      </c>
      <c r="D57" s="59">
        <v>8867</v>
      </c>
      <c r="E57" s="62">
        <v>13</v>
      </c>
      <c r="F57" s="59">
        <v>8881</v>
      </c>
      <c r="G57" s="65"/>
      <c r="H57" s="65"/>
      <c r="I57" s="42"/>
      <c r="J57" s="42"/>
      <c r="K57" s="43">
        <v>0</v>
      </c>
      <c r="L57">
        <v>111</v>
      </c>
    </row>
    <row r="58" spans="1:12" x14ac:dyDescent="0.25">
      <c r="A58" s="59">
        <v>12</v>
      </c>
      <c r="B58" s="59">
        <v>8994</v>
      </c>
      <c r="C58" s="62">
        <v>13</v>
      </c>
      <c r="D58" s="59">
        <v>9003</v>
      </c>
      <c r="E58" s="62">
        <v>13</v>
      </c>
      <c r="F58" s="59">
        <v>9018</v>
      </c>
      <c r="G58" s="65"/>
      <c r="H58" s="65"/>
      <c r="I58" s="42"/>
      <c r="J58" s="42"/>
      <c r="K58" s="43">
        <v>0</v>
      </c>
      <c r="L58">
        <v>111</v>
      </c>
    </row>
    <row r="59" spans="1:12" x14ac:dyDescent="0.25">
      <c r="A59" s="59">
        <v>12</v>
      </c>
      <c r="B59" s="59">
        <v>9141</v>
      </c>
      <c r="C59" s="62">
        <v>13</v>
      </c>
      <c r="D59" s="59">
        <v>9149</v>
      </c>
      <c r="E59" s="62">
        <v>13</v>
      </c>
      <c r="F59" s="59">
        <v>9160</v>
      </c>
      <c r="G59" s="65"/>
      <c r="H59" s="65"/>
      <c r="I59" s="42"/>
      <c r="J59" s="42"/>
      <c r="K59" s="43">
        <v>0</v>
      </c>
      <c r="L59">
        <v>111</v>
      </c>
    </row>
    <row r="60" spans="1:12" x14ac:dyDescent="0.25">
      <c r="A60" s="59">
        <v>12</v>
      </c>
      <c r="B60" s="59">
        <v>9272</v>
      </c>
      <c r="C60" s="62">
        <v>24</v>
      </c>
      <c r="D60" s="59">
        <v>9288</v>
      </c>
      <c r="E60" s="62">
        <v>13</v>
      </c>
      <c r="F60" s="59">
        <v>9334</v>
      </c>
      <c r="G60" s="65"/>
      <c r="H60" s="65"/>
      <c r="I60" s="42"/>
      <c r="J60" s="42"/>
      <c r="K60" s="43">
        <v>0</v>
      </c>
      <c r="L60">
        <v>121</v>
      </c>
    </row>
    <row r="61" spans="1:12" x14ac:dyDescent="0.25">
      <c r="A61" s="59">
        <v>12</v>
      </c>
      <c r="B61" s="59">
        <v>9469</v>
      </c>
      <c r="C61" s="62">
        <v>13</v>
      </c>
      <c r="D61" s="59">
        <v>9483</v>
      </c>
      <c r="E61" s="62">
        <v>13</v>
      </c>
      <c r="F61" s="59">
        <v>9496</v>
      </c>
      <c r="G61" s="65"/>
      <c r="H61" s="65"/>
      <c r="I61" s="42"/>
      <c r="J61" s="42"/>
      <c r="K61" s="43">
        <v>0</v>
      </c>
      <c r="L61">
        <v>111</v>
      </c>
    </row>
    <row r="62" spans="1:12" x14ac:dyDescent="0.25">
      <c r="A62" s="59">
        <v>12</v>
      </c>
      <c r="B62" s="59">
        <v>9692</v>
      </c>
      <c r="C62" s="62">
        <v>13</v>
      </c>
      <c r="D62" s="59">
        <v>9705</v>
      </c>
      <c r="E62" s="62">
        <v>13</v>
      </c>
      <c r="F62" s="59">
        <v>9716</v>
      </c>
      <c r="G62" s="65"/>
      <c r="H62" s="65"/>
      <c r="I62" s="42"/>
      <c r="J62" s="42"/>
      <c r="K62" s="43">
        <v>0</v>
      </c>
      <c r="L62">
        <v>111</v>
      </c>
    </row>
    <row r="63" spans="1:12" x14ac:dyDescent="0.25">
      <c r="A63" s="59">
        <v>12</v>
      </c>
      <c r="B63" s="59">
        <v>9844</v>
      </c>
      <c r="C63" s="62">
        <v>13</v>
      </c>
      <c r="D63" s="59">
        <v>9853</v>
      </c>
      <c r="E63" s="62">
        <v>13</v>
      </c>
      <c r="F63" s="59">
        <v>9878</v>
      </c>
      <c r="G63" s="65"/>
      <c r="H63" s="65"/>
      <c r="I63" s="42"/>
      <c r="J63" s="42"/>
      <c r="K63" s="43">
        <v>0</v>
      </c>
      <c r="L63">
        <v>111</v>
      </c>
    </row>
    <row r="64" spans="1:12" x14ac:dyDescent="0.25">
      <c r="A64" s="59">
        <v>12</v>
      </c>
      <c r="B64" s="59">
        <v>10030</v>
      </c>
      <c r="C64" s="62">
        <v>13</v>
      </c>
      <c r="D64" s="59">
        <v>10038</v>
      </c>
      <c r="E64" s="62">
        <v>13</v>
      </c>
      <c r="F64" s="59">
        <v>10045</v>
      </c>
      <c r="G64" s="65"/>
      <c r="H64" s="65"/>
      <c r="I64" s="42"/>
      <c r="J64" s="42"/>
      <c r="K64" s="43">
        <v>0</v>
      </c>
      <c r="L64">
        <v>111</v>
      </c>
    </row>
    <row r="65" spans="1:12" x14ac:dyDescent="0.25">
      <c r="A65" s="59">
        <v>12</v>
      </c>
      <c r="B65" s="59">
        <v>10253</v>
      </c>
      <c r="C65" s="62">
        <v>13</v>
      </c>
      <c r="D65" s="59">
        <v>10261</v>
      </c>
      <c r="E65" s="62">
        <v>13</v>
      </c>
      <c r="F65" s="59">
        <v>10274</v>
      </c>
      <c r="G65" s="65"/>
      <c r="H65" s="65"/>
      <c r="I65" s="42"/>
      <c r="J65" s="42"/>
      <c r="K65" s="43">
        <v>0</v>
      </c>
      <c r="L65">
        <v>111</v>
      </c>
    </row>
    <row r="66" spans="1:12" x14ac:dyDescent="0.25">
      <c r="A66" s="59">
        <v>12</v>
      </c>
      <c r="B66" s="59">
        <v>10391</v>
      </c>
      <c r="C66" s="62">
        <v>13</v>
      </c>
      <c r="D66" s="59">
        <v>10407</v>
      </c>
      <c r="E66" s="62">
        <v>13</v>
      </c>
      <c r="F66" s="59">
        <v>10428</v>
      </c>
      <c r="G66" s="65"/>
      <c r="H66" s="65"/>
      <c r="I66" s="42"/>
      <c r="J66" s="42"/>
      <c r="K66" s="43">
        <v>0</v>
      </c>
      <c r="L66">
        <v>111</v>
      </c>
    </row>
    <row r="67" spans="1:12" x14ac:dyDescent="0.25">
      <c r="A67" s="59">
        <v>12</v>
      </c>
      <c r="B67" s="59">
        <v>10714</v>
      </c>
      <c r="C67" s="62">
        <v>13</v>
      </c>
      <c r="D67" s="59">
        <v>10723</v>
      </c>
      <c r="E67" s="62">
        <v>13</v>
      </c>
      <c r="F67" s="59">
        <v>10739</v>
      </c>
      <c r="G67" s="65"/>
      <c r="H67" s="65"/>
      <c r="I67" s="42"/>
      <c r="J67" s="42"/>
      <c r="K67" s="43">
        <v>0</v>
      </c>
      <c r="L67">
        <v>111</v>
      </c>
    </row>
    <row r="68" spans="1:12" x14ac:dyDescent="0.25">
      <c r="A68" s="59">
        <v>12</v>
      </c>
      <c r="B68" s="59">
        <v>11119</v>
      </c>
      <c r="C68" s="62">
        <v>13</v>
      </c>
      <c r="D68" s="59">
        <v>11130</v>
      </c>
      <c r="E68" s="62">
        <v>13</v>
      </c>
      <c r="F68" s="59">
        <v>11146</v>
      </c>
      <c r="G68" s="65"/>
      <c r="H68" s="65"/>
      <c r="I68" s="42"/>
      <c r="J68" s="42"/>
      <c r="K68" s="43">
        <v>0</v>
      </c>
      <c r="L68">
        <v>111</v>
      </c>
    </row>
    <row r="69" spans="1:12" x14ac:dyDescent="0.25">
      <c r="A69" s="59">
        <v>12</v>
      </c>
      <c r="B69" s="59">
        <v>11516</v>
      </c>
      <c r="C69" s="62">
        <v>13</v>
      </c>
      <c r="D69" s="59">
        <v>11533</v>
      </c>
      <c r="E69" s="62">
        <v>13</v>
      </c>
      <c r="F69" s="59">
        <v>11548</v>
      </c>
      <c r="G69" s="65"/>
      <c r="H69" s="65"/>
      <c r="I69" s="42"/>
      <c r="J69" s="42"/>
      <c r="K69" s="43">
        <v>0</v>
      </c>
      <c r="L69">
        <v>111</v>
      </c>
    </row>
    <row r="70" spans="1:12" x14ac:dyDescent="0.25">
      <c r="A70" s="59">
        <v>12</v>
      </c>
      <c r="B70" s="59">
        <v>11684</v>
      </c>
      <c r="C70" s="62">
        <v>13</v>
      </c>
      <c r="D70" s="59">
        <v>11700</v>
      </c>
      <c r="E70" s="62">
        <v>13</v>
      </c>
      <c r="F70" s="59">
        <v>11711</v>
      </c>
      <c r="G70" s="65"/>
      <c r="H70" s="65"/>
      <c r="I70" s="42"/>
      <c r="J70" s="42"/>
      <c r="K70" s="43">
        <v>0</v>
      </c>
      <c r="L70">
        <v>111</v>
      </c>
    </row>
    <row r="71" spans="1:12" x14ac:dyDescent="0.25">
      <c r="A71" s="60">
        <v>12</v>
      </c>
      <c r="B71" s="60">
        <v>11871</v>
      </c>
      <c r="C71" s="63">
        <v>24</v>
      </c>
      <c r="D71" s="60">
        <v>11892</v>
      </c>
      <c r="E71" s="63">
        <v>24</v>
      </c>
      <c r="F71" s="60">
        <v>11924</v>
      </c>
      <c r="G71" s="66"/>
      <c r="H71" s="66"/>
      <c r="I71" s="41"/>
      <c r="J71" s="41"/>
      <c r="K71" s="51">
        <v>0</v>
      </c>
      <c r="L71">
        <v>122</v>
      </c>
    </row>
    <row r="72" spans="1:12" x14ac:dyDescent="0.25">
      <c r="A72" s="60">
        <v>12</v>
      </c>
      <c r="B72" s="60">
        <v>12062</v>
      </c>
      <c r="C72" s="63">
        <v>13</v>
      </c>
      <c r="D72" s="60">
        <v>12070</v>
      </c>
      <c r="E72" s="63">
        <v>13</v>
      </c>
      <c r="F72" s="60">
        <v>12080</v>
      </c>
      <c r="G72" s="66"/>
      <c r="H72" s="66"/>
      <c r="I72" s="41"/>
      <c r="J72" s="41"/>
      <c r="K72" s="51">
        <v>0</v>
      </c>
      <c r="L72">
        <v>111</v>
      </c>
    </row>
    <row r="73" spans="1:12" x14ac:dyDescent="0.25">
      <c r="A73" s="60">
        <v>12</v>
      </c>
      <c r="B73" s="60">
        <v>12260</v>
      </c>
      <c r="C73" s="63">
        <v>24</v>
      </c>
      <c r="D73" s="60">
        <v>12297</v>
      </c>
      <c r="E73" s="63">
        <v>24</v>
      </c>
      <c r="F73" s="60">
        <v>12339</v>
      </c>
      <c r="G73" s="66"/>
      <c r="H73" s="66"/>
      <c r="I73" s="41"/>
      <c r="J73" s="41"/>
      <c r="K73" s="51">
        <v>0</v>
      </c>
      <c r="L73">
        <v>122</v>
      </c>
    </row>
    <row r="74" spans="1:12" x14ac:dyDescent="0.25">
      <c r="A74" s="60">
        <v>21</v>
      </c>
      <c r="B74" s="60">
        <v>12465</v>
      </c>
      <c r="C74" s="63">
        <v>11</v>
      </c>
      <c r="D74" s="60">
        <v>12484</v>
      </c>
      <c r="E74" s="63">
        <v>11</v>
      </c>
      <c r="F74" s="60">
        <v>12501</v>
      </c>
      <c r="G74" s="66"/>
      <c r="H74" s="66"/>
      <c r="I74" s="41"/>
      <c r="J74" s="41"/>
      <c r="K74" s="51">
        <v>0</v>
      </c>
      <c r="L74">
        <v>211</v>
      </c>
    </row>
    <row r="75" spans="1:12" x14ac:dyDescent="0.25">
      <c r="A75" s="60">
        <v>12</v>
      </c>
      <c r="B75" s="60">
        <v>12621</v>
      </c>
      <c r="C75" s="63">
        <v>13</v>
      </c>
      <c r="D75" s="60">
        <v>12648</v>
      </c>
      <c r="E75" s="63">
        <v>13</v>
      </c>
      <c r="F75" s="60">
        <v>12665</v>
      </c>
      <c r="G75" s="66"/>
      <c r="H75" s="66"/>
      <c r="I75" s="41"/>
      <c r="J75" s="41"/>
      <c r="K75" s="51">
        <v>0</v>
      </c>
      <c r="L75">
        <v>111</v>
      </c>
    </row>
    <row r="76" spans="1:12" x14ac:dyDescent="0.25">
      <c r="A76" s="60">
        <v>12</v>
      </c>
      <c r="B76" s="60">
        <v>12798</v>
      </c>
      <c r="C76" s="63">
        <v>13</v>
      </c>
      <c r="D76" s="60">
        <v>12811</v>
      </c>
      <c r="E76" s="63">
        <v>13</v>
      </c>
      <c r="F76" s="60">
        <v>12824</v>
      </c>
      <c r="G76" s="66"/>
      <c r="H76" s="66"/>
      <c r="I76" s="41"/>
      <c r="J76" s="41"/>
      <c r="K76" s="51">
        <v>0</v>
      </c>
      <c r="L76">
        <v>111</v>
      </c>
    </row>
    <row r="77" spans="1:12" x14ac:dyDescent="0.25">
      <c r="A77" s="60">
        <v>21</v>
      </c>
      <c r="B77" s="60">
        <v>13014</v>
      </c>
      <c r="C77" s="63">
        <v>22</v>
      </c>
      <c r="D77" s="60">
        <v>13028</v>
      </c>
      <c r="E77" s="63">
        <v>24</v>
      </c>
      <c r="F77" s="60">
        <v>13089</v>
      </c>
      <c r="G77" s="66"/>
      <c r="H77" s="66"/>
      <c r="I77" s="41"/>
      <c r="J77" s="41"/>
      <c r="K77" s="51">
        <v>0</v>
      </c>
      <c r="L77">
        <v>222</v>
      </c>
    </row>
    <row r="78" spans="1:12" x14ac:dyDescent="0.25">
      <c r="A78" s="60">
        <v>12</v>
      </c>
      <c r="B78" s="60">
        <v>13286</v>
      </c>
      <c r="C78" s="63">
        <v>24</v>
      </c>
      <c r="D78" s="60">
        <v>13307</v>
      </c>
      <c r="E78" s="63">
        <v>24</v>
      </c>
      <c r="F78" s="60">
        <v>13322</v>
      </c>
      <c r="G78" s="66"/>
      <c r="H78" s="66"/>
      <c r="I78" s="41"/>
      <c r="J78" s="41"/>
      <c r="K78" s="51">
        <v>0</v>
      </c>
      <c r="L78">
        <v>122</v>
      </c>
    </row>
    <row r="79" spans="1:12" x14ac:dyDescent="0.25">
      <c r="A79" s="60">
        <v>12</v>
      </c>
      <c r="B79" s="60">
        <v>13432</v>
      </c>
      <c r="C79" s="63">
        <v>13</v>
      </c>
      <c r="D79" s="60">
        <v>13443</v>
      </c>
      <c r="E79" s="63">
        <v>13</v>
      </c>
      <c r="F79" s="60">
        <v>13458</v>
      </c>
      <c r="G79" s="66"/>
      <c r="H79" s="66"/>
      <c r="I79" s="41"/>
      <c r="J79" s="41"/>
      <c r="K79" s="51">
        <v>0</v>
      </c>
      <c r="L79">
        <v>111</v>
      </c>
    </row>
    <row r="80" spans="1:12" x14ac:dyDescent="0.25">
      <c r="A80" s="60">
        <v>12</v>
      </c>
      <c r="B80" s="60">
        <v>13748</v>
      </c>
      <c r="C80" s="63">
        <v>24</v>
      </c>
      <c r="D80" s="60">
        <v>13767</v>
      </c>
      <c r="E80" s="63">
        <v>24</v>
      </c>
      <c r="F80" s="60">
        <v>13782</v>
      </c>
      <c r="G80" s="66"/>
      <c r="H80" s="66"/>
      <c r="I80" s="41"/>
      <c r="J80" s="41"/>
      <c r="K80" s="51">
        <v>0</v>
      </c>
      <c r="L80">
        <v>122</v>
      </c>
    </row>
    <row r="81" spans="1:12" x14ac:dyDescent="0.25">
      <c r="A81" s="60">
        <v>12</v>
      </c>
      <c r="B81" s="60">
        <v>13923</v>
      </c>
      <c r="C81" s="63">
        <v>13</v>
      </c>
      <c r="D81" s="60">
        <v>13937</v>
      </c>
      <c r="E81" s="63">
        <v>13</v>
      </c>
      <c r="F81" s="60">
        <v>13953</v>
      </c>
      <c r="G81" s="66"/>
      <c r="H81" s="66"/>
      <c r="I81" s="41"/>
      <c r="J81" s="41"/>
      <c r="K81" s="51">
        <v>0</v>
      </c>
      <c r="L81">
        <v>111</v>
      </c>
    </row>
    <row r="82" spans="1:12" x14ac:dyDescent="0.25">
      <c r="A82" s="60">
        <v>12</v>
      </c>
      <c r="B82" s="60">
        <v>14081</v>
      </c>
      <c r="C82" s="63">
        <v>13</v>
      </c>
      <c r="D82" s="60">
        <v>14090</v>
      </c>
      <c r="E82" s="63">
        <v>13</v>
      </c>
      <c r="F82" s="60">
        <v>14103</v>
      </c>
      <c r="G82" s="66"/>
      <c r="H82" s="66"/>
      <c r="I82" s="41"/>
      <c r="J82" s="41"/>
      <c r="K82" s="51">
        <v>0</v>
      </c>
      <c r="L82">
        <v>111</v>
      </c>
    </row>
    <row r="83" spans="1:12" x14ac:dyDescent="0.25">
      <c r="A83" s="60">
        <v>21</v>
      </c>
      <c r="B83" s="60">
        <v>14294</v>
      </c>
      <c r="C83" s="63">
        <v>11</v>
      </c>
      <c r="D83" s="60">
        <v>14323</v>
      </c>
      <c r="E83" s="63">
        <v>11</v>
      </c>
      <c r="F83" s="60">
        <v>14332</v>
      </c>
      <c r="G83" s="66"/>
      <c r="H83" s="66"/>
      <c r="I83" s="41"/>
      <c r="J83" s="41"/>
      <c r="K83" s="51">
        <v>0</v>
      </c>
      <c r="L83">
        <v>211</v>
      </c>
    </row>
    <row r="84" spans="1:12" x14ac:dyDescent="0.25">
      <c r="A84" s="60">
        <v>12</v>
      </c>
      <c r="B84" s="60">
        <v>14458</v>
      </c>
      <c r="C84" s="63">
        <v>13</v>
      </c>
      <c r="D84" s="60">
        <v>14487</v>
      </c>
      <c r="E84" s="63">
        <v>13</v>
      </c>
      <c r="F84" s="60">
        <v>14499</v>
      </c>
      <c r="G84" s="66"/>
      <c r="H84" s="66"/>
      <c r="I84" s="41"/>
      <c r="J84" s="41"/>
      <c r="K84" s="51">
        <v>0</v>
      </c>
      <c r="L84">
        <v>111</v>
      </c>
    </row>
    <row r="85" spans="1:12" x14ac:dyDescent="0.25">
      <c r="A85" s="60">
        <v>12</v>
      </c>
      <c r="B85" s="60">
        <v>14612</v>
      </c>
      <c r="C85" s="63">
        <v>13</v>
      </c>
      <c r="D85" s="60">
        <v>14621</v>
      </c>
      <c r="E85" s="63">
        <v>13</v>
      </c>
      <c r="F85" s="60">
        <v>14640</v>
      </c>
      <c r="G85" s="66"/>
      <c r="H85" s="66"/>
      <c r="I85" s="41"/>
      <c r="J85" s="41"/>
      <c r="K85" s="51">
        <v>0</v>
      </c>
      <c r="L85">
        <v>111</v>
      </c>
    </row>
    <row r="86" spans="1:12" x14ac:dyDescent="0.25">
      <c r="A86" s="60">
        <v>12</v>
      </c>
      <c r="B86" s="60">
        <v>14750</v>
      </c>
      <c r="C86" s="63">
        <v>13</v>
      </c>
      <c r="D86" s="60">
        <v>14763</v>
      </c>
      <c r="E86" s="63">
        <v>13</v>
      </c>
      <c r="F86" s="60">
        <v>14777</v>
      </c>
      <c r="G86" s="66"/>
      <c r="H86" s="66"/>
      <c r="I86" s="41"/>
      <c r="J86" s="41"/>
      <c r="K86" s="51">
        <v>0</v>
      </c>
      <c r="L86">
        <v>111</v>
      </c>
    </row>
    <row r="87" spans="1:12" x14ac:dyDescent="0.25">
      <c r="A87" s="60">
        <v>12</v>
      </c>
      <c r="B87" s="60">
        <v>14883</v>
      </c>
      <c r="C87" s="63">
        <v>13</v>
      </c>
      <c r="D87" s="60">
        <v>14892</v>
      </c>
      <c r="E87" s="63">
        <v>13</v>
      </c>
      <c r="F87" s="60">
        <v>14903</v>
      </c>
      <c r="G87" s="66"/>
      <c r="H87" s="66"/>
      <c r="I87" s="41"/>
      <c r="J87" s="41"/>
      <c r="K87" s="51">
        <v>0</v>
      </c>
      <c r="L87">
        <v>111</v>
      </c>
    </row>
    <row r="88" spans="1:12" x14ac:dyDescent="0.25">
      <c r="A88" s="60">
        <v>12</v>
      </c>
      <c r="B88" s="60">
        <v>15022</v>
      </c>
      <c r="C88" s="63">
        <v>13</v>
      </c>
      <c r="D88" s="60">
        <v>15032</v>
      </c>
      <c r="E88" s="63">
        <v>13</v>
      </c>
      <c r="F88" s="60">
        <v>15043</v>
      </c>
      <c r="G88" s="66"/>
      <c r="H88" s="66"/>
      <c r="I88" s="41"/>
      <c r="J88" s="41"/>
      <c r="K88" s="51">
        <v>0</v>
      </c>
      <c r="L88">
        <v>111</v>
      </c>
    </row>
    <row r="89" spans="1:12" x14ac:dyDescent="0.25">
      <c r="A89" s="60">
        <v>12</v>
      </c>
      <c r="B89" s="60">
        <v>15179</v>
      </c>
      <c r="C89" s="63">
        <v>13</v>
      </c>
      <c r="D89" s="60">
        <v>15196</v>
      </c>
      <c r="E89" s="63">
        <v>13</v>
      </c>
      <c r="F89" s="60">
        <v>15204</v>
      </c>
      <c r="G89" s="66"/>
      <c r="H89" s="66"/>
      <c r="I89" s="41"/>
      <c r="J89" s="41"/>
      <c r="K89" s="51">
        <v>0</v>
      </c>
      <c r="L89">
        <v>111</v>
      </c>
    </row>
    <row r="90" spans="1:12" x14ac:dyDescent="0.25">
      <c r="A90" s="60">
        <v>12</v>
      </c>
      <c r="B90" s="60">
        <v>15346</v>
      </c>
      <c r="C90" s="63">
        <v>13</v>
      </c>
      <c r="D90" s="60">
        <v>15354</v>
      </c>
      <c r="E90" s="63">
        <v>13</v>
      </c>
      <c r="F90" s="60">
        <v>15365</v>
      </c>
      <c r="G90" s="66"/>
      <c r="H90" s="66"/>
      <c r="I90" s="41"/>
      <c r="J90" s="41"/>
      <c r="K90" s="51">
        <v>0</v>
      </c>
      <c r="L90">
        <v>111</v>
      </c>
    </row>
    <row r="91" spans="1:12" x14ac:dyDescent="0.25">
      <c r="A91" s="60">
        <v>12</v>
      </c>
      <c r="B91" s="60">
        <v>15474</v>
      </c>
      <c r="C91" s="63">
        <v>13</v>
      </c>
      <c r="D91" s="60">
        <v>15483</v>
      </c>
      <c r="E91" s="63">
        <v>13</v>
      </c>
      <c r="F91" s="60">
        <v>15496</v>
      </c>
      <c r="G91" s="66"/>
      <c r="H91" s="66"/>
      <c r="I91" s="41"/>
      <c r="J91" s="41"/>
      <c r="K91" s="51">
        <v>0</v>
      </c>
      <c r="L91">
        <v>111</v>
      </c>
    </row>
    <row r="92" spans="1:12" x14ac:dyDescent="0.25">
      <c r="A92" s="59">
        <v>12</v>
      </c>
      <c r="B92" s="59">
        <v>15612</v>
      </c>
      <c r="C92" s="62">
        <v>13</v>
      </c>
      <c r="D92" s="59">
        <v>15620</v>
      </c>
      <c r="E92" s="62">
        <v>13</v>
      </c>
      <c r="F92" s="59">
        <v>15637</v>
      </c>
      <c r="G92" s="65"/>
      <c r="H92" s="65"/>
      <c r="I92" s="42"/>
      <c r="J92" s="42"/>
      <c r="K92" s="43">
        <v>0</v>
      </c>
      <c r="L92">
        <v>111</v>
      </c>
    </row>
    <row r="93" spans="1:12" x14ac:dyDescent="0.25">
      <c r="A93" s="59">
        <v>12</v>
      </c>
      <c r="B93" s="59">
        <v>17016</v>
      </c>
      <c r="C93" s="62">
        <v>13</v>
      </c>
      <c r="D93" s="59">
        <v>17033</v>
      </c>
      <c r="E93" s="62">
        <v>13</v>
      </c>
      <c r="F93" s="59">
        <v>17046</v>
      </c>
      <c r="G93" s="65"/>
      <c r="H93" s="65"/>
      <c r="I93" s="42"/>
      <c r="J93" s="42"/>
      <c r="K93" s="43">
        <v>0</v>
      </c>
      <c r="L93">
        <v>111</v>
      </c>
    </row>
    <row r="94" spans="1:12" x14ac:dyDescent="0.25">
      <c r="A94" s="59">
        <v>12</v>
      </c>
      <c r="B94" s="59">
        <v>17154</v>
      </c>
      <c r="C94" s="62">
        <v>13</v>
      </c>
      <c r="D94" s="59">
        <v>17167</v>
      </c>
      <c r="E94" s="62">
        <v>13</v>
      </c>
      <c r="F94" s="59">
        <v>17183</v>
      </c>
      <c r="G94" s="65"/>
      <c r="H94" s="65"/>
      <c r="I94" s="42"/>
      <c r="J94" s="42"/>
      <c r="K94" s="43">
        <v>0</v>
      </c>
      <c r="L94">
        <v>111</v>
      </c>
    </row>
    <row r="95" spans="1:12" x14ac:dyDescent="0.25">
      <c r="A95" s="59">
        <v>12</v>
      </c>
      <c r="B95" s="59">
        <v>17298</v>
      </c>
      <c r="C95" s="62">
        <v>24</v>
      </c>
      <c r="D95" s="59">
        <v>17313</v>
      </c>
      <c r="E95" s="62">
        <v>24</v>
      </c>
      <c r="F95" s="59">
        <v>17328</v>
      </c>
      <c r="G95" s="65"/>
      <c r="H95" s="65"/>
      <c r="I95" s="42"/>
      <c r="J95" s="42"/>
      <c r="K95" s="43">
        <v>0</v>
      </c>
      <c r="L95">
        <v>122</v>
      </c>
    </row>
    <row r="96" spans="1:12" x14ac:dyDescent="0.25">
      <c r="A96" s="59">
        <v>12</v>
      </c>
      <c r="B96" s="59">
        <v>17466</v>
      </c>
      <c r="C96" s="62">
        <v>13</v>
      </c>
      <c r="D96" s="59">
        <v>17484</v>
      </c>
      <c r="E96" s="62">
        <v>13</v>
      </c>
      <c r="F96" s="59">
        <v>17503</v>
      </c>
      <c r="G96" s="65"/>
      <c r="H96" s="65"/>
      <c r="I96" s="42"/>
      <c r="J96" s="42"/>
      <c r="K96" s="43">
        <v>0</v>
      </c>
      <c r="L96">
        <v>111</v>
      </c>
    </row>
    <row r="97" spans="1:12" x14ac:dyDescent="0.25">
      <c r="A97" s="59">
        <v>12</v>
      </c>
      <c r="B97" s="59">
        <v>17621</v>
      </c>
      <c r="C97" s="62">
        <v>13</v>
      </c>
      <c r="D97" s="59">
        <v>17668</v>
      </c>
      <c r="E97" s="62">
        <v>13</v>
      </c>
      <c r="F97" s="59">
        <v>17679</v>
      </c>
      <c r="G97" s="65"/>
      <c r="H97" s="65"/>
      <c r="I97" s="42"/>
      <c r="J97" s="42"/>
      <c r="K97" s="43">
        <v>0</v>
      </c>
      <c r="L97">
        <v>111</v>
      </c>
    </row>
    <row r="98" spans="1:12" x14ac:dyDescent="0.25">
      <c r="A98" s="59">
        <v>12</v>
      </c>
      <c r="B98" s="59">
        <v>17814</v>
      </c>
      <c r="C98" s="62">
        <v>13</v>
      </c>
      <c r="D98" s="59">
        <v>17823</v>
      </c>
      <c r="E98" s="62">
        <v>13</v>
      </c>
      <c r="F98" s="59">
        <v>17833</v>
      </c>
      <c r="G98" s="65"/>
      <c r="H98" s="65"/>
      <c r="I98" s="42"/>
      <c r="J98" s="42"/>
      <c r="K98" s="43">
        <v>0</v>
      </c>
      <c r="L98">
        <v>111</v>
      </c>
    </row>
    <row r="99" spans="1:12" x14ac:dyDescent="0.25">
      <c r="A99" s="59">
        <v>12</v>
      </c>
      <c r="B99" s="59">
        <v>17949</v>
      </c>
      <c r="C99" s="62">
        <v>13</v>
      </c>
      <c r="D99" s="59">
        <v>17959</v>
      </c>
      <c r="E99" s="62">
        <v>13</v>
      </c>
      <c r="F99" s="59">
        <v>18006</v>
      </c>
      <c r="G99" s="65"/>
      <c r="H99" s="65"/>
      <c r="I99" s="42"/>
      <c r="J99" s="42"/>
      <c r="K99" s="43">
        <v>0</v>
      </c>
      <c r="L99">
        <v>111</v>
      </c>
    </row>
    <row r="100" spans="1:12" x14ac:dyDescent="0.25">
      <c r="A100" s="59">
        <v>12</v>
      </c>
      <c r="B100" s="59">
        <v>18181</v>
      </c>
      <c r="C100" s="62">
        <v>13</v>
      </c>
      <c r="D100" s="59">
        <v>18191</v>
      </c>
      <c r="E100" s="62">
        <v>13</v>
      </c>
      <c r="F100" s="59">
        <v>18200</v>
      </c>
      <c r="G100" s="65"/>
      <c r="H100" s="65"/>
      <c r="I100" s="42"/>
      <c r="J100" s="42"/>
      <c r="K100" s="43">
        <v>0</v>
      </c>
      <c r="L100">
        <v>111</v>
      </c>
    </row>
    <row r="101" spans="1:12" x14ac:dyDescent="0.25">
      <c r="A101" s="59">
        <v>12</v>
      </c>
      <c r="B101" s="59">
        <v>18353</v>
      </c>
      <c r="C101" s="62">
        <v>13</v>
      </c>
      <c r="D101" s="59">
        <v>18366</v>
      </c>
      <c r="E101" s="62">
        <v>13</v>
      </c>
      <c r="F101" s="59">
        <v>18395</v>
      </c>
      <c r="G101" s="65"/>
      <c r="H101" s="65"/>
      <c r="I101" s="42"/>
      <c r="J101" s="42"/>
      <c r="K101" s="43">
        <v>0</v>
      </c>
      <c r="L101">
        <v>111</v>
      </c>
    </row>
    <row r="102" spans="1:12" x14ac:dyDescent="0.25">
      <c r="A102" s="59">
        <v>12</v>
      </c>
      <c r="B102" s="59">
        <v>18610</v>
      </c>
      <c r="C102" s="62">
        <v>13</v>
      </c>
      <c r="D102" s="59">
        <v>18618</v>
      </c>
      <c r="E102" s="62">
        <v>13</v>
      </c>
      <c r="F102" s="59">
        <v>18633</v>
      </c>
      <c r="G102" s="65"/>
      <c r="H102" s="65"/>
      <c r="I102" s="42"/>
      <c r="J102" s="42"/>
      <c r="K102" s="43">
        <v>0</v>
      </c>
      <c r="L102">
        <v>111</v>
      </c>
    </row>
    <row r="103" spans="1:12" x14ac:dyDescent="0.25">
      <c r="A103" s="59">
        <v>12</v>
      </c>
      <c r="B103" s="59">
        <v>18783</v>
      </c>
      <c r="C103" s="62">
        <v>13</v>
      </c>
      <c r="D103" s="59">
        <v>18792</v>
      </c>
      <c r="E103" s="62">
        <v>13</v>
      </c>
      <c r="F103" s="59">
        <v>18805</v>
      </c>
      <c r="G103" s="65"/>
      <c r="H103" s="65"/>
      <c r="I103" s="42"/>
      <c r="J103" s="42"/>
      <c r="K103" s="43">
        <v>0</v>
      </c>
      <c r="L103">
        <v>111</v>
      </c>
    </row>
    <row r="104" spans="1:12" x14ac:dyDescent="0.25">
      <c r="A104" s="59">
        <v>12</v>
      </c>
      <c r="B104" s="59">
        <v>18920</v>
      </c>
      <c r="C104" s="62">
        <v>13</v>
      </c>
      <c r="D104" s="59">
        <v>18944</v>
      </c>
      <c r="E104" s="62">
        <v>13</v>
      </c>
      <c r="F104" s="59">
        <v>18954</v>
      </c>
      <c r="G104" s="65"/>
      <c r="H104" s="65"/>
      <c r="I104" s="42"/>
      <c r="J104" s="42"/>
      <c r="K104" s="43">
        <v>0</v>
      </c>
      <c r="L104">
        <v>111</v>
      </c>
    </row>
    <row r="105" spans="1:12" x14ac:dyDescent="0.25">
      <c r="A105" s="59">
        <v>21</v>
      </c>
      <c r="B105" s="59">
        <v>19084</v>
      </c>
      <c r="C105" s="62">
        <v>11</v>
      </c>
      <c r="D105" s="59">
        <v>19114</v>
      </c>
      <c r="E105" s="62">
        <v>11</v>
      </c>
      <c r="F105" s="59">
        <v>19123</v>
      </c>
      <c r="G105" s="65"/>
      <c r="H105" s="65"/>
      <c r="I105" s="42"/>
      <c r="J105" s="42"/>
      <c r="K105" s="43">
        <v>0</v>
      </c>
      <c r="L105">
        <v>211</v>
      </c>
    </row>
    <row r="106" spans="1:12" x14ac:dyDescent="0.25">
      <c r="A106" s="59">
        <v>12</v>
      </c>
      <c r="B106" s="59">
        <v>19262</v>
      </c>
      <c r="C106" s="62">
        <v>13</v>
      </c>
      <c r="D106" s="59">
        <v>19275</v>
      </c>
      <c r="E106" s="62">
        <v>13</v>
      </c>
      <c r="F106" s="59">
        <v>19285</v>
      </c>
      <c r="G106" s="65"/>
      <c r="H106" s="65"/>
      <c r="I106" s="42"/>
      <c r="J106" s="42"/>
      <c r="K106" s="43">
        <v>0</v>
      </c>
      <c r="L106">
        <v>111</v>
      </c>
    </row>
    <row r="107" spans="1:12" x14ac:dyDescent="0.25">
      <c r="A107" s="59">
        <v>12</v>
      </c>
      <c r="B107" s="59">
        <v>19490</v>
      </c>
      <c r="C107" s="62">
        <v>13</v>
      </c>
      <c r="D107" s="59">
        <v>19504</v>
      </c>
      <c r="E107" s="62">
        <v>13</v>
      </c>
      <c r="F107" s="59">
        <v>19511</v>
      </c>
      <c r="G107" s="65"/>
      <c r="H107" s="65"/>
      <c r="I107" s="42"/>
      <c r="J107" s="42"/>
      <c r="K107" s="43">
        <v>0</v>
      </c>
      <c r="L107">
        <v>111</v>
      </c>
    </row>
    <row r="108" spans="1:12" x14ac:dyDescent="0.25">
      <c r="A108" s="59">
        <v>12</v>
      </c>
      <c r="B108" s="59">
        <v>19616</v>
      </c>
      <c r="C108" s="62">
        <v>13</v>
      </c>
      <c r="D108" s="59">
        <v>19626</v>
      </c>
      <c r="E108" s="62">
        <v>13</v>
      </c>
      <c r="F108" s="59">
        <v>19655</v>
      </c>
      <c r="G108" s="65"/>
      <c r="H108" s="65"/>
      <c r="I108" s="42"/>
      <c r="J108" s="42"/>
      <c r="K108" s="43">
        <v>0</v>
      </c>
      <c r="L108">
        <v>111</v>
      </c>
    </row>
    <row r="109" spans="1:12" x14ac:dyDescent="0.25">
      <c r="A109" s="59">
        <v>12</v>
      </c>
      <c r="B109" s="59">
        <v>19755</v>
      </c>
      <c r="C109" s="62">
        <v>13</v>
      </c>
      <c r="D109" s="59">
        <v>19765</v>
      </c>
      <c r="E109" s="62">
        <v>13</v>
      </c>
      <c r="F109" s="59">
        <v>19774</v>
      </c>
      <c r="G109" s="65"/>
      <c r="H109" s="65"/>
      <c r="I109" s="42"/>
      <c r="J109" s="42"/>
      <c r="K109" s="43">
        <v>0</v>
      </c>
      <c r="L109">
        <v>111</v>
      </c>
    </row>
    <row r="110" spans="1:12" x14ac:dyDescent="0.25">
      <c r="A110" s="59">
        <v>12</v>
      </c>
      <c r="B110" s="59">
        <v>19907</v>
      </c>
      <c r="C110" s="62">
        <v>13</v>
      </c>
      <c r="D110" s="59">
        <v>19921</v>
      </c>
      <c r="E110" s="62">
        <v>13</v>
      </c>
      <c r="F110" s="59">
        <v>19932</v>
      </c>
      <c r="G110" s="65"/>
      <c r="H110" s="65"/>
      <c r="I110" s="42"/>
      <c r="J110" s="42"/>
      <c r="K110" s="43">
        <v>0</v>
      </c>
      <c r="L110">
        <v>111</v>
      </c>
    </row>
    <row r="111" spans="1:12" x14ac:dyDescent="0.25">
      <c r="A111" s="59">
        <v>12</v>
      </c>
      <c r="B111" s="59">
        <v>20051</v>
      </c>
      <c r="C111" s="62">
        <v>13</v>
      </c>
      <c r="D111" s="59">
        <v>20059</v>
      </c>
      <c r="E111" s="62">
        <v>13</v>
      </c>
      <c r="F111" s="59">
        <v>20069</v>
      </c>
      <c r="G111" s="65"/>
      <c r="H111" s="65"/>
      <c r="I111" s="42"/>
      <c r="J111" s="42"/>
      <c r="K111" s="43">
        <v>0</v>
      </c>
      <c r="L111">
        <v>111</v>
      </c>
    </row>
    <row r="112" spans="1:12" x14ac:dyDescent="0.25">
      <c r="A112" s="59">
        <v>12</v>
      </c>
      <c r="B112" s="59">
        <v>20204</v>
      </c>
      <c r="C112" s="62">
        <v>13</v>
      </c>
      <c r="D112" s="59">
        <v>20219</v>
      </c>
      <c r="E112" s="62">
        <v>13</v>
      </c>
      <c r="F112" s="59">
        <v>20235</v>
      </c>
      <c r="G112" s="65"/>
      <c r="H112" s="65"/>
      <c r="I112" s="42"/>
      <c r="J112" s="42"/>
      <c r="K112" s="43">
        <v>0</v>
      </c>
      <c r="L112">
        <v>111</v>
      </c>
    </row>
    <row r="113" spans="1:12" x14ac:dyDescent="0.25">
      <c r="A113" s="60">
        <v>12</v>
      </c>
      <c r="B113" s="60">
        <v>20370</v>
      </c>
      <c r="C113" s="63">
        <v>13</v>
      </c>
      <c r="D113" s="60">
        <v>20383</v>
      </c>
      <c r="E113" s="63">
        <v>13</v>
      </c>
      <c r="F113" s="60">
        <v>20392</v>
      </c>
      <c r="G113" s="66"/>
      <c r="H113" s="66"/>
      <c r="I113" s="41"/>
      <c r="J113" s="41"/>
      <c r="K113" s="51">
        <v>0</v>
      </c>
      <c r="L113">
        <v>111</v>
      </c>
    </row>
    <row r="114" spans="1:12" x14ac:dyDescent="0.25">
      <c r="A114" s="60">
        <v>12</v>
      </c>
      <c r="B114" s="60">
        <v>20507</v>
      </c>
      <c r="C114" s="63">
        <v>13</v>
      </c>
      <c r="D114" s="60">
        <v>20517</v>
      </c>
      <c r="E114" s="63">
        <v>13</v>
      </c>
      <c r="F114" s="60">
        <v>20526</v>
      </c>
      <c r="G114" s="66"/>
      <c r="H114" s="66"/>
      <c r="I114" s="41"/>
      <c r="J114" s="41"/>
      <c r="K114" s="51">
        <v>0</v>
      </c>
      <c r="L114">
        <v>111</v>
      </c>
    </row>
    <row r="115" spans="1:12" x14ac:dyDescent="0.25">
      <c r="A115" s="60">
        <v>12</v>
      </c>
      <c r="B115" s="60">
        <v>20638</v>
      </c>
      <c r="C115" s="63">
        <v>13</v>
      </c>
      <c r="D115" s="60">
        <v>20652</v>
      </c>
      <c r="E115" s="63">
        <v>13</v>
      </c>
      <c r="F115" s="60">
        <v>20661</v>
      </c>
      <c r="G115" s="66"/>
      <c r="H115" s="66"/>
      <c r="I115" s="41"/>
      <c r="J115" s="41"/>
      <c r="K115" s="51">
        <v>0</v>
      </c>
      <c r="L115">
        <v>111</v>
      </c>
    </row>
    <row r="116" spans="1:12" x14ac:dyDescent="0.25">
      <c r="A116" s="60">
        <v>12</v>
      </c>
      <c r="B116" s="60">
        <v>20777</v>
      </c>
      <c r="C116" s="63">
        <v>13</v>
      </c>
      <c r="D116" s="60">
        <v>20792</v>
      </c>
      <c r="E116" s="63">
        <v>24</v>
      </c>
      <c r="F116" s="60">
        <v>20807</v>
      </c>
      <c r="G116" s="66"/>
      <c r="H116" s="66"/>
      <c r="I116" s="41"/>
      <c r="J116" s="41"/>
      <c r="K116" s="51">
        <v>0</v>
      </c>
      <c r="L116">
        <v>112</v>
      </c>
    </row>
    <row r="117" spans="1:12" x14ac:dyDescent="0.25">
      <c r="A117" s="60">
        <v>12</v>
      </c>
      <c r="B117" s="60">
        <v>20929</v>
      </c>
      <c r="C117" s="63">
        <v>13</v>
      </c>
      <c r="D117" s="60">
        <v>20941</v>
      </c>
      <c r="E117" s="63">
        <v>13</v>
      </c>
      <c r="F117" s="60">
        <v>20955</v>
      </c>
      <c r="G117" s="66"/>
      <c r="H117" s="66"/>
      <c r="I117" s="41"/>
      <c r="J117" s="41"/>
      <c r="K117" s="51">
        <v>0</v>
      </c>
      <c r="L117">
        <v>111</v>
      </c>
    </row>
    <row r="118" spans="1:12" x14ac:dyDescent="0.25">
      <c r="A118" s="60">
        <v>12</v>
      </c>
      <c r="B118" s="60">
        <v>21085</v>
      </c>
      <c r="C118" s="63">
        <v>13</v>
      </c>
      <c r="D118" s="60">
        <v>21092</v>
      </c>
      <c r="E118" s="63">
        <v>13</v>
      </c>
      <c r="F118" s="60">
        <v>21103</v>
      </c>
      <c r="G118" s="66"/>
      <c r="H118" s="66"/>
      <c r="I118" s="41"/>
      <c r="J118" s="41"/>
      <c r="K118" s="51">
        <v>0</v>
      </c>
      <c r="L118">
        <v>111</v>
      </c>
    </row>
    <row r="119" spans="1:12" x14ac:dyDescent="0.25">
      <c r="A119" s="60">
        <v>12</v>
      </c>
      <c r="B119" s="60">
        <v>21221</v>
      </c>
      <c r="C119" s="63">
        <v>13</v>
      </c>
      <c r="D119" s="60">
        <v>21232</v>
      </c>
      <c r="E119" s="63">
        <v>13</v>
      </c>
      <c r="F119" s="60">
        <v>21242</v>
      </c>
      <c r="G119" s="66"/>
      <c r="H119" s="66"/>
      <c r="I119" s="41"/>
      <c r="J119" s="41"/>
      <c r="K119" s="51">
        <v>0</v>
      </c>
      <c r="L119">
        <v>111</v>
      </c>
    </row>
    <row r="120" spans="1:12" x14ac:dyDescent="0.25">
      <c r="A120" s="60">
        <v>12</v>
      </c>
      <c r="B120" s="60">
        <v>21362</v>
      </c>
      <c r="C120" s="63">
        <v>13</v>
      </c>
      <c r="D120" s="60">
        <v>21372</v>
      </c>
      <c r="E120" s="63">
        <v>13</v>
      </c>
      <c r="F120" s="60">
        <v>21381</v>
      </c>
      <c r="G120" s="66"/>
      <c r="H120" s="66"/>
      <c r="I120" s="41"/>
      <c r="J120" s="41"/>
      <c r="K120" s="51">
        <v>0</v>
      </c>
      <c r="L120">
        <v>111</v>
      </c>
    </row>
    <row r="121" spans="1:12" x14ac:dyDescent="0.25">
      <c r="A121" s="60">
        <v>12</v>
      </c>
      <c r="B121" s="60">
        <v>21590</v>
      </c>
      <c r="C121" s="63">
        <v>24</v>
      </c>
      <c r="D121" s="60">
        <v>21614</v>
      </c>
      <c r="E121" s="63">
        <v>13</v>
      </c>
      <c r="F121" s="60">
        <v>21635</v>
      </c>
      <c r="G121" s="66"/>
      <c r="H121" s="66"/>
      <c r="I121" s="41"/>
      <c r="J121" s="41"/>
      <c r="K121" s="51">
        <v>0</v>
      </c>
      <c r="L121">
        <v>121</v>
      </c>
    </row>
    <row r="122" spans="1:12" x14ac:dyDescent="0.25">
      <c r="A122" s="60">
        <v>12</v>
      </c>
      <c r="B122" s="60">
        <v>21750</v>
      </c>
      <c r="C122" s="63">
        <v>13</v>
      </c>
      <c r="D122" s="60">
        <v>21762</v>
      </c>
      <c r="E122" s="63">
        <v>24</v>
      </c>
      <c r="F122" s="60">
        <v>21774</v>
      </c>
      <c r="G122" s="66"/>
      <c r="H122" s="66"/>
      <c r="I122" s="41"/>
      <c r="J122" s="41"/>
      <c r="K122" s="51">
        <v>0</v>
      </c>
      <c r="L122">
        <v>112</v>
      </c>
    </row>
    <row r="123" spans="1:12" x14ac:dyDescent="0.25">
      <c r="A123" s="60">
        <v>12</v>
      </c>
      <c r="B123" s="60">
        <v>21880</v>
      </c>
      <c r="C123" s="63">
        <v>13</v>
      </c>
      <c r="D123" s="60">
        <v>21892</v>
      </c>
      <c r="E123" s="63">
        <v>13</v>
      </c>
      <c r="F123" s="60">
        <v>21908</v>
      </c>
      <c r="G123" s="66"/>
      <c r="H123" s="66"/>
      <c r="I123" s="41"/>
      <c r="J123" s="41"/>
      <c r="K123" s="51">
        <v>0</v>
      </c>
      <c r="L123">
        <v>111</v>
      </c>
    </row>
    <row r="124" spans="1:12" x14ac:dyDescent="0.25">
      <c r="A124" s="60">
        <v>12</v>
      </c>
      <c r="B124" s="60">
        <v>22145</v>
      </c>
      <c r="C124" s="63">
        <v>24</v>
      </c>
      <c r="D124" s="60">
        <v>22162</v>
      </c>
      <c r="E124" s="63">
        <v>24</v>
      </c>
      <c r="F124" s="60">
        <v>22181</v>
      </c>
      <c r="G124" s="66"/>
      <c r="H124" s="66"/>
      <c r="I124" s="41"/>
      <c r="J124" s="41"/>
      <c r="K124" s="51">
        <v>0</v>
      </c>
      <c r="L124">
        <v>122</v>
      </c>
    </row>
    <row r="125" spans="1:12" x14ac:dyDescent="0.25">
      <c r="A125" s="60">
        <v>12</v>
      </c>
      <c r="B125" s="60">
        <v>22294</v>
      </c>
      <c r="C125" s="63">
        <v>13</v>
      </c>
      <c r="D125" s="60">
        <v>22303</v>
      </c>
      <c r="E125" s="63">
        <v>13</v>
      </c>
      <c r="F125" s="60">
        <v>22314</v>
      </c>
      <c r="G125" s="66"/>
      <c r="H125" s="66"/>
      <c r="I125" s="41"/>
      <c r="J125" s="41"/>
      <c r="K125" s="51">
        <v>0</v>
      </c>
      <c r="L125">
        <v>111</v>
      </c>
    </row>
    <row r="126" spans="1:12" x14ac:dyDescent="0.25">
      <c r="A126" s="60">
        <v>12</v>
      </c>
      <c r="B126" s="60">
        <v>22430</v>
      </c>
      <c r="C126" s="63">
        <v>13</v>
      </c>
      <c r="D126" s="60">
        <v>22445</v>
      </c>
      <c r="E126" s="63">
        <v>24</v>
      </c>
      <c r="F126" s="60">
        <v>22459</v>
      </c>
      <c r="G126" s="66"/>
      <c r="H126" s="66"/>
      <c r="I126" s="41"/>
      <c r="J126" s="41"/>
      <c r="K126" s="51">
        <v>0</v>
      </c>
      <c r="L126">
        <v>112</v>
      </c>
    </row>
    <row r="127" spans="1:12" x14ac:dyDescent="0.25">
      <c r="A127" s="60">
        <v>12</v>
      </c>
      <c r="B127" s="60">
        <v>22686</v>
      </c>
      <c r="C127" s="63">
        <v>13</v>
      </c>
      <c r="D127" s="60">
        <v>22702</v>
      </c>
      <c r="E127" s="63">
        <v>13</v>
      </c>
      <c r="F127" s="60">
        <v>22711</v>
      </c>
      <c r="G127" s="66"/>
      <c r="H127" s="66"/>
      <c r="I127" s="41"/>
      <c r="J127" s="41"/>
      <c r="K127" s="51">
        <v>0</v>
      </c>
      <c r="L127">
        <v>111</v>
      </c>
    </row>
    <row r="128" spans="1:12" x14ac:dyDescent="0.25">
      <c r="A128" s="60">
        <v>12</v>
      </c>
      <c r="B128" s="60">
        <v>22851</v>
      </c>
      <c r="C128" s="63">
        <v>13</v>
      </c>
      <c r="D128" s="60">
        <v>22859</v>
      </c>
      <c r="E128" s="63">
        <v>13</v>
      </c>
      <c r="F128" s="60">
        <v>22872</v>
      </c>
      <c r="G128" s="66"/>
      <c r="H128" s="66"/>
      <c r="I128" s="41"/>
      <c r="J128" s="41"/>
      <c r="K128" s="51">
        <v>0</v>
      </c>
      <c r="L128">
        <v>111</v>
      </c>
    </row>
    <row r="129" spans="1:12" x14ac:dyDescent="0.25">
      <c r="A129" s="60">
        <v>12</v>
      </c>
      <c r="B129" s="60">
        <v>23025</v>
      </c>
      <c r="C129" s="63">
        <v>13</v>
      </c>
      <c r="D129" s="60">
        <v>23037</v>
      </c>
      <c r="E129" s="63">
        <v>13</v>
      </c>
      <c r="F129" s="60">
        <v>23052</v>
      </c>
      <c r="G129" s="66"/>
      <c r="H129" s="66"/>
      <c r="I129" s="41"/>
      <c r="J129" s="41"/>
      <c r="K129" s="51">
        <v>0</v>
      </c>
      <c r="L129">
        <v>111</v>
      </c>
    </row>
    <row r="130" spans="1:12" x14ac:dyDescent="0.25">
      <c r="A130" s="60">
        <v>12</v>
      </c>
      <c r="B130" s="60">
        <v>23162</v>
      </c>
      <c r="C130" s="63">
        <v>13</v>
      </c>
      <c r="D130" s="60">
        <v>23176</v>
      </c>
      <c r="E130" s="63">
        <v>13</v>
      </c>
      <c r="F130" s="60">
        <v>23184</v>
      </c>
      <c r="G130" s="66"/>
      <c r="H130" s="66"/>
      <c r="I130" s="41"/>
      <c r="J130" s="41"/>
      <c r="K130" s="51">
        <v>0</v>
      </c>
      <c r="L130">
        <v>111</v>
      </c>
    </row>
    <row r="131" spans="1:12" x14ac:dyDescent="0.25">
      <c r="A131" s="60">
        <v>12</v>
      </c>
      <c r="B131" s="60">
        <v>23380</v>
      </c>
      <c r="C131" s="63">
        <v>13</v>
      </c>
      <c r="D131" s="60">
        <v>23394</v>
      </c>
      <c r="E131" s="63">
        <v>13</v>
      </c>
      <c r="F131" s="60">
        <v>23412</v>
      </c>
      <c r="G131" s="66"/>
      <c r="H131" s="66"/>
      <c r="I131" s="41"/>
      <c r="J131" s="41"/>
      <c r="K131" s="51">
        <v>0</v>
      </c>
      <c r="L131">
        <v>111</v>
      </c>
    </row>
    <row r="132" spans="1:12" x14ac:dyDescent="0.25">
      <c r="A132" s="60">
        <v>12</v>
      </c>
      <c r="B132" s="60">
        <v>23545</v>
      </c>
      <c r="C132" s="63">
        <v>24</v>
      </c>
      <c r="D132" s="60">
        <v>23582</v>
      </c>
      <c r="E132" s="63">
        <v>24</v>
      </c>
      <c r="F132" s="60">
        <v>23606</v>
      </c>
      <c r="G132" s="66"/>
      <c r="H132" s="66"/>
      <c r="I132" s="41"/>
      <c r="J132" s="41"/>
      <c r="K132" s="51">
        <v>0</v>
      </c>
      <c r="L132">
        <v>122</v>
      </c>
    </row>
    <row r="133" spans="1:12" x14ac:dyDescent="0.25">
      <c r="A133" s="60">
        <v>12</v>
      </c>
      <c r="B133" s="60">
        <v>23824</v>
      </c>
      <c r="C133" s="63">
        <v>13</v>
      </c>
      <c r="D133" s="60">
        <v>23838</v>
      </c>
      <c r="E133" s="63">
        <v>13</v>
      </c>
      <c r="F133" s="60">
        <v>23852</v>
      </c>
      <c r="G133" s="66"/>
      <c r="H133" s="66"/>
      <c r="I133" s="41"/>
      <c r="J133" s="41"/>
      <c r="K133" s="51">
        <v>0</v>
      </c>
      <c r="L133">
        <v>111</v>
      </c>
    </row>
    <row r="134" spans="1:12" x14ac:dyDescent="0.25">
      <c r="A134" s="17"/>
      <c r="B134" s="17"/>
      <c r="C134" s="17"/>
      <c r="D134" s="17"/>
      <c r="E134" s="17"/>
      <c r="F134" s="17"/>
      <c r="G134" s="17"/>
      <c r="H13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4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125</v>
      </c>
    </row>
    <row r="2" spans="1:48" x14ac:dyDescent="0.25">
      <c r="A2" t="s">
        <v>0</v>
      </c>
      <c r="B2" s="34">
        <v>40614</v>
      </c>
      <c r="C2" s="35"/>
      <c r="F2" s="26" t="s">
        <v>77</v>
      </c>
      <c r="G2" s="27">
        <v>0</v>
      </c>
    </row>
    <row r="3" spans="1:48" x14ac:dyDescent="0.25">
      <c r="A3" t="s">
        <v>1</v>
      </c>
      <c r="B3">
        <v>0</v>
      </c>
      <c r="F3" s="26" t="s">
        <v>78</v>
      </c>
      <c r="G3" s="27">
        <f>Start!J2</f>
        <v>211</v>
      </c>
      <c r="P3" s="26" t="s">
        <v>79</v>
      </c>
      <c r="Q3" s="27">
        <f>4994-COUNTBLANK(L7:L5000)</f>
        <v>147</v>
      </c>
      <c r="V3" s="26" t="s">
        <v>112</v>
      </c>
      <c r="W3">
        <f>COUNTA(L7:L31)</f>
        <v>25</v>
      </c>
      <c r="AA3" s="26" t="s">
        <v>112</v>
      </c>
      <c r="AB3">
        <f>COUNTA(L32:L55)</f>
        <v>24</v>
      </c>
      <c r="AF3" s="26" t="s">
        <v>112</v>
      </c>
      <c r="AG3">
        <f>COUNTA(L56:L80)</f>
        <v>25</v>
      </c>
      <c r="AK3" s="26" t="s">
        <v>112</v>
      </c>
      <c r="AL3">
        <f>COUNTA(L81:L104)</f>
        <v>24</v>
      </c>
      <c r="AP3" s="26" t="s">
        <v>112</v>
      </c>
      <c r="AQ3">
        <f>COUNTA(L105:L129)</f>
        <v>25</v>
      </c>
      <c r="AU3" s="26" t="s">
        <v>112</v>
      </c>
      <c r="AV3">
        <f>COUNTA(L130:L153)</f>
        <v>24</v>
      </c>
    </row>
    <row r="4" spans="1:48" x14ac:dyDescent="0.25">
      <c r="A4" t="s">
        <v>2</v>
      </c>
      <c r="B4">
        <v>0</v>
      </c>
      <c r="P4" s="26" t="s">
        <v>80</v>
      </c>
      <c r="Q4" s="27">
        <f>SUM(O7:O14)</f>
        <v>147</v>
      </c>
      <c r="V4" s="26" t="s">
        <v>113</v>
      </c>
      <c r="W4">
        <f>SUM(U7:U14)</f>
        <v>25</v>
      </c>
      <c r="AA4" s="26" t="s">
        <v>113</v>
      </c>
      <c r="AB4">
        <f>SUM(Z7:Z14)</f>
        <v>24</v>
      </c>
      <c r="AF4" s="26" t="s">
        <v>113</v>
      </c>
      <c r="AG4">
        <f>SUM(AE7:AE14)</f>
        <v>25</v>
      </c>
      <c r="AK4" s="26" t="s">
        <v>113</v>
      </c>
      <c r="AL4">
        <f>SUM(AJ7:AJ14)</f>
        <v>24</v>
      </c>
      <c r="AP4" s="26" t="s">
        <v>113</v>
      </c>
      <c r="AQ4">
        <f>SUM(AO7:AO14)</f>
        <v>25</v>
      </c>
      <c r="AU4" s="26" t="s">
        <v>113</v>
      </c>
      <c r="AV4">
        <f>SUM(AT7:AT14)</f>
        <v>24</v>
      </c>
    </row>
    <row r="5" spans="1:48" ht="15.75" thickBot="1" x14ac:dyDescent="0.3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5.75" thickBot="1" x14ac:dyDescent="0.3">
      <c r="A6" s="29" t="s">
        <v>85</v>
      </c>
      <c r="B6" s="30" t="s">
        <v>86</v>
      </c>
      <c r="C6" s="29" t="s">
        <v>87</v>
      </c>
      <c r="D6" s="30" t="s">
        <v>88</v>
      </c>
      <c r="E6" s="29" t="s">
        <v>89</v>
      </c>
      <c r="F6" s="30" t="s">
        <v>90</v>
      </c>
      <c r="G6" s="29" t="s">
        <v>91</v>
      </c>
      <c r="H6" s="30" t="s">
        <v>92</v>
      </c>
      <c r="I6" s="31" t="s">
        <v>93</v>
      </c>
      <c r="J6" s="32" t="s">
        <v>94</v>
      </c>
      <c r="K6" s="31" t="s">
        <v>95</v>
      </c>
      <c r="L6" s="33" t="s">
        <v>96</v>
      </c>
      <c r="N6" s="37" t="s">
        <v>81</v>
      </c>
      <c r="O6" s="38"/>
      <c r="P6" s="39" t="s">
        <v>82</v>
      </c>
      <c r="Q6" s="39" t="s">
        <v>83</v>
      </c>
      <c r="T6" s="53" t="s">
        <v>81</v>
      </c>
      <c r="U6" s="54"/>
      <c r="V6" s="39" t="s">
        <v>82</v>
      </c>
      <c r="W6" s="39" t="s">
        <v>83</v>
      </c>
      <c r="Y6" s="53" t="s">
        <v>81</v>
      </c>
      <c r="Z6" s="54"/>
      <c r="AA6" s="39" t="s">
        <v>82</v>
      </c>
      <c r="AB6" s="39" t="s">
        <v>83</v>
      </c>
      <c r="AD6" s="53" t="s">
        <v>81</v>
      </c>
      <c r="AE6" s="54"/>
      <c r="AF6" s="39" t="s">
        <v>82</v>
      </c>
      <c r="AG6" s="39" t="s">
        <v>83</v>
      </c>
      <c r="AI6" s="53" t="s">
        <v>81</v>
      </c>
      <c r="AJ6" s="54"/>
      <c r="AK6" s="39" t="s">
        <v>82</v>
      </c>
      <c r="AL6" s="39" t="s">
        <v>83</v>
      </c>
      <c r="AN6" s="53" t="s">
        <v>81</v>
      </c>
      <c r="AO6" s="54"/>
      <c r="AP6" s="39" t="s">
        <v>82</v>
      </c>
      <c r="AQ6" s="39" t="s">
        <v>83</v>
      </c>
      <c r="AS6" s="53" t="s">
        <v>81</v>
      </c>
      <c r="AT6" s="54"/>
      <c r="AU6" s="39" t="s">
        <v>82</v>
      </c>
      <c r="AV6" s="39" t="s">
        <v>83</v>
      </c>
    </row>
    <row r="7" spans="1:48" x14ac:dyDescent="0.25">
      <c r="A7" s="58">
        <v>12</v>
      </c>
      <c r="B7" s="58">
        <v>255</v>
      </c>
      <c r="C7" s="61">
        <v>13</v>
      </c>
      <c r="D7" s="58">
        <v>270</v>
      </c>
      <c r="E7" s="61">
        <v>13</v>
      </c>
      <c r="F7" s="58">
        <v>293</v>
      </c>
      <c r="G7" s="64"/>
      <c r="H7" s="64"/>
      <c r="I7" s="42"/>
      <c r="J7" s="42"/>
      <c r="K7" s="43">
        <v>0</v>
      </c>
      <c r="L7">
        <v>111</v>
      </c>
      <c r="N7" s="36">
        <v>111</v>
      </c>
      <c r="O7" s="36">
        <f>COUNTIF($L$7:$L$500,N7)</f>
        <v>114</v>
      </c>
      <c r="P7" s="36">
        <f>O7/$Q$4</f>
        <v>0.77551020408163263</v>
      </c>
      <c r="Q7" s="36">
        <f>IF(P7=0,0,(P7*((LOG(P7))/LOG(2))))</f>
        <v>-0.28444344011268707</v>
      </c>
      <c r="T7" s="36">
        <f>N7</f>
        <v>111</v>
      </c>
      <c r="U7" s="36">
        <f>COUNTIF(L7:L31,T7)</f>
        <v>22</v>
      </c>
      <c r="V7" s="36">
        <f>U7/(W4-U11)</f>
        <v>0.88</v>
      </c>
      <c r="W7" s="36">
        <f>IF(V7=0,0,(V7*((LOG(V7))/LOG(2))))</f>
        <v>-0.16229362260093616</v>
      </c>
      <c r="Y7" s="36">
        <f>N7</f>
        <v>111</v>
      </c>
      <c r="Z7" s="36">
        <f>COUNTIF(L32:L55,Y7)</f>
        <v>21</v>
      </c>
      <c r="AA7" s="36">
        <f>Z7/(AB4-Z11)</f>
        <v>0.875</v>
      </c>
      <c r="AB7" s="36">
        <f>IF(AA7=0,0,(AA7*((LOG(AA7))/LOG(2))))</f>
        <v>-0.1685644431995964</v>
      </c>
      <c r="AD7" s="36">
        <f>N7</f>
        <v>111</v>
      </c>
      <c r="AE7" s="36">
        <f>COUNTIF(L56:L80,AD7)</f>
        <v>17</v>
      </c>
      <c r="AF7" s="36">
        <f>AE7/(AG4-AE11)</f>
        <v>0.68</v>
      </c>
      <c r="AG7" s="36">
        <f>IF(AF7=0,0,(AF7*((LOG(AF7))/LOG(2))))</f>
        <v>-0.378347476996582</v>
      </c>
      <c r="AI7" s="36">
        <f>N7</f>
        <v>111</v>
      </c>
      <c r="AJ7" s="36">
        <f>COUNTIF(L81:L104,AI7)</f>
        <v>16</v>
      </c>
      <c r="AK7" s="36">
        <f>AJ7/(AL4-AJ11)</f>
        <v>0.72727272727272729</v>
      </c>
      <c r="AL7" s="36">
        <f>IF(AK7=0,0,(AK7*((LOG(AK7))/LOG(2))))</f>
        <v>-0.33413208628167068</v>
      </c>
      <c r="AN7" s="36">
        <f>N7</f>
        <v>111</v>
      </c>
      <c r="AO7" s="36">
        <f>COUNTIF(L105:L129,AN7)</f>
        <v>19</v>
      </c>
      <c r="AP7" s="36">
        <f>AO7/(AQ4-AO11)</f>
        <v>0.79166666666666663</v>
      </c>
      <c r="AQ7" s="36">
        <f>IF(AP7=0,0,(AP7*((LOG(AP7))/LOG(2))))</f>
        <v>-0.26681936492807684</v>
      </c>
      <c r="AS7" s="36">
        <f>N7</f>
        <v>111</v>
      </c>
      <c r="AT7" s="36">
        <f>COUNTIF(L130:L153,AS7)</f>
        <v>19</v>
      </c>
      <c r="AU7" s="36">
        <f>AT7/(AV4-AT11)</f>
        <v>0.86363636363636365</v>
      </c>
      <c r="AV7" s="36">
        <f>IF(AU7=0,0,(AU7*((LOG(AU7))/LOG(2))))</f>
        <v>-0.18266263630366014</v>
      </c>
    </row>
    <row r="8" spans="1:48" x14ac:dyDescent="0.25">
      <c r="A8" s="59">
        <v>12</v>
      </c>
      <c r="B8" s="59">
        <v>398</v>
      </c>
      <c r="C8" s="62">
        <v>13</v>
      </c>
      <c r="D8" s="59">
        <v>416</v>
      </c>
      <c r="E8" s="62">
        <v>13</v>
      </c>
      <c r="F8" s="59">
        <v>461</v>
      </c>
      <c r="G8" s="65"/>
      <c r="H8" s="65"/>
      <c r="I8" s="42"/>
      <c r="J8" s="42"/>
      <c r="K8" s="43">
        <v>0</v>
      </c>
      <c r="L8">
        <v>111</v>
      </c>
      <c r="N8" s="36">
        <v>112</v>
      </c>
      <c r="O8" s="36">
        <f>COUNTIF($L$7:$L$500,N8)</f>
        <v>14</v>
      </c>
      <c r="P8" s="36">
        <f>O8/$Q$4</f>
        <v>9.5238095238095233E-2</v>
      </c>
      <c r="Q8" s="36">
        <f>IF(P8=0,0,(P8*((LOG(P8))/LOG(2))))</f>
        <v>-0.32307784978845333</v>
      </c>
      <c r="T8" s="36">
        <f>N8</f>
        <v>112</v>
      </c>
      <c r="U8" s="36">
        <f>COUNTIF(L7:L31,T8)</f>
        <v>1</v>
      </c>
      <c r="V8" s="36">
        <f>U8/(W4-U11)</f>
        <v>0.04</v>
      </c>
      <c r="W8" s="36">
        <f>IF(V8=0,0,(V8*((LOG(V8))/LOG(2))))</f>
        <v>-0.18575424759098899</v>
      </c>
      <c r="Y8" s="36">
        <f>N8</f>
        <v>112</v>
      </c>
      <c r="Z8" s="36">
        <f>COUNTIF(L32:L55,Y8)</f>
        <v>3</v>
      </c>
      <c r="AA8" s="36">
        <f>Z8/(AB4-Z11)</f>
        <v>0.125</v>
      </c>
      <c r="AB8" s="36">
        <f>IF(AA8=0,0,(AA8*((LOG(AA8))/LOG(2))))</f>
        <v>-0.375</v>
      </c>
      <c r="AD8" s="36">
        <f>N8</f>
        <v>112</v>
      </c>
      <c r="AE8" s="36">
        <f>COUNTIF(L56:L80,AD8)</f>
        <v>4</v>
      </c>
      <c r="AF8" s="36">
        <f>AE8/(AG4-AE11)</f>
        <v>0.16</v>
      </c>
      <c r="AG8" s="36">
        <f>IF(AF8=0,0,(AF8*((LOG(AF8))/LOG(2))))</f>
        <v>-0.42301699036395596</v>
      </c>
      <c r="AI8" s="36">
        <f>N8</f>
        <v>112</v>
      </c>
      <c r="AJ8" s="36">
        <f>COUNTIF(L81:L104,AI8)</f>
        <v>2</v>
      </c>
      <c r="AK8" s="36">
        <f>AJ8/(AL4-AJ11)</f>
        <v>9.0909090909090912E-2</v>
      </c>
      <c r="AL8" s="36">
        <f>IF(AK8=0,0,(AK8*((LOG(AK8))/LOG(2))))</f>
        <v>-0.31449378351248153</v>
      </c>
      <c r="AN8" s="36">
        <f>N8</f>
        <v>112</v>
      </c>
      <c r="AO8" s="36">
        <f>COUNTIF(L105:L129,AN8)</f>
        <v>3</v>
      </c>
      <c r="AP8" s="36">
        <f>AO8/(AQ4-AO11)</f>
        <v>0.125</v>
      </c>
      <c r="AQ8" s="36">
        <f>IF(AP8=0,0,(AP8*((LOG(AP8))/LOG(2))))</f>
        <v>-0.375</v>
      </c>
      <c r="AS8" s="36">
        <f>N8</f>
        <v>112</v>
      </c>
      <c r="AT8" s="36">
        <f>COUNTIF(L130:L153,AS8)</f>
        <v>1</v>
      </c>
      <c r="AU8" s="36">
        <f>AT8/(AV4-AT11)</f>
        <v>4.5454545454545456E-2</v>
      </c>
      <c r="AV8" s="36">
        <f>IF(AU8=0,0,(AU8*((LOG(AU8))/LOG(2))))</f>
        <v>-0.20270143721078623</v>
      </c>
    </row>
    <row r="9" spans="1:48" x14ac:dyDescent="0.25">
      <c r="A9" s="59">
        <v>12</v>
      </c>
      <c r="B9" s="59">
        <v>615</v>
      </c>
      <c r="C9" s="62">
        <v>13</v>
      </c>
      <c r="D9" s="59">
        <v>629</v>
      </c>
      <c r="E9" s="62">
        <v>24</v>
      </c>
      <c r="F9" s="59">
        <v>648</v>
      </c>
      <c r="G9" s="65"/>
      <c r="H9" s="65"/>
      <c r="I9" s="42"/>
      <c r="J9" s="42"/>
      <c r="K9" s="43">
        <v>0</v>
      </c>
      <c r="L9">
        <v>112</v>
      </c>
      <c r="N9" s="36">
        <v>121</v>
      </c>
      <c r="O9" s="36">
        <f>COUNTIF($L$7:$L$500,N9)</f>
        <v>6</v>
      </c>
      <c r="P9" s="36">
        <f>O9/$Q$4</f>
        <v>4.0816326530612242E-2</v>
      </c>
      <c r="Q9" s="36">
        <f>IF(P9=0,0,(P9*((LOG(P9))/LOG(2))))</f>
        <v>-0.18835550384143707</v>
      </c>
      <c r="T9" s="36">
        <f>N9</f>
        <v>121</v>
      </c>
      <c r="U9" s="36">
        <f>COUNTIF(L7:L31,T9)</f>
        <v>1</v>
      </c>
      <c r="V9" s="36">
        <f>U9/(W4-U11)</f>
        <v>0.04</v>
      </c>
      <c r="W9" s="36">
        <f>IF(V9=0,0,(V9*((LOG(V9))/LOG(2))))</f>
        <v>-0.18575424759098899</v>
      </c>
      <c r="Y9" s="36">
        <f>N9</f>
        <v>121</v>
      </c>
      <c r="Z9" s="36">
        <f>COUNTIF(L32:L55,Y9)</f>
        <v>0</v>
      </c>
      <c r="AA9" s="36">
        <f>Z9/(AB4-Z11)</f>
        <v>0</v>
      </c>
      <c r="AB9" s="36">
        <f>IF(AA9=0,0,(AA9*((LOG(AA9))/LOG(2))))</f>
        <v>0</v>
      </c>
      <c r="AD9" s="36">
        <f>N9</f>
        <v>121</v>
      </c>
      <c r="AE9" s="36">
        <f>COUNTIF(L56:L80,AD9)</f>
        <v>2</v>
      </c>
      <c r="AF9" s="36">
        <f>AE9/(AG4-AE11)</f>
        <v>0.08</v>
      </c>
      <c r="AG9" s="36">
        <f>IF(AF9=0,0,(AF9*((LOG(AF9))/LOG(2))))</f>
        <v>-0.29150849518197797</v>
      </c>
      <c r="AI9" s="36">
        <f>N9</f>
        <v>121</v>
      </c>
      <c r="AJ9" s="36">
        <f>COUNTIF(L81:L104,AI9)</f>
        <v>2</v>
      </c>
      <c r="AK9" s="36">
        <f>AJ9/(AL4-AJ11)</f>
        <v>9.0909090909090912E-2</v>
      </c>
      <c r="AL9" s="36">
        <f>IF(AK9=0,0,(AK9*((LOG(AK9))/LOG(2))))</f>
        <v>-0.31449378351248153</v>
      </c>
      <c r="AN9" s="36">
        <f>N9</f>
        <v>121</v>
      </c>
      <c r="AO9" s="36">
        <f>COUNTIF(L105:L129,AN9)</f>
        <v>1</v>
      </c>
      <c r="AP9" s="36">
        <f>AO9/(AQ4-AO11)</f>
        <v>4.1666666666666664E-2</v>
      </c>
      <c r="AQ9" s="36">
        <f>IF(AP9=0,0,(AP9*((LOG(AP9))/LOG(2))))</f>
        <v>-0.19104010419671485</v>
      </c>
      <c r="AS9" s="36">
        <f>N9</f>
        <v>121</v>
      </c>
      <c r="AT9" s="36">
        <f>COUNTIF(L130:L153,AS9)</f>
        <v>0</v>
      </c>
      <c r="AU9" s="36">
        <f>AT9/(AV4-AT11)</f>
        <v>0</v>
      </c>
      <c r="AV9" s="36">
        <f>IF(AU9=0,0,(AU9*((LOG(AU9))/LOG(2))))</f>
        <v>0</v>
      </c>
    </row>
    <row r="10" spans="1:48" x14ac:dyDescent="0.25">
      <c r="A10" s="59">
        <v>12</v>
      </c>
      <c r="B10" s="59">
        <v>857</v>
      </c>
      <c r="C10" s="62">
        <v>13</v>
      </c>
      <c r="D10" s="59">
        <v>870</v>
      </c>
      <c r="E10" s="62">
        <v>13</v>
      </c>
      <c r="F10" s="59">
        <v>880</v>
      </c>
      <c r="G10" s="65"/>
      <c r="H10" s="65"/>
      <c r="I10" s="42"/>
      <c r="J10" s="42"/>
      <c r="K10" s="43">
        <v>0</v>
      </c>
      <c r="L10">
        <v>111</v>
      </c>
      <c r="N10" s="36">
        <v>122</v>
      </c>
      <c r="O10" s="36">
        <f>COUNTIF($L$7:$L$500,N10)</f>
        <v>2</v>
      </c>
      <c r="P10" s="36">
        <f>O10/$Q$4</f>
        <v>1.3605442176870748E-2</v>
      </c>
      <c r="Q10" s="36">
        <f>IF(P10=0,0,(P10*((LOG(P10))/LOG(2))))</f>
        <v>-8.4349283603215836E-2</v>
      </c>
      <c r="T10" s="36">
        <f>N10</f>
        <v>122</v>
      </c>
      <c r="U10" s="36">
        <f>COUNTIF(L7:L31,T10)</f>
        <v>1</v>
      </c>
      <c r="V10" s="36">
        <f>U10/(W4-U11)</f>
        <v>0.04</v>
      </c>
      <c r="W10" s="36">
        <f>IF(V10=0,0,(V10*((LOG(V10))/LOG(2))))</f>
        <v>-0.18575424759098899</v>
      </c>
      <c r="Y10" s="36">
        <f>N10</f>
        <v>122</v>
      </c>
      <c r="Z10" s="36">
        <f>COUNTIF(L32:L55,Y10)</f>
        <v>0</v>
      </c>
      <c r="AA10" s="36">
        <f>Z10/(AB4-Z11)</f>
        <v>0</v>
      </c>
      <c r="AB10" s="36">
        <f>IF(AA10=0,0,(AA10*((LOG(AA10))/LOG(2))))</f>
        <v>0</v>
      </c>
      <c r="AD10" s="36">
        <f>N10</f>
        <v>122</v>
      </c>
      <c r="AE10" s="36">
        <f>COUNTIF(L56:L80,AD10)</f>
        <v>0</v>
      </c>
      <c r="AF10" s="36">
        <f>AE10/(AG4-AE11)</f>
        <v>0</v>
      </c>
      <c r="AG10" s="36">
        <f>IF(AF10=0,0,(AF10*((LOG(AF10))/LOG(2))))</f>
        <v>0</v>
      </c>
      <c r="AI10" s="36">
        <f>N10</f>
        <v>122</v>
      </c>
      <c r="AJ10" s="36">
        <f>COUNTIF(L81:L104,AI10)</f>
        <v>1</v>
      </c>
      <c r="AK10" s="36">
        <f>AJ10/(AL4-AJ11)</f>
        <v>4.5454545454545456E-2</v>
      </c>
      <c r="AL10" s="36">
        <f>IF(AK10=0,0,(AK10*((LOG(AK10))/LOG(2))))</f>
        <v>-0.20270143721078623</v>
      </c>
      <c r="AN10" s="36">
        <f>N10</f>
        <v>122</v>
      </c>
      <c r="AO10" s="36">
        <f>COUNTIF(L105:L129,AN10)</f>
        <v>0</v>
      </c>
      <c r="AP10" s="36">
        <f>AO10/(AQ4-AO11)</f>
        <v>0</v>
      </c>
      <c r="AQ10" s="36">
        <f>IF(AP10=0,0,(AP10*((LOG(AP10))/LOG(2))))</f>
        <v>0</v>
      </c>
      <c r="AS10" s="36">
        <f>N10</f>
        <v>122</v>
      </c>
      <c r="AT10" s="36">
        <f>COUNTIF(L130:L153,AS10)</f>
        <v>0</v>
      </c>
      <c r="AU10" s="36">
        <f>AT10/(AV4-AT11)</f>
        <v>0</v>
      </c>
      <c r="AV10" s="36">
        <f>IF(AU10=0,0,(AU10*((LOG(AU10))/LOG(2))))</f>
        <v>0</v>
      </c>
    </row>
    <row r="11" spans="1:48" x14ac:dyDescent="0.25">
      <c r="A11" s="59">
        <v>12</v>
      </c>
      <c r="B11" s="59">
        <v>998</v>
      </c>
      <c r="C11" s="62">
        <v>24</v>
      </c>
      <c r="D11" s="59">
        <v>1017</v>
      </c>
      <c r="E11" s="62">
        <v>24</v>
      </c>
      <c r="F11" s="59">
        <v>1030</v>
      </c>
      <c r="G11" s="65"/>
      <c r="H11" s="65"/>
      <c r="I11" s="42"/>
      <c r="J11" s="42"/>
      <c r="K11" s="43">
        <v>0</v>
      </c>
      <c r="L11">
        <v>122</v>
      </c>
      <c r="N11" s="36">
        <v>211</v>
      </c>
      <c r="O11" s="36">
        <f>COUNTIF($L$7:$L$500,N11)</f>
        <v>5</v>
      </c>
      <c r="P11" s="36">
        <f>O11/$Q$4</f>
        <v>3.4013605442176874E-2</v>
      </c>
      <c r="Q11" s="36">
        <f>IF(P11=0,0,(P11*((LOG(P11))/LOG(2))))</f>
        <v>-0.16590966836561233</v>
      </c>
      <c r="T11" s="36">
        <f>N11</f>
        <v>211</v>
      </c>
      <c r="U11" s="36">
        <f>COUNTIF(L7:L31,T11)</f>
        <v>0</v>
      </c>
      <c r="V11" s="55"/>
      <c r="W11" s="56"/>
      <c r="Y11" s="36">
        <f>N11</f>
        <v>211</v>
      </c>
      <c r="Z11" s="36">
        <f>COUNTIF(L32:L55,Y11)</f>
        <v>0</v>
      </c>
      <c r="AA11" s="55"/>
      <c r="AB11" s="56"/>
      <c r="AD11" s="36">
        <f>N11</f>
        <v>211</v>
      </c>
      <c r="AE11" s="36">
        <f>COUNTIF(L56:L80,AD11)</f>
        <v>0</v>
      </c>
      <c r="AF11" s="55"/>
      <c r="AG11" s="56"/>
      <c r="AI11" s="36">
        <f>N11</f>
        <v>211</v>
      </c>
      <c r="AJ11" s="36">
        <f>COUNTIF(L81:L104,AI11)</f>
        <v>2</v>
      </c>
      <c r="AK11" s="55"/>
      <c r="AL11" s="56"/>
      <c r="AN11" s="36">
        <f>N11</f>
        <v>211</v>
      </c>
      <c r="AO11" s="36">
        <f>COUNTIF(L105:L129,AN11)</f>
        <v>1</v>
      </c>
      <c r="AP11" s="55"/>
      <c r="AQ11" s="56"/>
      <c r="AS11" s="36">
        <f>N11</f>
        <v>211</v>
      </c>
      <c r="AT11" s="36">
        <f>COUNTIF(L130:L153,AS11)</f>
        <v>2</v>
      </c>
      <c r="AU11" s="55"/>
      <c r="AV11" s="56"/>
    </row>
    <row r="12" spans="1:48" x14ac:dyDescent="0.25">
      <c r="A12" s="59">
        <v>12</v>
      </c>
      <c r="B12" s="59">
        <v>1144</v>
      </c>
      <c r="C12" s="62">
        <v>13</v>
      </c>
      <c r="D12" s="59">
        <v>1155</v>
      </c>
      <c r="E12" s="62">
        <v>13</v>
      </c>
      <c r="F12" s="59">
        <v>1167</v>
      </c>
      <c r="G12" s="65"/>
      <c r="H12" s="65"/>
      <c r="I12" s="42"/>
      <c r="J12" s="42"/>
      <c r="K12" s="43">
        <v>0</v>
      </c>
      <c r="L12">
        <v>111</v>
      </c>
      <c r="N12" s="36">
        <v>212</v>
      </c>
      <c r="O12" s="36">
        <f>COUNTIF($L$7:$L$500,N12)</f>
        <v>0</v>
      </c>
      <c r="P12" s="36">
        <f>O12/$Q$4</f>
        <v>0</v>
      </c>
      <c r="Q12" s="36">
        <f>IF(P12=0,0,(P12*((LOG(P12))/LOG(2))))</f>
        <v>0</v>
      </c>
      <c r="T12" s="36">
        <f>N12</f>
        <v>212</v>
      </c>
      <c r="U12" s="36">
        <f>COUNTIF(L7:L31,T12)</f>
        <v>0</v>
      </c>
      <c r="V12" s="36">
        <f>U12/(W4-U11)</f>
        <v>0</v>
      </c>
      <c r="W12" s="36">
        <f>IF(V12=0,0,(V12*((LOG(V12))/LOG(2))))</f>
        <v>0</v>
      </c>
      <c r="Y12" s="36">
        <f>N12</f>
        <v>212</v>
      </c>
      <c r="Z12" s="36">
        <f>COUNTIF(L32:L55,Y12)</f>
        <v>0</v>
      </c>
      <c r="AA12" s="36">
        <f>Z12/(AB4-Z11)</f>
        <v>0</v>
      </c>
      <c r="AB12" s="36">
        <f>IF(AA12=0,0,(AA12*((LOG(AA12))/LOG(2))))</f>
        <v>0</v>
      </c>
      <c r="AD12" s="36">
        <f>N12</f>
        <v>212</v>
      </c>
      <c r="AE12" s="36">
        <f>COUNTIF(L56:L80,AD12)</f>
        <v>0</v>
      </c>
      <c r="AF12" s="36">
        <f>AE12/(AG4-AE11)</f>
        <v>0</v>
      </c>
      <c r="AG12" s="36">
        <f>IF(AF12=0,0,(AF12*((LOG(AF12))/LOG(2))))</f>
        <v>0</v>
      </c>
      <c r="AI12" s="36">
        <f>N12</f>
        <v>212</v>
      </c>
      <c r="AJ12" s="36">
        <f>COUNTIF(L81:L104,AI12)</f>
        <v>0</v>
      </c>
      <c r="AK12" s="36">
        <f>AJ12/(AL4-AJ11)</f>
        <v>0</v>
      </c>
      <c r="AL12" s="36">
        <f>IF(AK12=0,0,(AK12*((LOG(AK12))/LOG(2))))</f>
        <v>0</v>
      </c>
      <c r="AN12" s="36">
        <f>N12</f>
        <v>212</v>
      </c>
      <c r="AO12" s="36">
        <f>COUNTIF(L105:L129,AN12)</f>
        <v>0</v>
      </c>
      <c r="AP12" s="36">
        <f>AO12/(AQ4-AO11)</f>
        <v>0</v>
      </c>
      <c r="AQ12" s="36">
        <f>IF(AP12=0,0,(AP12*((LOG(AP12))/LOG(2))))</f>
        <v>0</v>
      </c>
      <c r="AS12" s="36">
        <f>N12</f>
        <v>212</v>
      </c>
      <c r="AT12" s="36">
        <f>COUNTIF(L130:L153,AS12)</f>
        <v>0</v>
      </c>
      <c r="AU12" s="36">
        <f>AT12/(AV4-AT11)</f>
        <v>0</v>
      </c>
      <c r="AV12" s="36">
        <f>IF(AU12=0,0,(AU12*((LOG(AU12))/LOG(2))))</f>
        <v>0</v>
      </c>
    </row>
    <row r="13" spans="1:48" x14ac:dyDescent="0.25">
      <c r="A13" s="59">
        <v>12</v>
      </c>
      <c r="B13" s="59">
        <v>1396</v>
      </c>
      <c r="C13" s="62">
        <v>13</v>
      </c>
      <c r="D13" s="59">
        <v>1406</v>
      </c>
      <c r="E13" s="62">
        <v>13</v>
      </c>
      <c r="F13" s="59">
        <v>1457</v>
      </c>
      <c r="G13" s="65"/>
      <c r="H13" s="65"/>
      <c r="I13" s="42"/>
      <c r="J13" s="42"/>
      <c r="K13" s="43">
        <v>0</v>
      </c>
      <c r="L13">
        <v>111</v>
      </c>
      <c r="N13" s="36">
        <v>221</v>
      </c>
      <c r="O13" s="36">
        <f>COUNTIF($L$7:$L$500,N13)</f>
        <v>4</v>
      </c>
      <c r="P13" s="36">
        <f>O13/$Q$4</f>
        <v>2.7210884353741496E-2</v>
      </c>
      <c r="Q13" s="36">
        <f>IF(P13=0,0,(P13*((LOG(P13))/LOG(2))))</f>
        <v>-0.14148768285269017</v>
      </c>
      <c r="T13" s="36">
        <f>N13</f>
        <v>221</v>
      </c>
      <c r="U13" s="36">
        <f>COUNTIF(L7:L31,T13)</f>
        <v>0</v>
      </c>
      <c r="V13" s="36">
        <f>U13/(W4-U11)</f>
        <v>0</v>
      </c>
      <c r="W13" s="36">
        <f>IF(V13=0,0,(V13*((LOG(V13))/LOG(2))))</f>
        <v>0</v>
      </c>
      <c r="Y13" s="36">
        <f>N13</f>
        <v>221</v>
      </c>
      <c r="Z13" s="36">
        <f>COUNTIF(L32:L55,Y13)</f>
        <v>0</v>
      </c>
      <c r="AA13" s="36">
        <f>Z13/(AB4-Z11)</f>
        <v>0</v>
      </c>
      <c r="AB13" s="36">
        <f>IF(AA13=0,0,(AA13*((LOG(AA13))/LOG(2))))</f>
        <v>0</v>
      </c>
      <c r="AD13" s="36">
        <f>N13</f>
        <v>221</v>
      </c>
      <c r="AE13" s="36">
        <f>COUNTIF(L56:L80,AD13)</f>
        <v>0</v>
      </c>
      <c r="AF13" s="36">
        <f>AE13/(AG4-AE11)</f>
        <v>0</v>
      </c>
      <c r="AG13" s="36">
        <f>IF(AF13=0,0,(AF13*((LOG(AF13))/LOG(2))))</f>
        <v>0</v>
      </c>
      <c r="AI13" s="36">
        <f>N13</f>
        <v>221</v>
      </c>
      <c r="AJ13" s="36">
        <f>COUNTIF(L81:L104,AI13)</f>
        <v>1</v>
      </c>
      <c r="AK13" s="36">
        <f>AJ13/(AL4-AJ11)</f>
        <v>4.5454545454545456E-2</v>
      </c>
      <c r="AL13" s="36">
        <f>IF(AK13=0,0,(AK13*((LOG(AK13))/LOG(2))))</f>
        <v>-0.20270143721078623</v>
      </c>
      <c r="AN13" s="36">
        <f>N13</f>
        <v>221</v>
      </c>
      <c r="AO13" s="36">
        <f>COUNTIF(L105:L129,AN13)</f>
        <v>1</v>
      </c>
      <c r="AP13" s="36">
        <f>AO13/(AQ4-AO11)</f>
        <v>4.1666666666666664E-2</v>
      </c>
      <c r="AQ13" s="36">
        <f>IF(AP13=0,0,(AP13*((LOG(AP13))/LOG(2))))</f>
        <v>-0.19104010419671485</v>
      </c>
      <c r="AS13" s="36">
        <f>N13</f>
        <v>221</v>
      </c>
      <c r="AT13" s="36">
        <f>COUNTIF(L130:L153,AS13)</f>
        <v>2</v>
      </c>
      <c r="AU13" s="36">
        <f>AT13/(AV4-AT11)</f>
        <v>9.0909090909090912E-2</v>
      </c>
      <c r="AV13" s="36">
        <f>IF(AU13=0,0,(AU13*((LOG(AU13))/LOG(2))))</f>
        <v>-0.31449378351248153</v>
      </c>
    </row>
    <row r="14" spans="1:48" x14ac:dyDescent="0.25">
      <c r="A14" s="59">
        <v>12</v>
      </c>
      <c r="B14" s="59">
        <v>1557</v>
      </c>
      <c r="C14" s="62">
        <v>13</v>
      </c>
      <c r="D14" s="59">
        <v>1596</v>
      </c>
      <c r="E14" s="62">
        <v>13</v>
      </c>
      <c r="F14" s="59">
        <v>1606</v>
      </c>
      <c r="G14" s="65"/>
      <c r="H14" s="65"/>
      <c r="I14" s="42"/>
      <c r="J14" s="42"/>
      <c r="K14" s="43">
        <v>0</v>
      </c>
      <c r="L14">
        <v>111</v>
      </c>
      <c r="N14" s="36">
        <v>222</v>
      </c>
      <c r="O14" s="36">
        <f>COUNTIF($L$7:$L$500,N14)</f>
        <v>2</v>
      </c>
      <c r="P14" s="36">
        <f>O14/$Q$4</f>
        <v>1.3605442176870748E-2</v>
      </c>
      <c r="Q14" s="36">
        <f>IF(P14=0,0,(P14*((LOG(P14))/LOG(2))))</f>
        <v>-8.4349283603215836E-2</v>
      </c>
      <c r="T14" s="36">
        <f>N14</f>
        <v>222</v>
      </c>
      <c r="U14" s="36">
        <f>COUNTIF(L7:L31,T14)</f>
        <v>0</v>
      </c>
      <c r="V14" s="36">
        <f>U14/(W4-U11)</f>
        <v>0</v>
      </c>
      <c r="W14" s="36">
        <f>IF(V14=0,0,(V14*((LOG(V14))/LOG(2))))</f>
        <v>0</v>
      </c>
      <c r="Y14" s="36">
        <f>N14</f>
        <v>222</v>
      </c>
      <c r="Z14" s="36">
        <f>COUNTIF(L32:L55,Y14)</f>
        <v>0</v>
      </c>
      <c r="AA14" s="36">
        <f>Z14/(AB4-Z11)</f>
        <v>0</v>
      </c>
      <c r="AB14" s="36">
        <f>IF(AA14=0,0,(AA14*((LOG(AA14))/LOG(2))))</f>
        <v>0</v>
      </c>
      <c r="AD14" s="36">
        <f>N14</f>
        <v>222</v>
      </c>
      <c r="AE14" s="36">
        <f>COUNTIF(L56:L80,AD14)</f>
        <v>2</v>
      </c>
      <c r="AF14" s="36">
        <f>AE14/(AG4-AE11)</f>
        <v>0.08</v>
      </c>
      <c r="AG14" s="36">
        <f>IF(AF14=0,0,(AF14*((LOG(AF14))/LOG(2))))</f>
        <v>-0.29150849518197797</v>
      </c>
      <c r="AI14" s="36">
        <f>N14</f>
        <v>222</v>
      </c>
      <c r="AJ14" s="36">
        <f>COUNTIF(L81:L104,AI14)</f>
        <v>0</v>
      </c>
      <c r="AK14" s="36">
        <f>AJ14/(AL4-AJ11)</f>
        <v>0</v>
      </c>
      <c r="AL14" s="36">
        <f>IF(AK14=0,0,(AK14*((LOG(AK14))/LOG(2))))</f>
        <v>0</v>
      </c>
      <c r="AN14" s="36">
        <f>N14</f>
        <v>222</v>
      </c>
      <c r="AO14" s="36">
        <f>COUNTIF(L105:L129,AN14)</f>
        <v>0</v>
      </c>
      <c r="AP14" s="36">
        <f>AO14/(AQ4-AO11)</f>
        <v>0</v>
      </c>
      <c r="AQ14" s="36">
        <f>IF(AP14=0,0,(AP14*((LOG(AP14))/LOG(2))))</f>
        <v>0</v>
      </c>
      <c r="AS14" s="36">
        <f>N14</f>
        <v>222</v>
      </c>
      <c r="AT14" s="36">
        <f>COUNTIF(L130:L153,AS14)</f>
        <v>0</v>
      </c>
      <c r="AU14" s="36">
        <f>AT14/(AV4-AT11)</f>
        <v>0</v>
      </c>
      <c r="AV14" s="36">
        <f>IF(AU14=0,0,(AU14*((LOG(AU14))/LOG(2))))</f>
        <v>0</v>
      </c>
    </row>
    <row r="15" spans="1:48" x14ac:dyDescent="0.25">
      <c r="A15" s="59">
        <v>12</v>
      </c>
      <c r="B15" s="59">
        <v>1809</v>
      </c>
      <c r="C15" s="62">
        <v>13</v>
      </c>
      <c r="D15" s="59">
        <v>1838</v>
      </c>
      <c r="E15" s="62">
        <v>13</v>
      </c>
      <c r="F15" s="59">
        <v>1852</v>
      </c>
      <c r="G15" s="65"/>
      <c r="H15" s="65"/>
      <c r="I15" s="42"/>
      <c r="J15" s="42"/>
      <c r="K15" s="43">
        <v>0</v>
      </c>
      <c r="L15">
        <v>111</v>
      </c>
      <c r="P15">
        <f>SUM(P7:P14)</f>
        <v>1</v>
      </c>
      <c r="Q15">
        <f>-SUM(Q7:Q14)</f>
        <v>1.2719727121673114</v>
      </c>
      <c r="V15">
        <f>SUM(V7:V14)</f>
        <v>1</v>
      </c>
      <c r="W15">
        <f>-SUM(W7:W14)</f>
        <v>0.71955636537390322</v>
      </c>
      <c r="AA15">
        <f>SUM(AA7:AA14)</f>
        <v>1</v>
      </c>
      <c r="AB15">
        <f>-SUM(AB7:AB14)</f>
        <v>0.5435644431995964</v>
      </c>
      <c r="AF15">
        <f>SUM(AF7:AF14)</f>
        <v>1</v>
      </c>
      <c r="AG15">
        <f>-SUM(AG7:AG14)</f>
        <v>1.3843814577244939</v>
      </c>
      <c r="AK15">
        <f>SUM(AK7:AK14)</f>
        <v>1</v>
      </c>
      <c r="AL15">
        <f>-SUM(AL7:AL14)</f>
        <v>1.3685225277282063</v>
      </c>
      <c r="AP15">
        <f>SUM(AP7:AP14)</f>
        <v>0.99999999999999989</v>
      </c>
      <c r="AQ15">
        <f>-SUM(AQ7:AQ14)</f>
        <v>1.0238995733215066</v>
      </c>
      <c r="AU15">
        <f>SUM(AU7:AU14)</f>
        <v>1</v>
      </c>
      <c r="AV15">
        <f>-SUM(AV7:AV14)</f>
        <v>0.69985785702692782</v>
      </c>
    </row>
    <row r="16" spans="1:48" x14ac:dyDescent="0.25">
      <c r="A16" s="59">
        <v>12</v>
      </c>
      <c r="B16" s="59">
        <v>1983</v>
      </c>
      <c r="C16" s="62">
        <v>13</v>
      </c>
      <c r="D16" s="59">
        <v>1995</v>
      </c>
      <c r="E16" s="62">
        <v>13</v>
      </c>
      <c r="F16" s="59">
        <v>2014</v>
      </c>
      <c r="G16" s="65"/>
      <c r="H16" s="65"/>
      <c r="I16" s="42"/>
      <c r="J16" s="42"/>
      <c r="K16" s="43">
        <v>0</v>
      </c>
      <c r="L16">
        <v>111</v>
      </c>
      <c r="P16" s="28" t="s">
        <v>84</v>
      </c>
      <c r="Q16" s="28">
        <f>Q15/(LOG(Q4)/LOG(2))</f>
        <v>0.17667091657019304</v>
      </c>
      <c r="V16" s="28" t="s">
        <v>111</v>
      </c>
      <c r="W16" s="28">
        <f>W15/(LOG(W4)/LOG(2))</f>
        <v>0.15494802938951671</v>
      </c>
      <c r="AA16" s="28" t="s">
        <v>114</v>
      </c>
      <c r="AB16" s="28">
        <f>AB15/(LOG(AB4)/LOG(2))</f>
        <v>0.11855373803255766</v>
      </c>
      <c r="AF16" s="28" t="s">
        <v>115</v>
      </c>
      <c r="AG16" s="28">
        <f>AG15/(LOG(AG4)/LOG(2))</f>
        <v>0.29811032063670573</v>
      </c>
      <c r="AK16" s="28" t="s">
        <v>116</v>
      </c>
      <c r="AL16" s="28">
        <f>AL15/(LOG(AL4)/LOG(2))</f>
        <v>0.29848063697641042</v>
      </c>
      <c r="AP16" s="28" t="s">
        <v>117</v>
      </c>
      <c r="AQ16" s="28">
        <f>AQ15/(LOG(AQ4)/LOG(2))</f>
        <v>0.22048477202546107</v>
      </c>
      <c r="AU16" s="28" t="s">
        <v>118</v>
      </c>
      <c r="AV16" s="28">
        <f>AV15/(LOG(AV4)/LOG(2))</f>
        <v>0.15264200239736947</v>
      </c>
    </row>
    <row r="17" spans="1:22" x14ac:dyDescent="0.25">
      <c r="A17" s="59">
        <v>12</v>
      </c>
      <c r="B17" s="59">
        <v>2126</v>
      </c>
      <c r="C17" s="62">
        <v>13</v>
      </c>
      <c r="D17" s="59">
        <v>2138</v>
      </c>
      <c r="E17" s="62">
        <v>13</v>
      </c>
      <c r="F17" s="59">
        <v>2154</v>
      </c>
      <c r="G17" s="65"/>
      <c r="H17" s="65"/>
      <c r="I17" s="42"/>
      <c r="J17" s="42"/>
      <c r="K17" s="43">
        <v>0</v>
      </c>
      <c r="L17">
        <v>111</v>
      </c>
    </row>
    <row r="18" spans="1:22" x14ac:dyDescent="0.25">
      <c r="A18" s="59">
        <v>12</v>
      </c>
      <c r="B18" s="59">
        <v>2279</v>
      </c>
      <c r="C18" s="62">
        <v>13</v>
      </c>
      <c r="D18" s="59">
        <v>2288</v>
      </c>
      <c r="E18" s="62">
        <v>13</v>
      </c>
      <c r="F18" s="59">
        <v>2301</v>
      </c>
      <c r="G18" s="65"/>
      <c r="H18" s="65"/>
      <c r="I18" s="42"/>
      <c r="J18" s="42"/>
      <c r="K18" s="43">
        <v>0</v>
      </c>
      <c r="L18">
        <v>111</v>
      </c>
    </row>
    <row r="19" spans="1:22" x14ac:dyDescent="0.25">
      <c r="A19" s="59">
        <v>12</v>
      </c>
      <c r="B19" s="59">
        <v>2413</v>
      </c>
      <c r="C19" s="62">
        <v>13</v>
      </c>
      <c r="D19" s="59">
        <v>2424</v>
      </c>
      <c r="E19" s="62">
        <v>13</v>
      </c>
      <c r="F19" s="59">
        <v>2434</v>
      </c>
      <c r="G19" s="65"/>
      <c r="H19" s="65"/>
      <c r="I19" s="42"/>
      <c r="J19" s="42"/>
      <c r="K19" s="43">
        <v>0</v>
      </c>
      <c r="L19">
        <v>111</v>
      </c>
      <c r="N19" s="40" t="s">
        <v>97</v>
      </c>
      <c r="O19" s="40"/>
      <c r="P19" s="45"/>
      <c r="Q19" s="45"/>
      <c r="R19" s="45"/>
      <c r="S19" s="45"/>
      <c r="T19" s="45"/>
      <c r="U19" s="45"/>
      <c r="V19" s="46"/>
    </row>
    <row r="20" spans="1:22" x14ac:dyDescent="0.25">
      <c r="A20" s="59">
        <v>12</v>
      </c>
      <c r="B20" s="59">
        <v>2697</v>
      </c>
      <c r="C20" s="62">
        <v>13</v>
      </c>
      <c r="D20" s="59">
        <v>2711</v>
      </c>
      <c r="E20" s="62">
        <v>13</v>
      </c>
      <c r="F20" s="59">
        <v>2723</v>
      </c>
      <c r="G20" s="65"/>
      <c r="H20" s="65"/>
      <c r="I20" s="42"/>
      <c r="J20" s="42"/>
      <c r="K20" s="43">
        <v>0</v>
      </c>
      <c r="L20">
        <v>111</v>
      </c>
      <c r="N20" s="40">
        <f>COUNTIF(L7:L153,G3)</f>
        <v>5</v>
      </c>
      <c r="O20" s="40"/>
      <c r="P20" s="47">
        <v>25</v>
      </c>
      <c r="Q20" s="47">
        <v>24</v>
      </c>
      <c r="R20" s="47">
        <v>25</v>
      </c>
      <c r="S20" s="47">
        <v>24</v>
      </c>
      <c r="T20" s="47">
        <v>25</v>
      </c>
      <c r="U20" s="47">
        <v>24</v>
      </c>
      <c r="V20" s="46"/>
    </row>
    <row r="21" spans="1:22" x14ac:dyDescent="0.25">
      <c r="A21" s="59">
        <v>12</v>
      </c>
      <c r="B21" s="59">
        <v>2828</v>
      </c>
      <c r="C21" s="62">
        <v>13</v>
      </c>
      <c r="D21" s="59">
        <v>2841</v>
      </c>
      <c r="E21" s="62">
        <v>13</v>
      </c>
      <c r="F21" s="59">
        <v>2854</v>
      </c>
      <c r="G21" s="65"/>
      <c r="H21" s="65"/>
      <c r="I21" s="42"/>
      <c r="J21" s="42"/>
      <c r="K21" s="43">
        <v>0</v>
      </c>
      <c r="L21">
        <v>111</v>
      </c>
      <c r="O21" s="41"/>
      <c r="P21" s="45" t="s">
        <v>98</v>
      </c>
      <c r="Q21" s="45"/>
      <c r="R21" s="45"/>
      <c r="S21" s="45"/>
      <c r="T21" s="45"/>
      <c r="U21" s="45"/>
      <c r="V21" s="45"/>
    </row>
    <row r="22" spans="1:22" x14ac:dyDescent="0.25">
      <c r="A22" s="59">
        <v>12</v>
      </c>
      <c r="B22" s="59">
        <v>3000</v>
      </c>
      <c r="C22" s="62">
        <v>13</v>
      </c>
      <c r="D22" s="59">
        <v>3012</v>
      </c>
      <c r="E22" s="62">
        <v>13</v>
      </c>
      <c r="F22" s="59">
        <v>3024</v>
      </c>
      <c r="G22" s="65"/>
      <c r="H22" s="65"/>
      <c r="I22" s="42"/>
      <c r="J22" s="42"/>
      <c r="K22" s="43">
        <v>0</v>
      </c>
      <c r="L22">
        <v>111</v>
      </c>
      <c r="O22" s="41"/>
      <c r="P22" s="47" t="s">
        <v>105</v>
      </c>
      <c r="Q22" s="47" t="s">
        <v>106</v>
      </c>
      <c r="R22" s="47" t="s">
        <v>107</v>
      </c>
      <c r="S22" s="47" t="s">
        <v>108</v>
      </c>
      <c r="T22" s="47" t="s">
        <v>109</v>
      </c>
      <c r="U22" s="47" t="s">
        <v>110</v>
      </c>
      <c r="V22" s="45"/>
    </row>
    <row r="23" spans="1:22" x14ac:dyDescent="0.25">
      <c r="A23" s="59">
        <v>12</v>
      </c>
      <c r="B23" s="59">
        <v>3136</v>
      </c>
      <c r="C23" s="62">
        <v>13</v>
      </c>
      <c r="D23" s="59">
        <v>3145</v>
      </c>
      <c r="E23" s="62">
        <v>13</v>
      </c>
      <c r="F23" s="59">
        <v>3153</v>
      </c>
      <c r="G23" s="65"/>
      <c r="H23" s="65"/>
      <c r="I23" s="42"/>
      <c r="J23" s="42"/>
      <c r="K23" s="43">
        <v>0</v>
      </c>
      <c r="L23">
        <v>111</v>
      </c>
      <c r="O23" s="45" t="s">
        <v>99</v>
      </c>
      <c r="P23" s="47">
        <f>$G$3</f>
        <v>211</v>
      </c>
      <c r="Q23" s="47">
        <f>$G$3</f>
        <v>211</v>
      </c>
      <c r="R23" s="47">
        <f>$G$3</f>
        <v>211</v>
      </c>
      <c r="S23" s="47">
        <f>$G$3</f>
        <v>211</v>
      </c>
      <c r="T23" s="47">
        <f>$G$3</f>
        <v>211</v>
      </c>
      <c r="U23" s="47">
        <f>$G$3</f>
        <v>211</v>
      </c>
      <c r="V23" s="45"/>
    </row>
    <row r="24" spans="1:22" x14ac:dyDescent="0.25">
      <c r="A24" s="59">
        <v>12</v>
      </c>
      <c r="B24" s="59">
        <v>3300</v>
      </c>
      <c r="C24" s="62">
        <v>13</v>
      </c>
      <c r="D24" s="59">
        <v>3311</v>
      </c>
      <c r="E24" s="62">
        <v>13</v>
      </c>
      <c r="F24" s="59">
        <v>3323</v>
      </c>
      <c r="G24" s="65"/>
      <c r="H24" s="65"/>
      <c r="I24" s="42"/>
      <c r="J24" s="42"/>
      <c r="K24" s="43">
        <v>0</v>
      </c>
      <c r="L24">
        <v>111</v>
      </c>
      <c r="O24" s="45" t="s">
        <v>100</v>
      </c>
      <c r="P24" s="47">
        <f>U11</f>
        <v>0</v>
      </c>
      <c r="Q24" s="47">
        <f>Z11</f>
        <v>0</v>
      </c>
      <c r="R24" s="47">
        <f>AE11</f>
        <v>0</v>
      </c>
      <c r="S24" s="47">
        <f>AJ11</f>
        <v>2</v>
      </c>
      <c r="T24" s="47">
        <f>AO11</f>
        <v>1</v>
      </c>
      <c r="U24" s="47">
        <f>AT11</f>
        <v>2</v>
      </c>
      <c r="V24" s="45"/>
    </row>
    <row r="25" spans="1:22" x14ac:dyDescent="0.25">
      <c r="A25" s="59">
        <v>12</v>
      </c>
      <c r="B25" s="59">
        <v>3495</v>
      </c>
      <c r="C25" s="62">
        <v>24</v>
      </c>
      <c r="D25" s="59">
        <v>3509</v>
      </c>
      <c r="E25" s="62">
        <v>13</v>
      </c>
      <c r="F25" s="59">
        <v>3528</v>
      </c>
      <c r="G25" s="65"/>
      <c r="H25" s="65"/>
      <c r="I25" s="42"/>
      <c r="J25" s="42"/>
      <c r="K25" s="43">
        <v>0</v>
      </c>
      <c r="L25">
        <v>121</v>
      </c>
      <c r="O25" s="48" t="s">
        <v>101</v>
      </c>
      <c r="P25" s="42"/>
      <c r="Q25" s="42"/>
      <c r="R25" s="42"/>
      <c r="S25" s="42"/>
      <c r="T25" s="42"/>
      <c r="U25" s="42"/>
      <c r="V25" s="42"/>
    </row>
    <row r="26" spans="1:22" x14ac:dyDescent="0.25">
      <c r="A26" s="59">
        <v>12</v>
      </c>
      <c r="B26" s="59">
        <v>3638</v>
      </c>
      <c r="C26" s="62">
        <v>13</v>
      </c>
      <c r="D26" s="59">
        <v>3652</v>
      </c>
      <c r="E26" s="62">
        <v>13</v>
      </c>
      <c r="F26" s="59">
        <v>3662</v>
      </c>
      <c r="G26" s="65"/>
      <c r="H26" s="65"/>
      <c r="I26" s="42"/>
      <c r="J26" s="42"/>
      <c r="K26" s="43">
        <v>0</v>
      </c>
      <c r="L26">
        <v>111</v>
      </c>
      <c r="O26" s="49" t="s">
        <v>102</v>
      </c>
      <c r="P26" s="44"/>
      <c r="Q26" s="44"/>
      <c r="R26" s="44"/>
      <c r="S26" s="44"/>
      <c r="T26" s="44"/>
      <c r="U26" s="44"/>
      <c r="V26" s="41"/>
    </row>
    <row r="27" spans="1:22" x14ac:dyDescent="0.25">
      <c r="A27" s="59">
        <v>12</v>
      </c>
      <c r="B27" s="59">
        <v>3768</v>
      </c>
      <c r="C27" s="62">
        <v>13</v>
      </c>
      <c r="D27" s="59">
        <v>3775</v>
      </c>
      <c r="E27" s="62">
        <v>13</v>
      </c>
      <c r="F27" s="59">
        <v>3787</v>
      </c>
      <c r="G27" s="65"/>
      <c r="H27" s="65"/>
      <c r="I27" s="42"/>
      <c r="J27" s="42"/>
      <c r="K27" s="43">
        <v>0</v>
      </c>
      <c r="L27">
        <v>111</v>
      </c>
      <c r="O27" s="48" t="s">
        <v>103</v>
      </c>
      <c r="P27" s="42"/>
      <c r="Q27" s="42"/>
      <c r="R27" s="42"/>
      <c r="S27" s="42"/>
      <c r="T27" s="42"/>
      <c r="U27" s="42"/>
      <c r="V27" s="42"/>
    </row>
    <row r="28" spans="1:22" x14ac:dyDescent="0.25">
      <c r="A28" s="59">
        <v>12</v>
      </c>
      <c r="B28" s="59">
        <v>3897</v>
      </c>
      <c r="C28" s="62">
        <v>13</v>
      </c>
      <c r="D28" s="59">
        <v>3907</v>
      </c>
      <c r="E28" s="62">
        <v>13</v>
      </c>
      <c r="F28" s="59">
        <v>3920</v>
      </c>
      <c r="G28" s="65"/>
      <c r="H28" s="65"/>
      <c r="I28" s="42"/>
      <c r="J28" s="42"/>
      <c r="K28" s="43">
        <v>0</v>
      </c>
      <c r="L28">
        <v>111</v>
      </c>
      <c r="N28" s="41"/>
      <c r="O28" s="50" t="s">
        <v>104</v>
      </c>
      <c r="P28">
        <f>F31/P20</f>
        <v>171.6</v>
      </c>
      <c r="Q28">
        <f>(F55-F31)/Q20</f>
        <v>134.5</v>
      </c>
      <c r="R28">
        <f>(F80-F55)/R20</f>
        <v>161.04</v>
      </c>
      <c r="S28">
        <f>(F104-F80)/S20</f>
        <v>170.16666666666666</v>
      </c>
      <c r="T28">
        <f>(F129-F104)/T20</f>
        <v>157.08000000000001</v>
      </c>
      <c r="U28">
        <f>(F153-F129)/U20</f>
        <v>180.95833333333334</v>
      </c>
    </row>
    <row r="29" spans="1:22" x14ac:dyDescent="0.25">
      <c r="A29" s="59">
        <v>12</v>
      </c>
      <c r="B29" s="59">
        <v>4023</v>
      </c>
      <c r="C29" s="62">
        <v>13</v>
      </c>
      <c r="D29" s="59">
        <v>4032</v>
      </c>
      <c r="E29" s="62">
        <v>13</v>
      </c>
      <c r="F29" s="59">
        <v>4042</v>
      </c>
      <c r="G29" s="65"/>
      <c r="H29" s="65"/>
      <c r="I29" s="42"/>
      <c r="J29" s="42"/>
      <c r="K29" s="43">
        <v>0</v>
      </c>
      <c r="L29">
        <v>111</v>
      </c>
    </row>
    <row r="30" spans="1:22" x14ac:dyDescent="0.25">
      <c r="A30" s="59">
        <v>12</v>
      </c>
      <c r="B30" s="59">
        <v>4145</v>
      </c>
      <c r="C30" s="62">
        <v>13</v>
      </c>
      <c r="D30" s="59">
        <v>4154</v>
      </c>
      <c r="E30" s="62">
        <v>13</v>
      </c>
      <c r="F30" s="59">
        <v>4164</v>
      </c>
      <c r="G30" s="65"/>
      <c r="H30" s="65"/>
      <c r="I30" s="42"/>
      <c r="J30" s="42"/>
      <c r="K30" s="43">
        <v>0</v>
      </c>
      <c r="L30">
        <v>111</v>
      </c>
    </row>
    <row r="31" spans="1:22" x14ac:dyDescent="0.25">
      <c r="A31" s="59">
        <v>12</v>
      </c>
      <c r="B31" s="59">
        <v>4268</v>
      </c>
      <c r="C31" s="62">
        <v>13</v>
      </c>
      <c r="D31" s="59">
        <v>4277</v>
      </c>
      <c r="E31" s="62">
        <v>13</v>
      </c>
      <c r="F31" s="59">
        <v>4290</v>
      </c>
      <c r="G31" s="65"/>
      <c r="H31" s="65"/>
      <c r="I31" s="42"/>
      <c r="J31" s="42"/>
      <c r="K31" s="43">
        <v>0</v>
      </c>
      <c r="L31">
        <v>111</v>
      </c>
    </row>
    <row r="32" spans="1:22" x14ac:dyDescent="0.25">
      <c r="A32" s="60">
        <v>12</v>
      </c>
      <c r="B32" s="60">
        <v>4394</v>
      </c>
      <c r="C32" s="63">
        <v>13</v>
      </c>
      <c r="D32" s="60">
        <v>4403</v>
      </c>
      <c r="E32" s="63">
        <v>13</v>
      </c>
      <c r="F32" s="60">
        <v>4413</v>
      </c>
      <c r="G32" s="66"/>
      <c r="H32" s="66"/>
      <c r="I32" s="41"/>
      <c r="J32" s="41"/>
      <c r="K32" s="51">
        <v>0</v>
      </c>
      <c r="L32">
        <v>111</v>
      </c>
    </row>
    <row r="33" spans="1:12" x14ac:dyDescent="0.25">
      <c r="A33" s="60">
        <v>12</v>
      </c>
      <c r="B33" s="60">
        <v>4519</v>
      </c>
      <c r="C33" s="63">
        <v>13</v>
      </c>
      <c r="D33" s="60">
        <v>4529</v>
      </c>
      <c r="E33" s="63">
        <v>13</v>
      </c>
      <c r="F33" s="60">
        <v>4538</v>
      </c>
      <c r="G33" s="66"/>
      <c r="H33" s="66"/>
      <c r="I33" s="41"/>
      <c r="J33" s="41"/>
      <c r="K33" s="51">
        <v>0</v>
      </c>
      <c r="L33">
        <v>111</v>
      </c>
    </row>
    <row r="34" spans="1:12" x14ac:dyDescent="0.25">
      <c r="A34" s="60">
        <v>12</v>
      </c>
      <c r="B34" s="60">
        <v>4638</v>
      </c>
      <c r="C34" s="63">
        <v>13</v>
      </c>
      <c r="D34" s="60">
        <v>4646</v>
      </c>
      <c r="E34" s="63">
        <v>13</v>
      </c>
      <c r="F34" s="60">
        <v>4654</v>
      </c>
      <c r="G34" s="66"/>
      <c r="H34" s="66"/>
      <c r="I34" s="41"/>
      <c r="J34" s="41"/>
      <c r="K34" s="51">
        <v>0</v>
      </c>
      <c r="L34">
        <v>111</v>
      </c>
    </row>
    <row r="35" spans="1:12" x14ac:dyDescent="0.25">
      <c r="A35" s="60">
        <v>12</v>
      </c>
      <c r="B35" s="60">
        <v>4760</v>
      </c>
      <c r="C35" s="63">
        <v>13</v>
      </c>
      <c r="D35" s="60">
        <v>4772</v>
      </c>
      <c r="E35" s="63">
        <v>24</v>
      </c>
      <c r="F35" s="60">
        <v>4785</v>
      </c>
      <c r="G35" s="66"/>
      <c r="H35" s="66"/>
      <c r="I35" s="41"/>
      <c r="J35" s="41"/>
      <c r="K35" s="51">
        <v>0</v>
      </c>
      <c r="L35">
        <v>112</v>
      </c>
    </row>
    <row r="36" spans="1:12" x14ac:dyDescent="0.25">
      <c r="A36" s="60">
        <v>12</v>
      </c>
      <c r="B36" s="60">
        <v>4887</v>
      </c>
      <c r="C36" s="63">
        <v>13</v>
      </c>
      <c r="D36" s="60">
        <v>4896</v>
      </c>
      <c r="E36" s="63">
        <v>13</v>
      </c>
      <c r="F36" s="60">
        <v>4907</v>
      </c>
      <c r="G36" s="66"/>
      <c r="H36" s="66"/>
      <c r="I36" s="41"/>
      <c r="J36" s="41"/>
      <c r="K36" s="51">
        <v>0</v>
      </c>
      <c r="L36">
        <v>111</v>
      </c>
    </row>
    <row r="37" spans="1:12" x14ac:dyDescent="0.25">
      <c r="A37" s="60">
        <v>12</v>
      </c>
      <c r="B37" s="60">
        <v>5027</v>
      </c>
      <c r="C37" s="63">
        <v>13</v>
      </c>
      <c r="D37" s="60">
        <v>5037</v>
      </c>
      <c r="E37" s="63">
        <v>13</v>
      </c>
      <c r="F37" s="60">
        <v>5053</v>
      </c>
      <c r="G37" s="66"/>
      <c r="H37" s="66"/>
      <c r="I37" s="41"/>
      <c r="J37" s="41"/>
      <c r="K37" s="51">
        <v>0</v>
      </c>
      <c r="L37">
        <v>111</v>
      </c>
    </row>
    <row r="38" spans="1:12" x14ac:dyDescent="0.25">
      <c r="A38" s="60">
        <v>12</v>
      </c>
      <c r="B38" s="60">
        <v>5173</v>
      </c>
      <c r="C38" s="63">
        <v>13</v>
      </c>
      <c r="D38" s="60">
        <v>5181</v>
      </c>
      <c r="E38" s="63">
        <v>13</v>
      </c>
      <c r="F38" s="60">
        <v>5192</v>
      </c>
      <c r="G38" s="66"/>
      <c r="H38" s="66"/>
      <c r="I38" s="41"/>
      <c r="J38" s="41"/>
      <c r="K38" s="51">
        <v>0</v>
      </c>
      <c r="L38">
        <v>111</v>
      </c>
    </row>
    <row r="39" spans="1:12" x14ac:dyDescent="0.25">
      <c r="A39" s="60">
        <v>12</v>
      </c>
      <c r="B39" s="60">
        <v>5293</v>
      </c>
      <c r="C39" s="63">
        <v>13</v>
      </c>
      <c r="D39" s="60">
        <v>5302</v>
      </c>
      <c r="E39" s="63">
        <v>13</v>
      </c>
      <c r="F39" s="60">
        <v>5312</v>
      </c>
      <c r="G39" s="66"/>
      <c r="H39" s="66"/>
      <c r="I39" s="41"/>
      <c r="J39" s="41"/>
      <c r="K39" s="51">
        <v>0</v>
      </c>
      <c r="L39">
        <v>111</v>
      </c>
    </row>
    <row r="40" spans="1:12" x14ac:dyDescent="0.25">
      <c r="A40" s="60">
        <v>12</v>
      </c>
      <c r="B40" s="60">
        <v>5417</v>
      </c>
      <c r="C40" s="63">
        <v>13</v>
      </c>
      <c r="D40" s="60">
        <v>5419</v>
      </c>
      <c r="E40" s="63">
        <v>13</v>
      </c>
      <c r="F40" s="60">
        <v>5429</v>
      </c>
      <c r="G40" s="66"/>
      <c r="H40" s="66"/>
      <c r="I40" s="41"/>
      <c r="J40" s="41"/>
      <c r="K40" s="51">
        <v>0</v>
      </c>
      <c r="L40">
        <v>111</v>
      </c>
    </row>
    <row r="41" spans="1:12" x14ac:dyDescent="0.25">
      <c r="A41" s="60">
        <v>12</v>
      </c>
      <c r="B41" s="60">
        <v>5536</v>
      </c>
      <c r="C41" s="63">
        <v>13</v>
      </c>
      <c r="D41" s="60">
        <v>5545</v>
      </c>
      <c r="E41" s="63">
        <v>13</v>
      </c>
      <c r="F41" s="60">
        <v>5555</v>
      </c>
      <c r="G41" s="66"/>
      <c r="H41" s="66"/>
      <c r="I41" s="41"/>
      <c r="J41" s="41"/>
      <c r="K41" s="51">
        <v>0</v>
      </c>
      <c r="L41">
        <v>111</v>
      </c>
    </row>
    <row r="42" spans="1:12" x14ac:dyDescent="0.25">
      <c r="A42" s="60">
        <v>12</v>
      </c>
      <c r="B42" s="60">
        <v>5669</v>
      </c>
      <c r="C42" s="63">
        <v>13</v>
      </c>
      <c r="D42" s="60">
        <v>5683</v>
      </c>
      <c r="E42" s="63">
        <v>13</v>
      </c>
      <c r="F42" s="60">
        <v>5697</v>
      </c>
      <c r="G42" s="66"/>
      <c r="H42" s="66"/>
      <c r="I42" s="41"/>
      <c r="J42" s="41"/>
      <c r="K42" s="51">
        <v>0</v>
      </c>
      <c r="L42">
        <v>111</v>
      </c>
    </row>
    <row r="43" spans="1:12" x14ac:dyDescent="0.25">
      <c r="A43" s="60">
        <v>12</v>
      </c>
      <c r="B43" s="60">
        <v>5805</v>
      </c>
      <c r="C43" s="63">
        <v>13</v>
      </c>
      <c r="D43" s="60">
        <v>5813</v>
      </c>
      <c r="E43" s="63">
        <v>13</v>
      </c>
      <c r="F43" s="60">
        <v>5825</v>
      </c>
      <c r="G43" s="66"/>
      <c r="H43" s="66"/>
      <c r="I43" s="41"/>
      <c r="J43" s="41"/>
      <c r="K43" s="51">
        <v>0</v>
      </c>
      <c r="L43">
        <v>111</v>
      </c>
    </row>
    <row r="44" spans="1:12" x14ac:dyDescent="0.25">
      <c r="A44" s="60">
        <v>12</v>
      </c>
      <c r="B44" s="60">
        <v>5929</v>
      </c>
      <c r="C44" s="63">
        <v>13</v>
      </c>
      <c r="D44" s="60">
        <v>5939</v>
      </c>
      <c r="E44" s="63">
        <v>13</v>
      </c>
      <c r="F44" s="60">
        <v>5952</v>
      </c>
      <c r="G44" s="66"/>
      <c r="H44" s="66"/>
      <c r="I44" s="41"/>
      <c r="J44" s="41"/>
      <c r="K44" s="51">
        <v>0</v>
      </c>
      <c r="L44">
        <v>111</v>
      </c>
    </row>
    <row r="45" spans="1:12" x14ac:dyDescent="0.25">
      <c r="A45" s="60">
        <v>12</v>
      </c>
      <c r="B45" s="60">
        <v>6055</v>
      </c>
      <c r="C45" s="63">
        <v>13</v>
      </c>
      <c r="D45" s="60">
        <v>6067</v>
      </c>
      <c r="E45" s="63">
        <v>13</v>
      </c>
      <c r="F45" s="60">
        <v>6080</v>
      </c>
      <c r="G45" s="66"/>
      <c r="H45" s="66"/>
      <c r="I45" s="41"/>
      <c r="J45" s="41"/>
      <c r="K45" s="51">
        <v>0</v>
      </c>
      <c r="L45">
        <v>111</v>
      </c>
    </row>
    <row r="46" spans="1:12" x14ac:dyDescent="0.25">
      <c r="A46" s="60">
        <v>12</v>
      </c>
      <c r="B46" s="60">
        <v>6209</v>
      </c>
      <c r="C46" s="63">
        <v>13</v>
      </c>
      <c r="D46" s="60">
        <v>6220</v>
      </c>
      <c r="E46" s="63">
        <v>24</v>
      </c>
      <c r="F46" s="60">
        <v>6239</v>
      </c>
      <c r="G46" s="66"/>
      <c r="H46" s="66"/>
      <c r="I46" s="41"/>
      <c r="J46" s="41"/>
      <c r="K46" s="51">
        <v>0</v>
      </c>
      <c r="L46">
        <v>112</v>
      </c>
    </row>
    <row r="47" spans="1:12" x14ac:dyDescent="0.25">
      <c r="A47" s="60">
        <v>12</v>
      </c>
      <c r="B47" s="60">
        <v>6359</v>
      </c>
      <c r="C47" s="63">
        <v>13</v>
      </c>
      <c r="D47" s="60">
        <v>6367</v>
      </c>
      <c r="E47" s="63">
        <v>13</v>
      </c>
      <c r="F47" s="60">
        <v>6380</v>
      </c>
      <c r="G47" s="66"/>
      <c r="H47" s="66"/>
      <c r="I47" s="41"/>
      <c r="J47" s="41"/>
      <c r="K47" s="51">
        <v>0</v>
      </c>
      <c r="L47">
        <v>111</v>
      </c>
    </row>
    <row r="48" spans="1:12" x14ac:dyDescent="0.25">
      <c r="A48" s="60">
        <v>12</v>
      </c>
      <c r="B48" s="60">
        <v>6489</v>
      </c>
      <c r="C48" s="63">
        <v>13</v>
      </c>
      <c r="D48" s="60">
        <v>6495</v>
      </c>
      <c r="E48" s="63">
        <v>13</v>
      </c>
      <c r="F48" s="60">
        <v>6509</v>
      </c>
      <c r="G48" s="66"/>
      <c r="H48" s="66"/>
      <c r="I48" s="41"/>
      <c r="J48" s="41"/>
      <c r="K48" s="51">
        <v>0</v>
      </c>
      <c r="L48">
        <v>111</v>
      </c>
    </row>
    <row r="49" spans="1:12" x14ac:dyDescent="0.25">
      <c r="A49" s="60">
        <v>12</v>
      </c>
      <c r="B49" s="60">
        <v>6626</v>
      </c>
      <c r="C49" s="63">
        <v>13</v>
      </c>
      <c r="D49" s="60">
        <v>6634</v>
      </c>
      <c r="E49" s="63">
        <v>24</v>
      </c>
      <c r="F49" s="60">
        <v>6649</v>
      </c>
      <c r="G49" s="66"/>
      <c r="H49" s="66"/>
      <c r="I49" s="41"/>
      <c r="J49" s="41"/>
      <c r="K49" s="51">
        <v>0</v>
      </c>
      <c r="L49">
        <v>112</v>
      </c>
    </row>
    <row r="50" spans="1:12" x14ac:dyDescent="0.25">
      <c r="A50" s="60">
        <v>12</v>
      </c>
      <c r="B50" s="60">
        <v>6795</v>
      </c>
      <c r="C50" s="63">
        <v>13</v>
      </c>
      <c r="D50" s="60">
        <v>6798</v>
      </c>
      <c r="E50" s="63">
        <v>13</v>
      </c>
      <c r="F50" s="60">
        <v>6812</v>
      </c>
      <c r="G50" s="66"/>
      <c r="H50" s="66"/>
      <c r="I50" s="41"/>
      <c r="J50" s="41"/>
      <c r="K50" s="51">
        <v>0</v>
      </c>
      <c r="L50">
        <v>111</v>
      </c>
    </row>
    <row r="51" spans="1:12" x14ac:dyDescent="0.25">
      <c r="A51" s="60">
        <v>12</v>
      </c>
      <c r="B51" s="60">
        <v>6914</v>
      </c>
      <c r="C51" s="63">
        <v>13</v>
      </c>
      <c r="D51" s="60">
        <v>6924</v>
      </c>
      <c r="E51" s="63">
        <v>13</v>
      </c>
      <c r="F51" s="60">
        <v>6936</v>
      </c>
      <c r="G51" s="66"/>
      <c r="H51" s="66"/>
      <c r="I51" s="41"/>
      <c r="J51" s="41"/>
      <c r="K51" s="51">
        <v>0</v>
      </c>
      <c r="L51">
        <v>111</v>
      </c>
    </row>
    <row r="52" spans="1:12" x14ac:dyDescent="0.25">
      <c r="A52" s="60">
        <v>12</v>
      </c>
      <c r="B52" s="60">
        <v>7098</v>
      </c>
      <c r="C52" s="63">
        <v>13</v>
      </c>
      <c r="D52" s="60">
        <v>7114</v>
      </c>
      <c r="E52" s="63">
        <v>13</v>
      </c>
      <c r="F52" s="60">
        <v>7130</v>
      </c>
      <c r="G52" s="66"/>
      <c r="H52" s="66"/>
      <c r="I52" s="41"/>
      <c r="J52" s="41"/>
      <c r="K52" s="51">
        <v>0</v>
      </c>
      <c r="L52">
        <v>111</v>
      </c>
    </row>
    <row r="53" spans="1:12" x14ac:dyDescent="0.25">
      <c r="A53" s="60">
        <v>12</v>
      </c>
      <c r="B53" s="60">
        <v>7238</v>
      </c>
      <c r="C53" s="63">
        <v>13</v>
      </c>
      <c r="D53" s="60">
        <v>7247</v>
      </c>
      <c r="E53" s="63">
        <v>13</v>
      </c>
      <c r="F53" s="60">
        <v>7257</v>
      </c>
      <c r="G53" s="66"/>
      <c r="H53" s="66"/>
      <c r="I53" s="41"/>
      <c r="J53" s="41"/>
      <c r="K53" s="51">
        <v>0</v>
      </c>
      <c r="L53">
        <v>111</v>
      </c>
    </row>
    <row r="54" spans="1:12" x14ac:dyDescent="0.25">
      <c r="A54" s="60">
        <v>12</v>
      </c>
      <c r="B54" s="60">
        <v>7360</v>
      </c>
      <c r="C54" s="63">
        <v>13</v>
      </c>
      <c r="D54" s="60">
        <v>7377</v>
      </c>
      <c r="E54" s="63">
        <v>13</v>
      </c>
      <c r="F54" s="60">
        <v>7387</v>
      </c>
      <c r="G54" s="66"/>
      <c r="H54" s="66"/>
      <c r="I54" s="41"/>
      <c r="J54" s="41"/>
      <c r="K54" s="51">
        <v>0</v>
      </c>
      <c r="L54">
        <v>111</v>
      </c>
    </row>
    <row r="55" spans="1:12" x14ac:dyDescent="0.25">
      <c r="A55" s="60">
        <v>12</v>
      </c>
      <c r="B55" s="60">
        <v>7498</v>
      </c>
      <c r="C55" s="63">
        <v>13</v>
      </c>
      <c r="D55" s="60">
        <v>7508</v>
      </c>
      <c r="E55" s="63">
        <v>13</v>
      </c>
      <c r="F55" s="60">
        <v>7518</v>
      </c>
      <c r="G55" s="66"/>
      <c r="H55" s="66"/>
      <c r="I55" s="41"/>
      <c r="J55" s="41"/>
      <c r="K55" s="51">
        <v>0</v>
      </c>
      <c r="L55">
        <v>111</v>
      </c>
    </row>
    <row r="56" spans="1:12" x14ac:dyDescent="0.25">
      <c r="A56" s="59">
        <v>12</v>
      </c>
      <c r="B56" s="59">
        <v>7723</v>
      </c>
      <c r="C56" s="62">
        <v>13</v>
      </c>
      <c r="D56" s="59">
        <v>7738</v>
      </c>
      <c r="E56" s="62">
        <v>24</v>
      </c>
      <c r="F56" s="59">
        <v>7759</v>
      </c>
      <c r="G56" s="65"/>
      <c r="H56" s="65"/>
      <c r="I56" s="42"/>
      <c r="J56" s="42"/>
      <c r="K56" s="43">
        <v>0</v>
      </c>
      <c r="L56">
        <v>112</v>
      </c>
    </row>
    <row r="57" spans="1:12" x14ac:dyDescent="0.25">
      <c r="A57" s="59">
        <v>12</v>
      </c>
      <c r="B57" s="59">
        <v>7913</v>
      </c>
      <c r="C57" s="62">
        <v>13</v>
      </c>
      <c r="D57" s="59">
        <v>7922</v>
      </c>
      <c r="E57" s="62">
        <v>13</v>
      </c>
      <c r="F57" s="59">
        <v>7935</v>
      </c>
      <c r="G57" s="65"/>
      <c r="H57" s="65"/>
      <c r="I57" s="42"/>
      <c r="J57" s="42"/>
      <c r="K57" s="43">
        <v>0</v>
      </c>
      <c r="L57">
        <v>111</v>
      </c>
    </row>
    <row r="58" spans="1:12" x14ac:dyDescent="0.25">
      <c r="A58" s="59">
        <v>12</v>
      </c>
      <c r="B58" s="59">
        <v>8085</v>
      </c>
      <c r="C58" s="62">
        <v>13</v>
      </c>
      <c r="D58" s="59">
        <v>8095</v>
      </c>
      <c r="E58" s="62">
        <v>24</v>
      </c>
      <c r="F58" s="59">
        <v>8111</v>
      </c>
      <c r="G58" s="65"/>
      <c r="H58" s="65"/>
      <c r="I58" s="42"/>
      <c r="J58" s="42"/>
      <c r="K58" s="43">
        <v>0</v>
      </c>
      <c r="L58">
        <v>112</v>
      </c>
    </row>
    <row r="59" spans="1:12" x14ac:dyDescent="0.25">
      <c r="A59" s="59">
        <v>12</v>
      </c>
      <c r="B59" s="59">
        <v>8217</v>
      </c>
      <c r="C59" s="62">
        <v>13</v>
      </c>
      <c r="D59" s="59">
        <v>8254</v>
      </c>
      <c r="E59" s="62">
        <v>13</v>
      </c>
      <c r="F59" s="59">
        <v>8263</v>
      </c>
      <c r="G59" s="65"/>
      <c r="H59" s="65"/>
      <c r="I59" s="42"/>
      <c r="J59" s="42"/>
      <c r="K59" s="43">
        <v>0</v>
      </c>
      <c r="L59">
        <v>111</v>
      </c>
    </row>
    <row r="60" spans="1:12" x14ac:dyDescent="0.25">
      <c r="A60" s="59">
        <v>12</v>
      </c>
      <c r="B60" s="59">
        <v>8369</v>
      </c>
      <c r="C60" s="62">
        <v>13</v>
      </c>
      <c r="D60" s="59">
        <v>8378</v>
      </c>
      <c r="E60" s="62">
        <v>13</v>
      </c>
      <c r="F60" s="59">
        <v>8390</v>
      </c>
      <c r="G60" s="65"/>
      <c r="H60" s="65"/>
      <c r="I60" s="42"/>
      <c r="J60" s="42"/>
      <c r="K60" s="43">
        <v>0</v>
      </c>
      <c r="L60">
        <v>111</v>
      </c>
    </row>
    <row r="61" spans="1:12" x14ac:dyDescent="0.25">
      <c r="A61" s="59">
        <v>12</v>
      </c>
      <c r="B61" s="59">
        <v>8527</v>
      </c>
      <c r="C61" s="62">
        <v>13</v>
      </c>
      <c r="D61" s="59">
        <v>8541</v>
      </c>
      <c r="E61" s="62">
        <v>13</v>
      </c>
      <c r="F61" s="59">
        <v>8551</v>
      </c>
      <c r="G61" s="65"/>
      <c r="H61" s="65"/>
      <c r="I61" s="42"/>
      <c r="J61" s="42"/>
      <c r="K61" s="43">
        <v>0</v>
      </c>
      <c r="L61">
        <v>111</v>
      </c>
    </row>
    <row r="62" spans="1:12" x14ac:dyDescent="0.25">
      <c r="A62" s="59">
        <v>12</v>
      </c>
      <c r="B62" s="59">
        <v>8658</v>
      </c>
      <c r="C62" s="62">
        <v>13</v>
      </c>
      <c r="D62" s="59">
        <v>8672</v>
      </c>
      <c r="E62" s="62">
        <v>13</v>
      </c>
      <c r="F62" s="59">
        <v>8682</v>
      </c>
      <c r="G62" s="65"/>
      <c r="H62" s="65"/>
      <c r="I62" s="42"/>
      <c r="J62" s="42"/>
      <c r="K62" s="43">
        <v>0</v>
      </c>
      <c r="L62">
        <v>111</v>
      </c>
    </row>
    <row r="63" spans="1:12" x14ac:dyDescent="0.25">
      <c r="A63" s="59">
        <v>12</v>
      </c>
      <c r="B63" s="59">
        <v>8787</v>
      </c>
      <c r="C63" s="62">
        <v>13</v>
      </c>
      <c r="D63" s="59">
        <v>8796</v>
      </c>
      <c r="E63" s="62">
        <v>13</v>
      </c>
      <c r="F63" s="59">
        <v>8808</v>
      </c>
      <c r="G63" s="65"/>
      <c r="H63" s="65"/>
      <c r="I63" s="42"/>
      <c r="J63" s="42"/>
      <c r="K63" s="43">
        <v>0</v>
      </c>
      <c r="L63">
        <v>111</v>
      </c>
    </row>
    <row r="64" spans="1:12" x14ac:dyDescent="0.25">
      <c r="A64" s="59">
        <v>12</v>
      </c>
      <c r="B64" s="59">
        <v>9035</v>
      </c>
      <c r="C64" s="62">
        <v>13</v>
      </c>
      <c r="D64" s="59">
        <v>9037</v>
      </c>
      <c r="E64" s="62">
        <v>13</v>
      </c>
      <c r="F64" s="59">
        <v>9048</v>
      </c>
      <c r="G64" s="65"/>
      <c r="H64" s="65"/>
      <c r="I64" s="42"/>
      <c r="J64" s="42"/>
      <c r="K64" s="43">
        <v>0</v>
      </c>
      <c r="L64">
        <v>111</v>
      </c>
    </row>
    <row r="65" spans="1:12" x14ac:dyDescent="0.25">
      <c r="A65" s="59">
        <v>12</v>
      </c>
      <c r="B65" s="59">
        <v>9157</v>
      </c>
      <c r="C65" s="62">
        <v>13</v>
      </c>
      <c r="D65" s="59">
        <v>9175</v>
      </c>
      <c r="E65" s="62">
        <v>13</v>
      </c>
      <c r="F65" s="59">
        <v>9184</v>
      </c>
      <c r="G65" s="65"/>
      <c r="H65" s="65"/>
      <c r="I65" s="42"/>
      <c r="J65" s="42"/>
      <c r="K65" s="43">
        <v>0</v>
      </c>
      <c r="L65">
        <v>111</v>
      </c>
    </row>
    <row r="66" spans="1:12" x14ac:dyDescent="0.25">
      <c r="A66" s="59">
        <v>12</v>
      </c>
      <c r="B66" s="59">
        <v>9304</v>
      </c>
      <c r="C66" s="62">
        <v>13</v>
      </c>
      <c r="D66" s="59">
        <v>9314</v>
      </c>
      <c r="E66" s="62">
        <v>13</v>
      </c>
      <c r="F66" s="59">
        <v>9349</v>
      </c>
      <c r="G66" s="65"/>
      <c r="H66" s="65"/>
      <c r="I66" s="42"/>
      <c r="J66" s="42"/>
      <c r="K66" s="43">
        <v>0</v>
      </c>
      <c r="L66">
        <v>111</v>
      </c>
    </row>
    <row r="67" spans="1:12" x14ac:dyDescent="0.25">
      <c r="A67" s="59">
        <v>12</v>
      </c>
      <c r="B67" s="59">
        <v>9461</v>
      </c>
      <c r="C67" s="62">
        <v>13</v>
      </c>
      <c r="D67" s="59">
        <v>9471</v>
      </c>
      <c r="E67" s="62">
        <v>13</v>
      </c>
      <c r="F67" s="59">
        <v>9481</v>
      </c>
      <c r="G67" s="65"/>
      <c r="H67" s="65"/>
      <c r="I67" s="42"/>
      <c r="J67" s="42"/>
      <c r="K67" s="43">
        <v>0</v>
      </c>
      <c r="L67">
        <v>111</v>
      </c>
    </row>
    <row r="68" spans="1:12" x14ac:dyDescent="0.25">
      <c r="A68" s="59">
        <v>12</v>
      </c>
      <c r="B68" s="59">
        <v>9602</v>
      </c>
      <c r="C68" s="62">
        <v>13</v>
      </c>
      <c r="D68" s="59">
        <v>9611</v>
      </c>
      <c r="E68" s="62">
        <v>13</v>
      </c>
      <c r="F68" s="59">
        <v>9624</v>
      </c>
      <c r="G68" s="65"/>
      <c r="H68" s="65"/>
      <c r="I68" s="42"/>
      <c r="J68" s="42"/>
      <c r="K68" s="43">
        <v>0</v>
      </c>
      <c r="L68">
        <v>111</v>
      </c>
    </row>
    <row r="69" spans="1:12" x14ac:dyDescent="0.25">
      <c r="A69" s="59">
        <v>12</v>
      </c>
      <c r="B69" s="59">
        <v>9736</v>
      </c>
      <c r="C69" s="62">
        <v>13</v>
      </c>
      <c r="D69" s="59">
        <v>9745</v>
      </c>
      <c r="E69" s="62">
        <v>13</v>
      </c>
      <c r="F69" s="59">
        <v>9762</v>
      </c>
      <c r="G69" s="65"/>
      <c r="H69" s="65"/>
      <c r="I69" s="42"/>
      <c r="J69" s="42"/>
      <c r="K69" s="43">
        <v>0</v>
      </c>
      <c r="L69">
        <v>111</v>
      </c>
    </row>
    <row r="70" spans="1:12" x14ac:dyDescent="0.25">
      <c r="A70" s="59">
        <v>12</v>
      </c>
      <c r="B70" s="59">
        <v>9863</v>
      </c>
      <c r="C70" s="62">
        <v>13</v>
      </c>
      <c r="D70" s="59">
        <v>9872</v>
      </c>
      <c r="E70" s="62">
        <v>24</v>
      </c>
      <c r="F70" s="59">
        <v>9902</v>
      </c>
      <c r="G70" s="65"/>
      <c r="H70" s="65"/>
      <c r="I70" s="42"/>
      <c r="J70" s="42"/>
      <c r="K70" s="43">
        <v>0</v>
      </c>
      <c r="L70">
        <v>112</v>
      </c>
    </row>
    <row r="71" spans="1:12" x14ac:dyDescent="0.25">
      <c r="A71" s="59">
        <v>12</v>
      </c>
      <c r="B71" s="59">
        <v>10049</v>
      </c>
      <c r="C71" s="62">
        <v>13</v>
      </c>
      <c r="D71" s="59">
        <v>10104</v>
      </c>
      <c r="E71" s="62">
        <v>13</v>
      </c>
      <c r="F71" s="59">
        <v>10118</v>
      </c>
      <c r="G71" s="65"/>
      <c r="H71" s="65"/>
      <c r="I71" s="42"/>
      <c r="J71" s="42"/>
      <c r="K71" s="43">
        <v>0</v>
      </c>
      <c r="L71">
        <v>111</v>
      </c>
    </row>
    <row r="72" spans="1:12" x14ac:dyDescent="0.25">
      <c r="A72" s="59">
        <v>12</v>
      </c>
      <c r="B72" s="59">
        <v>10243</v>
      </c>
      <c r="C72" s="62">
        <v>24</v>
      </c>
      <c r="D72" s="59">
        <v>10257</v>
      </c>
      <c r="E72" s="62">
        <v>13</v>
      </c>
      <c r="F72" s="59">
        <v>10273</v>
      </c>
      <c r="G72" s="65"/>
      <c r="H72" s="65"/>
      <c r="I72" s="42"/>
      <c r="J72" s="42"/>
      <c r="K72" s="43">
        <v>0</v>
      </c>
      <c r="L72">
        <v>121</v>
      </c>
    </row>
    <row r="73" spans="1:12" x14ac:dyDescent="0.25">
      <c r="A73" s="59">
        <v>12</v>
      </c>
      <c r="B73" s="59">
        <v>10391</v>
      </c>
      <c r="C73" s="62">
        <v>13</v>
      </c>
      <c r="D73" s="59">
        <v>10399</v>
      </c>
      <c r="E73" s="62">
        <v>13</v>
      </c>
      <c r="F73" s="59">
        <v>10418</v>
      </c>
      <c r="G73" s="65"/>
      <c r="H73" s="65"/>
      <c r="I73" s="42"/>
      <c r="J73" s="42"/>
      <c r="K73" s="43">
        <v>0</v>
      </c>
      <c r="L73">
        <v>111</v>
      </c>
    </row>
    <row r="74" spans="1:12" x14ac:dyDescent="0.25">
      <c r="A74" s="59">
        <v>21</v>
      </c>
      <c r="B74" s="59">
        <v>10544</v>
      </c>
      <c r="C74" s="62">
        <v>22</v>
      </c>
      <c r="D74" s="59">
        <v>10552</v>
      </c>
      <c r="E74" s="62">
        <v>24</v>
      </c>
      <c r="F74" s="59">
        <v>10564</v>
      </c>
      <c r="G74" s="65"/>
      <c r="H74" s="65"/>
      <c r="I74" s="42"/>
      <c r="J74" s="42"/>
      <c r="K74" s="43">
        <v>0</v>
      </c>
      <c r="L74">
        <v>222</v>
      </c>
    </row>
    <row r="75" spans="1:12" x14ac:dyDescent="0.25">
      <c r="A75" s="59">
        <v>12</v>
      </c>
      <c r="B75" s="59">
        <v>10700</v>
      </c>
      <c r="C75" s="62">
        <v>24</v>
      </c>
      <c r="D75" s="59">
        <v>10721</v>
      </c>
      <c r="E75" s="62">
        <v>13</v>
      </c>
      <c r="F75" s="59">
        <v>10740</v>
      </c>
      <c r="G75" s="65"/>
      <c r="H75" s="65"/>
      <c r="I75" s="42"/>
      <c r="J75" s="42"/>
      <c r="K75" s="43">
        <v>0</v>
      </c>
      <c r="L75">
        <v>121</v>
      </c>
    </row>
    <row r="76" spans="1:12" x14ac:dyDescent="0.25">
      <c r="A76" s="59">
        <v>12</v>
      </c>
      <c r="B76" s="59">
        <v>10842</v>
      </c>
      <c r="C76" s="62">
        <v>13</v>
      </c>
      <c r="D76" s="59">
        <v>10854</v>
      </c>
      <c r="E76" s="62">
        <v>24</v>
      </c>
      <c r="F76" s="59">
        <v>10867</v>
      </c>
      <c r="G76" s="65"/>
      <c r="H76" s="65"/>
      <c r="I76" s="42"/>
      <c r="J76" s="42"/>
      <c r="K76" s="43">
        <v>0</v>
      </c>
      <c r="L76">
        <v>112</v>
      </c>
    </row>
    <row r="77" spans="1:12" x14ac:dyDescent="0.25">
      <c r="A77" s="59">
        <v>12</v>
      </c>
      <c r="B77" s="59">
        <v>11074</v>
      </c>
      <c r="C77" s="62">
        <v>13</v>
      </c>
      <c r="D77" s="59">
        <v>11083</v>
      </c>
      <c r="E77" s="62">
        <v>13</v>
      </c>
      <c r="F77" s="59">
        <v>11096</v>
      </c>
      <c r="G77" s="65"/>
      <c r="H77" s="65"/>
      <c r="I77" s="42"/>
      <c r="J77" s="42"/>
      <c r="K77" s="43">
        <v>0</v>
      </c>
      <c r="L77">
        <v>111</v>
      </c>
    </row>
    <row r="78" spans="1:12" x14ac:dyDescent="0.25">
      <c r="A78" s="59">
        <v>12</v>
      </c>
      <c r="B78" s="59">
        <v>11204</v>
      </c>
      <c r="C78" s="62">
        <v>13</v>
      </c>
      <c r="D78" s="59">
        <v>11218</v>
      </c>
      <c r="E78" s="62">
        <v>13</v>
      </c>
      <c r="F78" s="59">
        <v>11232</v>
      </c>
      <c r="G78" s="65"/>
      <c r="H78" s="65"/>
      <c r="I78" s="42"/>
      <c r="J78" s="42"/>
      <c r="K78" s="43">
        <v>0</v>
      </c>
      <c r="L78">
        <v>111</v>
      </c>
    </row>
    <row r="79" spans="1:12" x14ac:dyDescent="0.25">
      <c r="A79" s="59">
        <v>21</v>
      </c>
      <c r="B79" s="59">
        <v>11374</v>
      </c>
      <c r="C79" s="62">
        <v>22</v>
      </c>
      <c r="D79" s="59">
        <v>11385</v>
      </c>
      <c r="E79" s="62">
        <v>24</v>
      </c>
      <c r="F79" s="59">
        <v>11395</v>
      </c>
      <c r="G79" s="65"/>
      <c r="H79" s="65"/>
      <c r="I79" s="42"/>
      <c r="J79" s="42"/>
      <c r="K79" s="43">
        <v>0</v>
      </c>
      <c r="L79">
        <v>222</v>
      </c>
    </row>
    <row r="80" spans="1:12" x14ac:dyDescent="0.25">
      <c r="A80" s="59">
        <v>12</v>
      </c>
      <c r="B80" s="59">
        <v>11511</v>
      </c>
      <c r="C80" s="62">
        <v>13</v>
      </c>
      <c r="D80" s="59">
        <v>11532</v>
      </c>
      <c r="E80" s="62">
        <v>13</v>
      </c>
      <c r="F80" s="59">
        <v>11544</v>
      </c>
      <c r="G80" s="65"/>
      <c r="H80" s="65"/>
      <c r="I80" s="42"/>
      <c r="J80" s="42"/>
      <c r="K80" s="43">
        <v>0</v>
      </c>
      <c r="L80">
        <v>111</v>
      </c>
    </row>
    <row r="81" spans="1:12" x14ac:dyDescent="0.25">
      <c r="A81" s="60">
        <v>12</v>
      </c>
      <c r="B81" s="60">
        <v>11717</v>
      </c>
      <c r="C81" s="63">
        <v>24</v>
      </c>
      <c r="D81" s="60">
        <v>11732</v>
      </c>
      <c r="E81" s="63">
        <v>13</v>
      </c>
      <c r="F81" s="60">
        <v>11753</v>
      </c>
      <c r="G81" s="66"/>
      <c r="H81" s="66"/>
      <c r="I81" s="41"/>
      <c r="J81" s="41"/>
      <c r="K81" s="51">
        <v>0</v>
      </c>
      <c r="L81">
        <v>121</v>
      </c>
    </row>
    <row r="82" spans="1:12" x14ac:dyDescent="0.25">
      <c r="A82" s="60">
        <v>12</v>
      </c>
      <c r="B82" s="60">
        <v>11918</v>
      </c>
      <c r="C82" s="63">
        <v>24</v>
      </c>
      <c r="D82" s="60">
        <v>11934</v>
      </c>
      <c r="E82" s="63">
        <v>24</v>
      </c>
      <c r="F82" s="60">
        <v>11955</v>
      </c>
      <c r="G82" s="66"/>
      <c r="H82" s="66"/>
      <c r="I82" s="41"/>
      <c r="J82" s="41"/>
      <c r="K82" s="51">
        <v>0</v>
      </c>
      <c r="L82">
        <v>122</v>
      </c>
    </row>
    <row r="83" spans="1:12" x14ac:dyDescent="0.25">
      <c r="A83" s="60">
        <v>12</v>
      </c>
      <c r="B83" s="60">
        <v>12151</v>
      </c>
      <c r="C83" s="63">
        <v>13</v>
      </c>
      <c r="D83" s="60">
        <v>12173</v>
      </c>
      <c r="E83" s="63">
        <v>13</v>
      </c>
      <c r="F83" s="60">
        <v>12189</v>
      </c>
      <c r="G83" s="66"/>
      <c r="H83" s="66"/>
      <c r="I83" s="41"/>
      <c r="J83" s="41"/>
      <c r="K83" s="51">
        <v>0</v>
      </c>
      <c r="L83">
        <v>111</v>
      </c>
    </row>
    <row r="84" spans="1:12" x14ac:dyDescent="0.25">
      <c r="A84" s="60">
        <v>12</v>
      </c>
      <c r="B84" s="60">
        <v>12319</v>
      </c>
      <c r="C84" s="63">
        <v>13</v>
      </c>
      <c r="D84" s="60">
        <v>12327</v>
      </c>
      <c r="E84" s="63">
        <v>13</v>
      </c>
      <c r="F84" s="60">
        <v>12341</v>
      </c>
      <c r="G84" s="66"/>
      <c r="H84" s="66"/>
      <c r="I84" s="41"/>
      <c r="J84" s="41"/>
      <c r="K84" s="51">
        <v>0</v>
      </c>
      <c r="L84">
        <v>111</v>
      </c>
    </row>
    <row r="85" spans="1:12" x14ac:dyDescent="0.25">
      <c r="A85" s="60">
        <v>12</v>
      </c>
      <c r="B85" s="60">
        <v>12458</v>
      </c>
      <c r="C85" s="63">
        <v>13</v>
      </c>
      <c r="D85" s="60">
        <v>12467</v>
      </c>
      <c r="E85" s="63">
        <v>13</v>
      </c>
      <c r="F85" s="60">
        <v>12481</v>
      </c>
      <c r="G85" s="66"/>
      <c r="H85" s="66"/>
      <c r="I85" s="41"/>
      <c r="J85" s="41"/>
      <c r="K85" s="51">
        <v>0</v>
      </c>
      <c r="L85">
        <v>111</v>
      </c>
    </row>
    <row r="86" spans="1:12" x14ac:dyDescent="0.25">
      <c r="A86" s="60">
        <v>12</v>
      </c>
      <c r="B86" s="60">
        <v>12619</v>
      </c>
      <c r="C86" s="63">
        <v>13</v>
      </c>
      <c r="D86" s="60">
        <v>12632</v>
      </c>
      <c r="E86" s="63">
        <v>13</v>
      </c>
      <c r="F86" s="60">
        <v>12634</v>
      </c>
      <c r="G86" s="66"/>
      <c r="H86" s="66"/>
      <c r="I86" s="41"/>
      <c r="J86" s="41"/>
      <c r="K86" s="51">
        <v>0</v>
      </c>
      <c r="L86">
        <v>111</v>
      </c>
    </row>
    <row r="87" spans="1:12" x14ac:dyDescent="0.25">
      <c r="A87" s="60">
        <v>12</v>
      </c>
      <c r="B87" s="60">
        <v>12811</v>
      </c>
      <c r="C87" s="63">
        <v>13</v>
      </c>
      <c r="D87" s="60">
        <v>12826</v>
      </c>
      <c r="E87" s="63">
        <v>13</v>
      </c>
      <c r="F87" s="60">
        <v>12839</v>
      </c>
      <c r="G87" s="66"/>
      <c r="H87" s="66"/>
      <c r="I87" s="41"/>
      <c r="J87" s="41"/>
      <c r="K87" s="51">
        <v>0</v>
      </c>
      <c r="L87">
        <v>111</v>
      </c>
    </row>
    <row r="88" spans="1:12" x14ac:dyDescent="0.25">
      <c r="A88" s="60">
        <v>12</v>
      </c>
      <c r="B88" s="60">
        <v>12954</v>
      </c>
      <c r="C88" s="63">
        <v>13</v>
      </c>
      <c r="D88" s="60">
        <v>12968</v>
      </c>
      <c r="E88" s="63">
        <v>13</v>
      </c>
      <c r="F88" s="60">
        <v>12995</v>
      </c>
      <c r="G88" s="66"/>
      <c r="H88" s="66"/>
      <c r="I88" s="41"/>
      <c r="J88" s="41"/>
      <c r="K88" s="51">
        <v>0</v>
      </c>
      <c r="L88">
        <v>111</v>
      </c>
    </row>
    <row r="89" spans="1:12" x14ac:dyDescent="0.25">
      <c r="A89" s="60">
        <v>12</v>
      </c>
      <c r="B89" s="60">
        <v>13112</v>
      </c>
      <c r="C89" s="63">
        <v>13</v>
      </c>
      <c r="D89" s="60">
        <v>13123</v>
      </c>
      <c r="E89" s="63">
        <v>13</v>
      </c>
      <c r="F89" s="60">
        <v>13132</v>
      </c>
      <c r="G89" s="66"/>
      <c r="H89" s="66"/>
      <c r="I89" s="41"/>
      <c r="J89" s="41"/>
      <c r="K89" s="51">
        <v>0</v>
      </c>
      <c r="L89">
        <v>111</v>
      </c>
    </row>
    <row r="90" spans="1:12" x14ac:dyDescent="0.25">
      <c r="A90" s="60">
        <v>12</v>
      </c>
      <c r="B90" s="60">
        <v>13363</v>
      </c>
      <c r="C90" s="63">
        <v>24</v>
      </c>
      <c r="D90" s="60">
        <v>13384</v>
      </c>
      <c r="E90" s="63">
        <v>13</v>
      </c>
      <c r="F90" s="60">
        <v>13409</v>
      </c>
      <c r="G90" s="66"/>
      <c r="H90" s="66"/>
      <c r="I90" s="41"/>
      <c r="J90" s="41"/>
      <c r="K90" s="51">
        <v>0</v>
      </c>
      <c r="L90">
        <v>121</v>
      </c>
    </row>
    <row r="91" spans="1:12" x14ac:dyDescent="0.25">
      <c r="A91" s="60">
        <v>12</v>
      </c>
      <c r="B91" s="60">
        <v>13537</v>
      </c>
      <c r="C91" s="63">
        <v>13</v>
      </c>
      <c r="D91" s="60">
        <v>13550</v>
      </c>
      <c r="E91" s="63">
        <v>13</v>
      </c>
      <c r="F91" s="60">
        <v>13564</v>
      </c>
      <c r="G91" s="66"/>
      <c r="H91" s="66"/>
      <c r="I91" s="41"/>
      <c r="J91" s="41"/>
      <c r="K91" s="51">
        <v>0</v>
      </c>
      <c r="L91">
        <v>111</v>
      </c>
    </row>
    <row r="92" spans="1:12" x14ac:dyDescent="0.25">
      <c r="A92" s="60">
        <v>21</v>
      </c>
      <c r="B92" s="60">
        <v>13699</v>
      </c>
      <c r="C92" s="63">
        <v>22</v>
      </c>
      <c r="D92" s="60">
        <v>13713</v>
      </c>
      <c r="E92" s="63">
        <v>13</v>
      </c>
      <c r="F92" s="60">
        <v>13732</v>
      </c>
      <c r="G92" s="66"/>
      <c r="H92" s="66"/>
      <c r="I92" s="41"/>
      <c r="J92" s="41"/>
      <c r="K92" s="51">
        <v>0</v>
      </c>
      <c r="L92">
        <v>221</v>
      </c>
    </row>
    <row r="93" spans="1:12" x14ac:dyDescent="0.25">
      <c r="A93" s="60">
        <v>12</v>
      </c>
      <c r="B93" s="60">
        <v>13880</v>
      </c>
      <c r="C93" s="63">
        <v>13</v>
      </c>
      <c r="D93" s="60">
        <v>13895</v>
      </c>
      <c r="E93" s="63">
        <v>13</v>
      </c>
      <c r="F93" s="60">
        <v>13905</v>
      </c>
      <c r="G93" s="66"/>
      <c r="H93" s="66"/>
      <c r="I93" s="41"/>
      <c r="J93" s="41"/>
      <c r="K93" s="51">
        <v>0</v>
      </c>
      <c r="L93">
        <v>111</v>
      </c>
    </row>
    <row r="94" spans="1:12" x14ac:dyDescent="0.25">
      <c r="A94" s="60">
        <v>12</v>
      </c>
      <c r="B94" s="60">
        <v>14022</v>
      </c>
      <c r="C94" s="63">
        <v>13</v>
      </c>
      <c r="D94" s="60">
        <v>14030</v>
      </c>
      <c r="E94" s="63">
        <v>13</v>
      </c>
      <c r="F94" s="60">
        <v>14048</v>
      </c>
      <c r="G94" s="66"/>
      <c r="H94" s="66"/>
      <c r="I94" s="41"/>
      <c r="J94" s="41"/>
      <c r="K94" s="51">
        <v>0</v>
      </c>
      <c r="L94">
        <v>111</v>
      </c>
    </row>
    <row r="95" spans="1:12" x14ac:dyDescent="0.25">
      <c r="A95" s="60">
        <v>21</v>
      </c>
      <c r="B95" s="60">
        <v>14186</v>
      </c>
      <c r="C95" s="63">
        <v>11</v>
      </c>
      <c r="D95" s="60">
        <v>14204</v>
      </c>
      <c r="E95" s="63">
        <v>11</v>
      </c>
      <c r="F95" s="60">
        <v>14218</v>
      </c>
      <c r="G95" s="66"/>
      <c r="H95" s="66"/>
      <c r="I95" s="41"/>
      <c r="J95" s="41"/>
      <c r="K95" s="51">
        <v>0</v>
      </c>
      <c r="L95">
        <v>211</v>
      </c>
    </row>
    <row r="96" spans="1:12" x14ac:dyDescent="0.25">
      <c r="A96" s="60">
        <v>12</v>
      </c>
      <c r="B96" s="60">
        <v>14372</v>
      </c>
      <c r="C96" s="63">
        <v>13</v>
      </c>
      <c r="D96" s="60">
        <v>14395</v>
      </c>
      <c r="E96" s="63">
        <v>13</v>
      </c>
      <c r="F96" s="60">
        <v>14409</v>
      </c>
      <c r="G96" s="66"/>
      <c r="H96" s="66"/>
      <c r="I96" s="41"/>
      <c r="J96" s="41"/>
      <c r="K96" s="51">
        <v>0</v>
      </c>
      <c r="L96">
        <v>111</v>
      </c>
    </row>
    <row r="97" spans="1:12" x14ac:dyDescent="0.25">
      <c r="A97" s="60">
        <v>21</v>
      </c>
      <c r="B97" s="60">
        <v>14533</v>
      </c>
      <c r="C97" s="63">
        <v>11</v>
      </c>
      <c r="D97" s="60">
        <v>14549</v>
      </c>
      <c r="E97" s="63">
        <v>11</v>
      </c>
      <c r="F97" s="60">
        <v>14565</v>
      </c>
      <c r="G97" s="66"/>
      <c r="H97" s="66"/>
      <c r="I97" s="41"/>
      <c r="J97" s="41"/>
      <c r="K97" s="51">
        <v>0</v>
      </c>
      <c r="L97">
        <v>211</v>
      </c>
    </row>
    <row r="98" spans="1:12" x14ac:dyDescent="0.25">
      <c r="A98" s="60">
        <v>12</v>
      </c>
      <c r="B98" s="60">
        <v>14720</v>
      </c>
      <c r="C98" s="63">
        <v>13</v>
      </c>
      <c r="D98" s="60">
        <v>14742</v>
      </c>
      <c r="E98" s="63">
        <v>13</v>
      </c>
      <c r="F98" s="60">
        <v>14759</v>
      </c>
      <c r="G98" s="66"/>
      <c r="H98" s="66"/>
      <c r="I98" s="41"/>
      <c r="J98" s="41"/>
      <c r="K98" s="51">
        <v>0</v>
      </c>
      <c r="L98">
        <v>111</v>
      </c>
    </row>
    <row r="99" spans="1:12" x14ac:dyDescent="0.25">
      <c r="A99" s="60">
        <v>12</v>
      </c>
      <c r="B99" s="60">
        <v>14879</v>
      </c>
      <c r="C99" s="63">
        <v>13</v>
      </c>
      <c r="D99" s="60">
        <v>14893</v>
      </c>
      <c r="E99" s="63">
        <v>13</v>
      </c>
      <c r="F99" s="60">
        <v>14917</v>
      </c>
      <c r="G99" s="66"/>
      <c r="H99" s="66"/>
      <c r="I99" s="41"/>
      <c r="J99" s="41"/>
      <c r="K99" s="51">
        <v>0</v>
      </c>
      <c r="L99">
        <v>111</v>
      </c>
    </row>
    <row r="100" spans="1:12" x14ac:dyDescent="0.25">
      <c r="A100" s="60">
        <v>12</v>
      </c>
      <c r="B100" s="60">
        <v>15031</v>
      </c>
      <c r="C100" s="63">
        <v>13</v>
      </c>
      <c r="D100" s="60">
        <v>15046</v>
      </c>
      <c r="E100" s="63">
        <v>24</v>
      </c>
      <c r="F100" s="60">
        <v>15072</v>
      </c>
      <c r="G100" s="66"/>
      <c r="H100" s="66"/>
      <c r="I100" s="41"/>
      <c r="J100" s="41"/>
      <c r="K100" s="51">
        <v>0</v>
      </c>
      <c r="L100">
        <v>112</v>
      </c>
    </row>
    <row r="101" spans="1:12" x14ac:dyDescent="0.25">
      <c r="A101" s="60">
        <v>12</v>
      </c>
      <c r="B101" s="60">
        <v>15173</v>
      </c>
      <c r="C101" s="63">
        <v>13</v>
      </c>
      <c r="D101" s="60">
        <v>15186</v>
      </c>
      <c r="E101" s="63">
        <v>13</v>
      </c>
      <c r="F101" s="60">
        <v>15200</v>
      </c>
      <c r="G101" s="66"/>
      <c r="H101" s="66"/>
      <c r="I101" s="41"/>
      <c r="J101" s="41"/>
      <c r="K101" s="51">
        <v>0</v>
      </c>
      <c r="L101">
        <v>111</v>
      </c>
    </row>
    <row r="102" spans="1:12" x14ac:dyDescent="0.25">
      <c r="A102" s="60">
        <v>12</v>
      </c>
      <c r="B102" s="60">
        <v>15311</v>
      </c>
      <c r="C102" s="63">
        <v>13</v>
      </c>
      <c r="D102" s="60">
        <v>15338</v>
      </c>
      <c r="E102" s="63">
        <v>13</v>
      </c>
      <c r="F102" s="60">
        <v>15340</v>
      </c>
      <c r="G102" s="66"/>
      <c r="H102" s="66"/>
      <c r="I102" s="41"/>
      <c r="J102" s="41"/>
      <c r="K102" s="51">
        <v>0</v>
      </c>
      <c r="L102">
        <v>111</v>
      </c>
    </row>
    <row r="103" spans="1:12" x14ac:dyDescent="0.25">
      <c r="A103" s="60">
        <v>12</v>
      </c>
      <c r="B103" s="60">
        <v>15451</v>
      </c>
      <c r="C103" s="63">
        <v>13</v>
      </c>
      <c r="D103" s="60">
        <v>15462</v>
      </c>
      <c r="E103" s="63">
        <v>24</v>
      </c>
      <c r="F103" s="60">
        <v>15490</v>
      </c>
      <c r="G103" s="66"/>
      <c r="H103" s="66"/>
      <c r="I103" s="41"/>
      <c r="J103" s="41"/>
      <c r="K103" s="51">
        <v>0</v>
      </c>
      <c r="L103">
        <v>112</v>
      </c>
    </row>
    <row r="104" spans="1:12" x14ac:dyDescent="0.25">
      <c r="A104" s="60">
        <v>12</v>
      </c>
      <c r="B104" s="60">
        <v>15606</v>
      </c>
      <c r="C104" s="63">
        <v>13</v>
      </c>
      <c r="D104" s="60">
        <v>15616</v>
      </c>
      <c r="E104" s="63">
        <v>13</v>
      </c>
      <c r="F104" s="60">
        <v>15628</v>
      </c>
      <c r="G104" s="66"/>
      <c r="H104" s="66"/>
      <c r="I104" s="41"/>
      <c r="J104" s="41"/>
      <c r="K104" s="51">
        <v>0</v>
      </c>
      <c r="L104">
        <v>111</v>
      </c>
    </row>
    <row r="105" spans="1:12" x14ac:dyDescent="0.25">
      <c r="A105" s="59">
        <v>12</v>
      </c>
      <c r="B105" s="59">
        <v>15734</v>
      </c>
      <c r="C105" s="62">
        <v>13</v>
      </c>
      <c r="D105" s="59">
        <v>15762</v>
      </c>
      <c r="E105" s="62">
        <v>13</v>
      </c>
      <c r="F105" s="59">
        <v>15772</v>
      </c>
      <c r="G105" s="65"/>
      <c r="H105" s="65"/>
      <c r="I105" s="42"/>
      <c r="J105" s="42"/>
      <c r="K105" s="43">
        <v>0</v>
      </c>
      <c r="L105">
        <v>111</v>
      </c>
    </row>
    <row r="106" spans="1:12" x14ac:dyDescent="0.25">
      <c r="A106" s="59">
        <v>12</v>
      </c>
      <c r="B106" s="59">
        <v>15892</v>
      </c>
      <c r="C106" s="62">
        <v>13</v>
      </c>
      <c r="D106" s="59">
        <v>15907</v>
      </c>
      <c r="E106" s="62">
        <v>13</v>
      </c>
      <c r="F106" s="59">
        <v>15920</v>
      </c>
      <c r="G106" s="65"/>
      <c r="H106" s="65"/>
      <c r="I106" s="42"/>
      <c r="J106" s="42"/>
      <c r="K106" s="43">
        <v>0</v>
      </c>
      <c r="L106">
        <v>111</v>
      </c>
    </row>
    <row r="107" spans="1:12" x14ac:dyDescent="0.25">
      <c r="A107" s="59">
        <v>12</v>
      </c>
      <c r="B107" s="59">
        <v>16029</v>
      </c>
      <c r="C107" s="62">
        <v>13</v>
      </c>
      <c r="D107" s="59">
        <v>16047</v>
      </c>
      <c r="E107" s="62">
        <v>13</v>
      </c>
      <c r="F107" s="59">
        <v>16057</v>
      </c>
      <c r="G107" s="65"/>
      <c r="H107" s="65"/>
      <c r="I107" s="42"/>
      <c r="J107" s="42"/>
      <c r="K107" s="43">
        <v>0</v>
      </c>
      <c r="L107">
        <v>111</v>
      </c>
    </row>
    <row r="108" spans="1:12" x14ac:dyDescent="0.25">
      <c r="A108" s="59">
        <v>12</v>
      </c>
      <c r="B108" s="59">
        <v>16175</v>
      </c>
      <c r="C108" s="62">
        <v>13</v>
      </c>
      <c r="D108" s="59">
        <v>16189</v>
      </c>
      <c r="E108" s="62">
        <v>13</v>
      </c>
      <c r="F108" s="59">
        <v>16207</v>
      </c>
      <c r="G108" s="65"/>
      <c r="H108" s="65"/>
      <c r="I108" s="42"/>
      <c r="J108" s="42"/>
      <c r="K108" s="43">
        <v>0</v>
      </c>
      <c r="L108">
        <v>111</v>
      </c>
    </row>
    <row r="109" spans="1:12" x14ac:dyDescent="0.25">
      <c r="A109" s="59">
        <v>12</v>
      </c>
      <c r="B109" s="59">
        <v>16316</v>
      </c>
      <c r="C109" s="62">
        <v>13</v>
      </c>
      <c r="D109" s="59">
        <v>16350</v>
      </c>
      <c r="E109" s="62">
        <v>13</v>
      </c>
      <c r="F109" s="59">
        <v>16362</v>
      </c>
      <c r="G109" s="65"/>
      <c r="H109" s="65"/>
      <c r="I109" s="42"/>
      <c r="J109" s="42"/>
      <c r="K109" s="43">
        <v>0</v>
      </c>
      <c r="L109">
        <v>111</v>
      </c>
    </row>
    <row r="110" spans="1:12" x14ac:dyDescent="0.25">
      <c r="A110" s="59">
        <v>12</v>
      </c>
      <c r="B110" s="59">
        <v>16501</v>
      </c>
      <c r="C110" s="62">
        <v>13</v>
      </c>
      <c r="D110" s="59">
        <v>16515</v>
      </c>
      <c r="E110" s="62">
        <v>13</v>
      </c>
      <c r="F110" s="59">
        <v>16530</v>
      </c>
      <c r="G110" s="65"/>
      <c r="H110" s="65"/>
      <c r="I110" s="42"/>
      <c r="J110" s="42"/>
      <c r="K110" s="43">
        <v>0</v>
      </c>
      <c r="L110">
        <v>111</v>
      </c>
    </row>
    <row r="111" spans="1:12" x14ac:dyDescent="0.25">
      <c r="A111" s="59">
        <v>12</v>
      </c>
      <c r="B111" s="59">
        <v>16648</v>
      </c>
      <c r="C111" s="62">
        <v>13</v>
      </c>
      <c r="D111" s="59">
        <v>16686</v>
      </c>
      <c r="E111" s="62">
        <v>13</v>
      </c>
      <c r="F111" s="59">
        <v>16696</v>
      </c>
      <c r="G111" s="65"/>
      <c r="H111" s="65"/>
      <c r="I111" s="42"/>
      <c r="J111" s="42"/>
      <c r="K111" s="43">
        <v>0</v>
      </c>
      <c r="L111">
        <v>111</v>
      </c>
    </row>
    <row r="112" spans="1:12" x14ac:dyDescent="0.25">
      <c r="A112" s="59">
        <v>12</v>
      </c>
      <c r="B112" s="59">
        <v>16818</v>
      </c>
      <c r="C112" s="62">
        <v>13</v>
      </c>
      <c r="D112" s="59">
        <v>16835</v>
      </c>
      <c r="E112" s="62">
        <v>24</v>
      </c>
      <c r="F112" s="59">
        <v>16850</v>
      </c>
      <c r="G112" s="65"/>
      <c r="H112" s="65"/>
      <c r="I112" s="42"/>
      <c r="J112" s="42"/>
      <c r="K112" s="43">
        <v>0</v>
      </c>
      <c r="L112">
        <v>112</v>
      </c>
    </row>
    <row r="113" spans="1:12" x14ac:dyDescent="0.25">
      <c r="A113" s="59">
        <v>21</v>
      </c>
      <c r="B113" s="59">
        <v>17006</v>
      </c>
      <c r="C113" s="62">
        <v>22</v>
      </c>
      <c r="D113" s="59">
        <v>17008</v>
      </c>
      <c r="E113" s="62">
        <v>13</v>
      </c>
      <c r="F113" s="59">
        <v>17026</v>
      </c>
      <c r="G113" s="65"/>
      <c r="H113" s="65"/>
      <c r="I113" s="42"/>
      <c r="J113" s="42"/>
      <c r="K113" s="43">
        <v>0</v>
      </c>
      <c r="L113">
        <v>221</v>
      </c>
    </row>
    <row r="114" spans="1:12" x14ac:dyDescent="0.25">
      <c r="A114" s="59">
        <v>12</v>
      </c>
      <c r="B114" s="59">
        <v>17143</v>
      </c>
      <c r="C114" s="62">
        <v>13</v>
      </c>
      <c r="D114" s="59">
        <v>17166</v>
      </c>
      <c r="E114" s="62">
        <v>13</v>
      </c>
      <c r="F114" s="59">
        <v>17181</v>
      </c>
      <c r="G114" s="65"/>
      <c r="H114" s="65"/>
      <c r="I114" s="42"/>
      <c r="J114" s="42"/>
      <c r="K114" s="43">
        <v>0</v>
      </c>
      <c r="L114">
        <v>111</v>
      </c>
    </row>
    <row r="115" spans="1:12" x14ac:dyDescent="0.25">
      <c r="A115" s="59">
        <v>12</v>
      </c>
      <c r="B115" s="59">
        <v>17334</v>
      </c>
      <c r="C115" s="62">
        <v>13</v>
      </c>
      <c r="D115" s="59">
        <v>17362</v>
      </c>
      <c r="E115" s="62">
        <v>24</v>
      </c>
      <c r="F115" s="59">
        <v>17385</v>
      </c>
      <c r="G115" s="65"/>
      <c r="H115" s="65"/>
      <c r="I115" s="42"/>
      <c r="J115" s="42"/>
      <c r="K115" s="43">
        <v>0</v>
      </c>
      <c r="L115">
        <v>112</v>
      </c>
    </row>
    <row r="116" spans="1:12" x14ac:dyDescent="0.25">
      <c r="A116" s="59">
        <v>12</v>
      </c>
      <c r="B116" s="59">
        <v>17503</v>
      </c>
      <c r="C116" s="62">
        <v>24</v>
      </c>
      <c r="D116" s="59">
        <v>17583</v>
      </c>
      <c r="E116" s="62">
        <v>13</v>
      </c>
      <c r="F116" s="59">
        <v>17651</v>
      </c>
      <c r="G116" s="65"/>
      <c r="H116" s="65"/>
      <c r="I116" s="42"/>
      <c r="J116" s="42"/>
      <c r="K116" s="43">
        <v>0</v>
      </c>
      <c r="L116">
        <v>121</v>
      </c>
    </row>
    <row r="117" spans="1:12" x14ac:dyDescent="0.25">
      <c r="A117" s="59">
        <v>12</v>
      </c>
      <c r="B117" s="59">
        <v>17767</v>
      </c>
      <c r="C117" s="62">
        <v>13</v>
      </c>
      <c r="D117" s="59">
        <v>17784</v>
      </c>
      <c r="E117" s="62">
        <v>13</v>
      </c>
      <c r="F117" s="59">
        <v>17801</v>
      </c>
      <c r="G117" s="65"/>
      <c r="H117" s="65"/>
      <c r="I117" s="42"/>
      <c r="J117" s="42"/>
      <c r="K117" s="43">
        <v>0</v>
      </c>
      <c r="L117">
        <v>111</v>
      </c>
    </row>
    <row r="118" spans="1:12" x14ac:dyDescent="0.25">
      <c r="A118" s="59">
        <v>21</v>
      </c>
      <c r="B118" s="59">
        <v>17935</v>
      </c>
      <c r="C118" s="62">
        <v>11</v>
      </c>
      <c r="D118" s="59">
        <v>17975</v>
      </c>
      <c r="E118" s="62">
        <v>11</v>
      </c>
      <c r="F118" s="59">
        <v>17985</v>
      </c>
      <c r="G118" s="65"/>
      <c r="H118" s="65"/>
      <c r="I118" s="42"/>
      <c r="J118" s="42"/>
      <c r="K118" s="43">
        <v>0</v>
      </c>
      <c r="L118">
        <v>211</v>
      </c>
    </row>
    <row r="119" spans="1:12" x14ac:dyDescent="0.25">
      <c r="A119" s="59">
        <v>12</v>
      </c>
      <c r="B119" s="59">
        <v>18099</v>
      </c>
      <c r="C119" s="62">
        <v>13</v>
      </c>
      <c r="D119" s="59">
        <v>18115</v>
      </c>
      <c r="E119" s="62">
        <v>13</v>
      </c>
      <c r="F119" s="59">
        <v>18130</v>
      </c>
      <c r="G119" s="65"/>
      <c r="H119" s="65"/>
      <c r="I119" s="42"/>
      <c r="J119" s="42"/>
      <c r="K119" s="43">
        <v>0</v>
      </c>
      <c r="L119">
        <v>111</v>
      </c>
    </row>
    <row r="120" spans="1:12" x14ac:dyDescent="0.25">
      <c r="A120" s="59">
        <v>12</v>
      </c>
      <c r="B120" s="59">
        <v>18252</v>
      </c>
      <c r="C120" s="62">
        <v>13</v>
      </c>
      <c r="D120" s="59">
        <v>18264</v>
      </c>
      <c r="E120" s="62">
        <v>13</v>
      </c>
      <c r="F120" s="59">
        <v>18277</v>
      </c>
      <c r="G120" s="65"/>
      <c r="H120" s="65"/>
      <c r="I120" s="42"/>
      <c r="J120" s="42"/>
      <c r="K120" s="43">
        <v>0</v>
      </c>
      <c r="L120">
        <v>111</v>
      </c>
    </row>
    <row r="121" spans="1:12" x14ac:dyDescent="0.25">
      <c r="A121" s="59">
        <v>12</v>
      </c>
      <c r="B121" s="59">
        <v>18388</v>
      </c>
      <c r="C121" s="62">
        <v>13</v>
      </c>
      <c r="D121" s="59">
        <v>18402</v>
      </c>
      <c r="E121" s="62">
        <v>24</v>
      </c>
      <c r="F121" s="59">
        <v>18416</v>
      </c>
      <c r="G121" s="65"/>
      <c r="H121" s="65"/>
      <c r="I121" s="42"/>
      <c r="J121" s="42"/>
      <c r="K121" s="43">
        <v>0</v>
      </c>
      <c r="L121">
        <v>112</v>
      </c>
    </row>
    <row r="122" spans="1:12" x14ac:dyDescent="0.25">
      <c r="A122" s="59">
        <v>12</v>
      </c>
      <c r="B122" s="59">
        <v>18544</v>
      </c>
      <c r="C122" s="62">
        <v>13</v>
      </c>
      <c r="D122" s="59">
        <v>18553</v>
      </c>
      <c r="E122" s="62">
        <v>13</v>
      </c>
      <c r="F122" s="59">
        <v>18568</v>
      </c>
      <c r="G122" s="65"/>
      <c r="H122" s="65"/>
      <c r="I122" s="42"/>
      <c r="J122" s="42"/>
      <c r="K122" s="43">
        <v>0</v>
      </c>
      <c r="L122">
        <v>111</v>
      </c>
    </row>
    <row r="123" spans="1:12" x14ac:dyDescent="0.25">
      <c r="A123" s="59">
        <v>12</v>
      </c>
      <c r="B123" s="59">
        <v>18677</v>
      </c>
      <c r="C123" s="62">
        <v>13</v>
      </c>
      <c r="D123" s="59">
        <v>18691</v>
      </c>
      <c r="E123" s="62">
        <v>13</v>
      </c>
      <c r="F123" s="59">
        <v>18705</v>
      </c>
      <c r="G123" s="65"/>
      <c r="H123" s="65"/>
      <c r="I123" s="42"/>
      <c r="J123" s="42"/>
      <c r="K123" s="43">
        <v>0</v>
      </c>
      <c r="L123">
        <v>111</v>
      </c>
    </row>
    <row r="124" spans="1:12" x14ac:dyDescent="0.25">
      <c r="A124" s="59">
        <v>12</v>
      </c>
      <c r="B124" s="59">
        <v>18832</v>
      </c>
      <c r="C124" s="62">
        <v>13</v>
      </c>
      <c r="D124" s="59">
        <v>18849</v>
      </c>
      <c r="E124" s="62">
        <v>13</v>
      </c>
      <c r="F124" s="59">
        <v>18863</v>
      </c>
      <c r="G124" s="65"/>
      <c r="H124" s="65"/>
      <c r="I124" s="42"/>
      <c r="J124" s="42"/>
      <c r="K124" s="43">
        <v>0</v>
      </c>
      <c r="L124">
        <v>111</v>
      </c>
    </row>
    <row r="125" spans="1:12" x14ac:dyDescent="0.25">
      <c r="A125" s="59">
        <v>12</v>
      </c>
      <c r="B125" s="59">
        <v>18984</v>
      </c>
      <c r="C125" s="62">
        <v>13</v>
      </c>
      <c r="D125" s="59">
        <v>18998</v>
      </c>
      <c r="E125" s="62">
        <v>13</v>
      </c>
      <c r="F125" s="59">
        <v>19010</v>
      </c>
      <c r="G125" s="65"/>
      <c r="H125" s="65"/>
      <c r="I125" s="42"/>
      <c r="J125" s="42"/>
      <c r="K125" s="43">
        <v>0</v>
      </c>
      <c r="L125">
        <v>111</v>
      </c>
    </row>
    <row r="126" spans="1:12" x14ac:dyDescent="0.25">
      <c r="A126" s="59">
        <v>12</v>
      </c>
      <c r="B126" s="59">
        <v>19119</v>
      </c>
      <c r="C126" s="62">
        <v>13</v>
      </c>
      <c r="D126" s="59">
        <v>19129</v>
      </c>
      <c r="E126" s="62">
        <v>13</v>
      </c>
      <c r="F126" s="59">
        <v>19143</v>
      </c>
      <c r="G126" s="65"/>
      <c r="H126" s="65"/>
      <c r="I126" s="42"/>
      <c r="J126" s="42"/>
      <c r="K126" s="43">
        <v>0</v>
      </c>
      <c r="L126">
        <v>111</v>
      </c>
    </row>
    <row r="127" spans="1:12" x14ac:dyDescent="0.25">
      <c r="A127" s="59">
        <v>12</v>
      </c>
      <c r="B127" s="59">
        <v>19260</v>
      </c>
      <c r="C127" s="62">
        <v>13</v>
      </c>
      <c r="D127" s="59">
        <v>19288</v>
      </c>
      <c r="E127" s="62">
        <v>13</v>
      </c>
      <c r="F127" s="59">
        <v>19301</v>
      </c>
      <c r="G127" s="65"/>
      <c r="H127" s="65"/>
      <c r="I127" s="42"/>
      <c r="J127" s="42"/>
      <c r="K127" s="43">
        <v>0</v>
      </c>
      <c r="L127">
        <v>111</v>
      </c>
    </row>
    <row r="128" spans="1:12" x14ac:dyDescent="0.25">
      <c r="A128" s="59">
        <v>12</v>
      </c>
      <c r="B128" s="59">
        <v>19405</v>
      </c>
      <c r="C128" s="62">
        <v>13</v>
      </c>
      <c r="D128" s="59">
        <v>19416</v>
      </c>
      <c r="E128" s="62">
        <v>13</v>
      </c>
      <c r="F128" s="59">
        <v>19431</v>
      </c>
      <c r="G128" s="65"/>
      <c r="H128" s="65"/>
      <c r="I128" s="42"/>
      <c r="J128" s="42"/>
      <c r="K128" s="43">
        <v>0</v>
      </c>
      <c r="L128">
        <v>111</v>
      </c>
    </row>
    <row r="129" spans="1:12" x14ac:dyDescent="0.25">
      <c r="A129" s="59">
        <v>12</v>
      </c>
      <c r="B129" s="59">
        <v>19537</v>
      </c>
      <c r="C129" s="62">
        <v>13</v>
      </c>
      <c r="D129" s="59">
        <v>19545</v>
      </c>
      <c r="E129" s="62">
        <v>13</v>
      </c>
      <c r="F129" s="59">
        <v>19555</v>
      </c>
      <c r="G129" s="65"/>
      <c r="H129" s="65"/>
      <c r="I129" s="42"/>
      <c r="J129" s="42"/>
      <c r="K129" s="43">
        <v>0</v>
      </c>
      <c r="L129">
        <v>111</v>
      </c>
    </row>
    <row r="130" spans="1:12" x14ac:dyDescent="0.25">
      <c r="A130" s="60">
        <v>12</v>
      </c>
      <c r="B130" s="60">
        <v>19669</v>
      </c>
      <c r="C130" s="63">
        <v>13</v>
      </c>
      <c r="D130" s="60">
        <v>19681</v>
      </c>
      <c r="E130" s="63">
        <v>24</v>
      </c>
      <c r="F130" s="60">
        <v>19696</v>
      </c>
      <c r="G130" s="66"/>
      <c r="H130" s="66"/>
      <c r="I130" s="41"/>
      <c r="J130" s="41"/>
      <c r="K130" s="51">
        <v>0</v>
      </c>
      <c r="L130">
        <v>112</v>
      </c>
    </row>
    <row r="131" spans="1:12" x14ac:dyDescent="0.25">
      <c r="A131" s="60">
        <v>12</v>
      </c>
      <c r="B131" s="60">
        <v>19804</v>
      </c>
      <c r="C131" s="63">
        <v>13</v>
      </c>
      <c r="D131" s="60">
        <v>19818</v>
      </c>
      <c r="E131" s="63">
        <v>13</v>
      </c>
      <c r="F131" s="60">
        <v>19835</v>
      </c>
      <c r="G131" s="66"/>
      <c r="H131" s="66"/>
      <c r="I131" s="41"/>
      <c r="J131" s="41"/>
      <c r="K131" s="51">
        <v>0</v>
      </c>
      <c r="L131">
        <v>111</v>
      </c>
    </row>
    <row r="132" spans="1:12" x14ac:dyDescent="0.25">
      <c r="A132" s="60">
        <v>12</v>
      </c>
      <c r="B132" s="60">
        <v>19949</v>
      </c>
      <c r="C132" s="63">
        <v>13</v>
      </c>
      <c r="D132" s="60">
        <v>19962</v>
      </c>
      <c r="E132" s="63">
        <v>13</v>
      </c>
      <c r="F132" s="60">
        <v>19975</v>
      </c>
      <c r="G132" s="66"/>
      <c r="H132" s="66"/>
      <c r="I132" s="41"/>
      <c r="J132" s="41"/>
      <c r="K132" s="51">
        <v>0</v>
      </c>
      <c r="L132">
        <v>111</v>
      </c>
    </row>
    <row r="133" spans="1:12" x14ac:dyDescent="0.25">
      <c r="A133" s="60">
        <v>12</v>
      </c>
      <c r="B133" s="60">
        <v>20087</v>
      </c>
      <c r="C133" s="63">
        <v>13</v>
      </c>
      <c r="D133" s="60">
        <v>20098</v>
      </c>
      <c r="E133" s="63">
        <v>13</v>
      </c>
      <c r="F133" s="60">
        <v>20109</v>
      </c>
      <c r="G133" s="66"/>
      <c r="H133" s="66"/>
      <c r="I133" s="41"/>
      <c r="J133" s="41"/>
      <c r="K133" s="51">
        <v>0</v>
      </c>
      <c r="L133">
        <v>111</v>
      </c>
    </row>
    <row r="134" spans="1:12" x14ac:dyDescent="0.25">
      <c r="A134" s="60">
        <v>12</v>
      </c>
      <c r="B134" s="60">
        <v>20251</v>
      </c>
      <c r="C134" s="63">
        <v>13</v>
      </c>
      <c r="D134" s="60">
        <v>20262</v>
      </c>
      <c r="E134" s="63">
        <v>13</v>
      </c>
      <c r="F134" s="60">
        <v>20277</v>
      </c>
      <c r="G134" s="66"/>
      <c r="H134" s="66"/>
      <c r="I134" s="41"/>
      <c r="J134" s="41"/>
      <c r="K134" s="51">
        <v>0</v>
      </c>
      <c r="L134">
        <v>111</v>
      </c>
    </row>
    <row r="135" spans="1:12" x14ac:dyDescent="0.25">
      <c r="A135" s="60">
        <v>12</v>
      </c>
      <c r="B135" s="60">
        <v>20496</v>
      </c>
      <c r="C135" s="63">
        <v>13</v>
      </c>
      <c r="D135" s="60">
        <v>20509</v>
      </c>
      <c r="E135" s="63">
        <v>13</v>
      </c>
      <c r="F135" s="60">
        <v>20529</v>
      </c>
      <c r="G135" s="66"/>
      <c r="H135" s="66"/>
      <c r="I135" s="41"/>
      <c r="J135" s="41"/>
      <c r="K135" s="51">
        <v>0</v>
      </c>
      <c r="L135">
        <v>111</v>
      </c>
    </row>
    <row r="136" spans="1:12" x14ac:dyDescent="0.25">
      <c r="A136" s="60">
        <v>12</v>
      </c>
      <c r="B136" s="60">
        <v>20645</v>
      </c>
      <c r="C136" s="63">
        <v>13</v>
      </c>
      <c r="D136" s="60">
        <v>20687</v>
      </c>
      <c r="E136" s="63">
        <v>13</v>
      </c>
      <c r="F136" s="60">
        <v>20700</v>
      </c>
      <c r="G136" s="66"/>
      <c r="H136" s="66"/>
      <c r="I136" s="41"/>
      <c r="J136" s="41"/>
      <c r="K136" s="51">
        <v>0</v>
      </c>
      <c r="L136">
        <v>111</v>
      </c>
    </row>
    <row r="137" spans="1:12" x14ac:dyDescent="0.25">
      <c r="A137" s="60">
        <v>12</v>
      </c>
      <c r="B137" s="60">
        <v>20839</v>
      </c>
      <c r="C137" s="63">
        <v>13</v>
      </c>
      <c r="D137" s="60">
        <v>20849</v>
      </c>
      <c r="E137" s="63">
        <v>13</v>
      </c>
      <c r="F137" s="60">
        <v>20861</v>
      </c>
      <c r="G137" s="66"/>
      <c r="H137" s="66"/>
      <c r="I137" s="41"/>
      <c r="J137" s="41"/>
      <c r="K137" s="51">
        <v>0</v>
      </c>
      <c r="L137">
        <v>111</v>
      </c>
    </row>
    <row r="138" spans="1:12" x14ac:dyDescent="0.25">
      <c r="A138" s="60">
        <v>12</v>
      </c>
      <c r="B138" s="60">
        <v>20971</v>
      </c>
      <c r="C138" s="63">
        <v>13</v>
      </c>
      <c r="D138" s="60">
        <v>20989</v>
      </c>
      <c r="E138" s="63">
        <v>13</v>
      </c>
      <c r="F138" s="60">
        <v>20999</v>
      </c>
      <c r="G138" s="66"/>
      <c r="H138" s="66"/>
      <c r="I138" s="41"/>
      <c r="J138" s="41"/>
      <c r="K138" s="51">
        <v>0</v>
      </c>
      <c r="L138">
        <v>111</v>
      </c>
    </row>
    <row r="139" spans="1:12" x14ac:dyDescent="0.25">
      <c r="A139" s="60">
        <v>12</v>
      </c>
      <c r="B139" s="60">
        <v>21154</v>
      </c>
      <c r="C139" s="63">
        <v>13</v>
      </c>
      <c r="D139" s="60">
        <v>21162</v>
      </c>
      <c r="E139" s="63">
        <v>13</v>
      </c>
      <c r="F139" s="60">
        <v>21174</v>
      </c>
      <c r="G139" s="66"/>
      <c r="H139" s="66"/>
      <c r="I139" s="41"/>
      <c r="J139" s="41"/>
      <c r="K139" s="51">
        <v>0</v>
      </c>
      <c r="L139">
        <v>111</v>
      </c>
    </row>
    <row r="140" spans="1:12" x14ac:dyDescent="0.25">
      <c r="A140" s="60">
        <v>12</v>
      </c>
      <c r="B140" s="60">
        <v>21511</v>
      </c>
      <c r="C140" s="63">
        <v>13</v>
      </c>
      <c r="D140" s="60">
        <v>21525</v>
      </c>
      <c r="E140" s="63">
        <v>13</v>
      </c>
      <c r="F140" s="60">
        <v>21539</v>
      </c>
      <c r="G140" s="66"/>
      <c r="H140" s="66"/>
      <c r="I140" s="41"/>
      <c r="J140" s="41"/>
      <c r="K140" s="51">
        <v>0</v>
      </c>
      <c r="L140">
        <v>111</v>
      </c>
    </row>
    <row r="141" spans="1:12" x14ac:dyDescent="0.25">
      <c r="A141" s="60">
        <v>12</v>
      </c>
      <c r="B141" s="60">
        <v>21666</v>
      </c>
      <c r="C141" s="63">
        <v>13</v>
      </c>
      <c r="D141" s="60">
        <v>21678</v>
      </c>
      <c r="E141" s="63">
        <v>13</v>
      </c>
      <c r="F141" s="60">
        <v>21697</v>
      </c>
      <c r="G141" s="66"/>
      <c r="H141" s="66"/>
      <c r="I141" s="41"/>
      <c r="J141" s="41"/>
      <c r="K141" s="51">
        <v>0</v>
      </c>
      <c r="L141">
        <v>111</v>
      </c>
    </row>
    <row r="142" spans="1:12" x14ac:dyDescent="0.25">
      <c r="A142" s="60">
        <v>12</v>
      </c>
      <c r="B142" s="60">
        <v>21889</v>
      </c>
      <c r="C142" s="63">
        <v>13</v>
      </c>
      <c r="D142" s="60">
        <v>21928</v>
      </c>
      <c r="E142" s="63">
        <v>13</v>
      </c>
      <c r="F142" s="60">
        <v>21942</v>
      </c>
      <c r="G142" s="66"/>
      <c r="H142" s="66"/>
      <c r="I142" s="41"/>
      <c r="J142" s="41"/>
      <c r="K142" s="51">
        <v>0</v>
      </c>
      <c r="L142">
        <v>111</v>
      </c>
    </row>
    <row r="143" spans="1:12" x14ac:dyDescent="0.25">
      <c r="A143" s="60">
        <v>21</v>
      </c>
      <c r="B143" s="60">
        <v>22092</v>
      </c>
      <c r="C143" s="63">
        <v>22</v>
      </c>
      <c r="D143" s="60">
        <v>22109</v>
      </c>
      <c r="E143" s="63">
        <v>13</v>
      </c>
      <c r="F143" s="60">
        <v>22127</v>
      </c>
      <c r="G143" s="66"/>
      <c r="H143" s="66"/>
      <c r="I143" s="41"/>
      <c r="J143" s="41"/>
      <c r="K143" s="51">
        <v>0</v>
      </c>
      <c r="L143">
        <v>221</v>
      </c>
    </row>
    <row r="144" spans="1:12" x14ac:dyDescent="0.25">
      <c r="A144" s="60">
        <v>21</v>
      </c>
      <c r="B144" s="60">
        <v>22347</v>
      </c>
      <c r="C144" s="63">
        <v>11</v>
      </c>
      <c r="D144" s="60">
        <v>22361</v>
      </c>
      <c r="E144" s="63">
        <v>11</v>
      </c>
      <c r="F144" s="60">
        <v>22374</v>
      </c>
      <c r="G144" s="66"/>
      <c r="H144" s="66"/>
      <c r="I144" s="41"/>
      <c r="J144" s="41"/>
      <c r="K144" s="51">
        <v>0</v>
      </c>
      <c r="L144">
        <v>211</v>
      </c>
    </row>
    <row r="145" spans="1:12" x14ac:dyDescent="0.25">
      <c r="A145" s="60">
        <v>12</v>
      </c>
      <c r="B145" s="60">
        <v>22521</v>
      </c>
      <c r="C145" s="63">
        <v>13</v>
      </c>
      <c r="D145" s="60">
        <v>22533</v>
      </c>
      <c r="E145" s="63">
        <v>13</v>
      </c>
      <c r="F145" s="60">
        <v>22556</v>
      </c>
      <c r="G145" s="66"/>
      <c r="H145" s="66"/>
      <c r="I145" s="41"/>
      <c r="J145" s="41"/>
      <c r="K145" s="51">
        <v>0</v>
      </c>
      <c r="L145">
        <v>111</v>
      </c>
    </row>
    <row r="146" spans="1:12" x14ac:dyDescent="0.25">
      <c r="A146" s="60">
        <v>12</v>
      </c>
      <c r="B146" s="60">
        <v>22691</v>
      </c>
      <c r="C146" s="63">
        <v>13</v>
      </c>
      <c r="D146" s="60">
        <v>22707</v>
      </c>
      <c r="E146" s="63">
        <v>13</v>
      </c>
      <c r="F146" s="60">
        <v>22717</v>
      </c>
      <c r="G146" s="66"/>
      <c r="H146" s="66"/>
      <c r="I146" s="41"/>
      <c r="J146" s="41"/>
      <c r="K146" s="51">
        <v>0</v>
      </c>
      <c r="L146">
        <v>111</v>
      </c>
    </row>
    <row r="147" spans="1:12" x14ac:dyDescent="0.25">
      <c r="A147" s="60">
        <v>12</v>
      </c>
      <c r="B147" s="60">
        <v>22840</v>
      </c>
      <c r="C147" s="63">
        <v>13</v>
      </c>
      <c r="D147" s="60">
        <v>22848</v>
      </c>
      <c r="E147" s="63">
        <v>13</v>
      </c>
      <c r="F147" s="60">
        <v>22866</v>
      </c>
      <c r="G147" s="66"/>
      <c r="H147" s="66"/>
      <c r="I147" s="41"/>
      <c r="J147" s="41"/>
      <c r="K147" s="51">
        <v>0</v>
      </c>
      <c r="L147">
        <v>111</v>
      </c>
    </row>
    <row r="148" spans="1:12" x14ac:dyDescent="0.25">
      <c r="A148" s="60">
        <v>12</v>
      </c>
      <c r="B148" s="60">
        <v>23006</v>
      </c>
      <c r="C148" s="63">
        <v>13</v>
      </c>
      <c r="D148" s="60">
        <v>23063</v>
      </c>
      <c r="E148" s="63">
        <v>13</v>
      </c>
      <c r="F148" s="60">
        <v>23075</v>
      </c>
      <c r="G148" s="66"/>
      <c r="H148" s="66"/>
      <c r="I148" s="41"/>
      <c r="J148" s="41"/>
      <c r="K148" s="51">
        <v>0</v>
      </c>
      <c r="L148">
        <v>111</v>
      </c>
    </row>
    <row r="149" spans="1:12" x14ac:dyDescent="0.25">
      <c r="A149" s="60">
        <v>12</v>
      </c>
      <c r="B149" s="60">
        <v>23209</v>
      </c>
      <c r="C149" s="63">
        <v>13</v>
      </c>
      <c r="D149" s="60">
        <v>23219</v>
      </c>
      <c r="E149" s="63">
        <v>13</v>
      </c>
      <c r="F149" s="60">
        <v>23228</v>
      </c>
      <c r="G149" s="66"/>
      <c r="H149" s="66"/>
      <c r="I149" s="41"/>
      <c r="J149" s="41"/>
      <c r="K149" s="51">
        <v>0</v>
      </c>
      <c r="L149">
        <v>111</v>
      </c>
    </row>
    <row r="150" spans="1:12" x14ac:dyDescent="0.25">
      <c r="A150" s="60">
        <v>12</v>
      </c>
      <c r="B150" s="60">
        <v>23349</v>
      </c>
      <c r="C150" s="63">
        <v>13</v>
      </c>
      <c r="D150" s="60">
        <v>23361</v>
      </c>
      <c r="E150" s="63">
        <v>13</v>
      </c>
      <c r="F150" s="60">
        <v>23375</v>
      </c>
      <c r="G150" s="66"/>
      <c r="H150" s="66"/>
      <c r="I150" s="41"/>
      <c r="J150" s="41"/>
      <c r="K150" s="51">
        <v>0</v>
      </c>
      <c r="L150">
        <v>111</v>
      </c>
    </row>
    <row r="151" spans="1:12" x14ac:dyDescent="0.25">
      <c r="A151" s="60">
        <v>12</v>
      </c>
      <c r="B151" s="60">
        <v>23500</v>
      </c>
      <c r="C151" s="63">
        <v>13</v>
      </c>
      <c r="D151" s="60">
        <v>23502</v>
      </c>
      <c r="E151" s="63">
        <v>13</v>
      </c>
      <c r="F151" s="60">
        <v>23512</v>
      </c>
      <c r="G151" s="66"/>
      <c r="H151" s="66"/>
      <c r="I151" s="41"/>
      <c r="J151" s="41"/>
      <c r="K151" s="51">
        <v>0</v>
      </c>
      <c r="L151">
        <v>111</v>
      </c>
    </row>
    <row r="152" spans="1:12" x14ac:dyDescent="0.25">
      <c r="A152" s="60">
        <v>21</v>
      </c>
      <c r="B152" s="60">
        <v>23646</v>
      </c>
      <c r="C152" s="63">
        <v>22</v>
      </c>
      <c r="D152" s="60">
        <v>23686</v>
      </c>
      <c r="E152" s="63">
        <v>13</v>
      </c>
      <c r="F152" s="60">
        <v>23705</v>
      </c>
      <c r="G152" s="66"/>
      <c r="H152" s="66"/>
      <c r="I152" s="41"/>
      <c r="J152" s="41"/>
      <c r="K152" s="51">
        <v>0</v>
      </c>
      <c r="L152">
        <v>221</v>
      </c>
    </row>
    <row r="153" spans="1:12" x14ac:dyDescent="0.25">
      <c r="A153" s="60">
        <v>21</v>
      </c>
      <c r="B153" s="60">
        <v>23870</v>
      </c>
      <c r="C153" s="63">
        <v>11</v>
      </c>
      <c r="D153" s="60">
        <v>23886</v>
      </c>
      <c r="E153" s="63">
        <v>11</v>
      </c>
      <c r="F153" s="60">
        <v>23898</v>
      </c>
      <c r="G153" s="66"/>
      <c r="H153" s="66"/>
      <c r="I153" s="41"/>
      <c r="J153" s="41"/>
      <c r="K153" s="51">
        <v>0</v>
      </c>
      <c r="L153">
        <v>211</v>
      </c>
    </row>
    <row r="154" spans="1:12" x14ac:dyDescent="0.25">
      <c r="A154" s="17"/>
      <c r="B154" s="17"/>
      <c r="C154" s="17"/>
      <c r="D154" s="17"/>
      <c r="E154" s="17"/>
      <c r="F154" s="17"/>
      <c r="G154" s="17"/>
      <c r="H15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47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126</v>
      </c>
    </row>
    <row r="2" spans="1:48" x14ac:dyDescent="0.25">
      <c r="A2" t="s">
        <v>0</v>
      </c>
      <c r="B2" s="34">
        <v>40615</v>
      </c>
      <c r="C2" s="35"/>
      <c r="F2" s="26" t="s">
        <v>77</v>
      </c>
      <c r="G2" s="27">
        <v>0</v>
      </c>
    </row>
    <row r="3" spans="1:48" x14ac:dyDescent="0.25">
      <c r="A3" t="s">
        <v>1</v>
      </c>
      <c r="B3">
        <v>0</v>
      </c>
      <c r="F3" s="26" t="s">
        <v>78</v>
      </c>
      <c r="G3" s="27">
        <f>Start!J2</f>
        <v>211</v>
      </c>
      <c r="P3" s="26" t="s">
        <v>79</v>
      </c>
      <c r="Q3" s="27">
        <f>4994-COUNTBLANK(L7:L5000)</f>
        <v>140</v>
      </c>
      <c r="V3" s="26" t="s">
        <v>112</v>
      </c>
      <c r="W3">
        <f>COUNTA(L7:L29)</f>
        <v>23</v>
      </c>
      <c r="AA3" s="26" t="s">
        <v>112</v>
      </c>
      <c r="AB3">
        <f>COUNTA(L30:L53)</f>
        <v>24</v>
      </c>
      <c r="AF3" s="26" t="s">
        <v>112</v>
      </c>
      <c r="AG3">
        <f>COUNTA(L54:L76)</f>
        <v>23</v>
      </c>
      <c r="AK3" s="26" t="s">
        <v>112</v>
      </c>
      <c r="AL3">
        <f>COUNTA(L77:L99)</f>
        <v>23</v>
      </c>
      <c r="AP3" s="26" t="s">
        <v>112</v>
      </c>
      <c r="AQ3">
        <f>COUNTA(L100:L123)</f>
        <v>24</v>
      </c>
      <c r="AU3" s="26" t="s">
        <v>112</v>
      </c>
      <c r="AV3">
        <f>COUNTA(L124:L146)</f>
        <v>23</v>
      </c>
    </row>
    <row r="4" spans="1:48" x14ac:dyDescent="0.25">
      <c r="A4" t="s">
        <v>2</v>
      </c>
      <c r="B4">
        <v>0</v>
      </c>
      <c r="P4" s="26" t="s">
        <v>80</v>
      </c>
      <c r="Q4" s="27">
        <f>SUM(O7:O14)</f>
        <v>140</v>
      </c>
      <c r="V4" s="26" t="s">
        <v>113</v>
      </c>
      <c r="W4">
        <f>SUM(U7:U14)</f>
        <v>23</v>
      </c>
      <c r="AA4" s="26" t="s">
        <v>113</v>
      </c>
      <c r="AB4">
        <f>SUM(Z7:Z14)</f>
        <v>24</v>
      </c>
      <c r="AF4" s="26" t="s">
        <v>113</v>
      </c>
      <c r="AG4">
        <f>SUM(AE7:AE14)</f>
        <v>23</v>
      </c>
      <c r="AK4" s="26" t="s">
        <v>113</v>
      </c>
      <c r="AL4">
        <f>SUM(AJ7:AJ14)</f>
        <v>23</v>
      </c>
      <c r="AP4" s="26" t="s">
        <v>113</v>
      </c>
      <c r="AQ4">
        <f>SUM(AO7:AO14)</f>
        <v>24</v>
      </c>
      <c r="AU4" s="26" t="s">
        <v>113</v>
      </c>
      <c r="AV4">
        <f>SUM(AT7:AT14)</f>
        <v>23</v>
      </c>
    </row>
    <row r="5" spans="1:48" ht="15.75" thickBot="1" x14ac:dyDescent="0.3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5.75" thickBot="1" x14ac:dyDescent="0.3">
      <c r="A6" s="29" t="s">
        <v>85</v>
      </c>
      <c r="B6" s="30" t="s">
        <v>86</v>
      </c>
      <c r="C6" s="29" t="s">
        <v>87</v>
      </c>
      <c r="D6" s="30" t="s">
        <v>88</v>
      </c>
      <c r="E6" s="29" t="s">
        <v>89</v>
      </c>
      <c r="F6" s="30" t="s">
        <v>90</v>
      </c>
      <c r="G6" s="29" t="s">
        <v>91</v>
      </c>
      <c r="H6" s="30" t="s">
        <v>92</v>
      </c>
      <c r="I6" s="31" t="s">
        <v>93</v>
      </c>
      <c r="J6" s="32" t="s">
        <v>94</v>
      </c>
      <c r="K6" s="31" t="s">
        <v>95</v>
      </c>
      <c r="L6" s="33" t="s">
        <v>96</v>
      </c>
      <c r="N6" s="37" t="s">
        <v>81</v>
      </c>
      <c r="O6" s="38"/>
      <c r="P6" s="39" t="s">
        <v>82</v>
      </c>
      <c r="Q6" s="39" t="s">
        <v>83</v>
      </c>
      <c r="T6" s="53" t="s">
        <v>81</v>
      </c>
      <c r="U6" s="54"/>
      <c r="V6" s="39" t="s">
        <v>82</v>
      </c>
      <c r="W6" s="39" t="s">
        <v>83</v>
      </c>
      <c r="Y6" s="53" t="s">
        <v>81</v>
      </c>
      <c r="Z6" s="54"/>
      <c r="AA6" s="39" t="s">
        <v>82</v>
      </c>
      <c r="AB6" s="39" t="s">
        <v>83</v>
      </c>
      <c r="AD6" s="53" t="s">
        <v>81</v>
      </c>
      <c r="AE6" s="54"/>
      <c r="AF6" s="39" t="s">
        <v>82</v>
      </c>
      <c r="AG6" s="39" t="s">
        <v>83</v>
      </c>
      <c r="AI6" s="53" t="s">
        <v>81</v>
      </c>
      <c r="AJ6" s="54"/>
      <c r="AK6" s="39" t="s">
        <v>82</v>
      </c>
      <c r="AL6" s="39" t="s">
        <v>83</v>
      </c>
      <c r="AN6" s="53" t="s">
        <v>81</v>
      </c>
      <c r="AO6" s="54"/>
      <c r="AP6" s="39" t="s">
        <v>82</v>
      </c>
      <c r="AQ6" s="39" t="s">
        <v>83</v>
      </c>
      <c r="AS6" s="53" t="s">
        <v>81</v>
      </c>
      <c r="AT6" s="54"/>
      <c r="AU6" s="39" t="s">
        <v>82</v>
      </c>
      <c r="AV6" s="39" t="s">
        <v>83</v>
      </c>
    </row>
    <row r="7" spans="1:48" x14ac:dyDescent="0.25">
      <c r="A7" s="58">
        <v>12</v>
      </c>
      <c r="B7" s="58">
        <v>204</v>
      </c>
      <c r="C7" s="61">
        <v>13</v>
      </c>
      <c r="D7" s="58">
        <v>232</v>
      </c>
      <c r="E7" s="61">
        <v>13</v>
      </c>
      <c r="F7" s="58">
        <v>307</v>
      </c>
      <c r="G7" s="64"/>
      <c r="H7" s="64"/>
      <c r="I7" s="42"/>
      <c r="J7" s="42"/>
      <c r="K7" s="43">
        <v>0</v>
      </c>
      <c r="L7">
        <v>111</v>
      </c>
      <c r="N7" s="36">
        <v>111</v>
      </c>
      <c r="O7" s="36">
        <f>COUNTIF($L$7:$L$500,N7)</f>
        <v>101</v>
      </c>
      <c r="P7" s="36">
        <f>O7/$Q$4</f>
        <v>0.72142857142857142</v>
      </c>
      <c r="Q7" s="36">
        <f>IF(P7=0,0,(P7*((LOG(P7))/LOG(2))))</f>
        <v>-0.33984446395364531</v>
      </c>
      <c r="T7" s="36">
        <f>N7</f>
        <v>111</v>
      </c>
      <c r="U7" s="36">
        <f>COUNTIF(L7:L29,T7)</f>
        <v>22</v>
      </c>
      <c r="V7" s="36">
        <f>U7/(W4-U11)</f>
        <v>1</v>
      </c>
      <c r="W7" s="36">
        <f>IF(V7=0,0,(V7*((LOG(V7))/LOG(2))))</f>
        <v>0</v>
      </c>
      <c r="Y7" s="36">
        <f>N7</f>
        <v>111</v>
      </c>
      <c r="Z7" s="36">
        <f>COUNTIF(L30:L53,Y7)</f>
        <v>22</v>
      </c>
      <c r="AA7" s="36">
        <f>Z7/(AB4-Z11)</f>
        <v>1</v>
      </c>
      <c r="AB7" s="36">
        <f>IF(AA7=0,0,(AA7*((LOG(AA7))/LOG(2))))</f>
        <v>0</v>
      </c>
      <c r="AD7" s="36">
        <f>N7</f>
        <v>111</v>
      </c>
      <c r="AE7" s="36">
        <f>COUNTIF(L54:L76,AD7)</f>
        <v>18</v>
      </c>
      <c r="AF7" s="36">
        <f>AE7/(AG4-AE11)</f>
        <v>0.81818181818181823</v>
      </c>
      <c r="AG7" s="36">
        <f>IF(AF7=0,0,(AF7*((LOG(AF7))/LOG(2))))</f>
        <v>-0.23686905043226034</v>
      </c>
      <c r="AI7" s="36">
        <f>N7</f>
        <v>111</v>
      </c>
      <c r="AJ7" s="36">
        <f>COUNTIF(L77:L99,AI7)</f>
        <v>17</v>
      </c>
      <c r="AK7" s="36">
        <f>AJ7/(AL4-AJ11)</f>
        <v>0.77272727272727271</v>
      </c>
      <c r="AL7" s="36">
        <f>IF(AK7=0,0,(AK7*((LOG(AK7))/LOG(2))))</f>
        <v>-0.28743041888992199</v>
      </c>
      <c r="AN7" s="36">
        <f>N7</f>
        <v>111</v>
      </c>
      <c r="AO7" s="36">
        <f>COUNTIF(L100:L123,AN7)</f>
        <v>14</v>
      </c>
      <c r="AP7" s="36">
        <f>AO7/(AQ4-AO11)</f>
        <v>0.66666666666666663</v>
      </c>
      <c r="AQ7" s="36">
        <f>IF(AP7=0,0,(AP7*((LOG(AP7))/LOG(2))))</f>
        <v>-0.38997500048077083</v>
      </c>
      <c r="AS7" s="36">
        <f>N7</f>
        <v>111</v>
      </c>
      <c r="AT7" s="36">
        <f>COUNTIF(L124:L146,AS7)</f>
        <v>8</v>
      </c>
      <c r="AU7" s="36">
        <f>AT7/(AV4-AT11)</f>
        <v>0.47058823529411764</v>
      </c>
      <c r="AV7" s="36">
        <f>IF(AU7=0,0,(AU7*((LOG(AU7))/LOG(2))))</f>
        <v>-0.51174721941192436</v>
      </c>
    </row>
    <row r="8" spans="1:48" x14ac:dyDescent="0.25">
      <c r="A8" s="59">
        <v>12</v>
      </c>
      <c r="B8" s="59">
        <v>474</v>
      </c>
      <c r="C8" s="62">
        <v>13</v>
      </c>
      <c r="D8" s="59">
        <v>486</v>
      </c>
      <c r="E8" s="62">
        <v>13</v>
      </c>
      <c r="F8" s="59">
        <v>503</v>
      </c>
      <c r="G8" s="65"/>
      <c r="H8" s="65"/>
      <c r="I8" s="42"/>
      <c r="J8" s="42"/>
      <c r="K8" s="43">
        <v>0</v>
      </c>
      <c r="L8">
        <v>111</v>
      </c>
      <c r="N8" s="36">
        <v>112</v>
      </c>
      <c r="O8" s="36">
        <f>COUNTIF($L$7:$L$500,N8)</f>
        <v>6</v>
      </c>
      <c r="P8" s="36">
        <f>O8/$Q$4</f>
        <v>4.2857142857142858E-2</v>
      </c>
      <c r="Q8" s="36">
        <f>IF(P8=0,0,(P8*((LOG(P8))/LOG(2))))</f>
        <v>-0.19475659355244901</v>
      </c>
      <c r="T8" s="36">
        <f>N8</f>
        <v>112</v>
      </c>
      <c r="U8" s="36">
        <f>COUNTIF(L7:L29,T8)</f>
        <v>0</v>
      </c>
      <c r="V8" s="36">
        <f>U8/(W4-U11)</f>
        <v>0</v>
      </c>
      <c r="W8" s="36">
        <f>IF(V8=0,0,(V8*((LOG(V8))/LOG(2))))</f>
        <v>0</v>
      </c>
      <c r="Y8" s="36">
        <f>N8</f>
        <v>112</v>
      </c>
      <c r="Z8" s="36">
        <f>COUNTIF(L30:L53,Y8)</f>
        <v>0</v>
      </c>
      <c r="AA8" s="36">
        <f>Z8/(AB4-Z11)</f>
        <v>0</v>
      </c>
      <c r="AB8" s="36">
        <f>IF(AA8=0,0,(AA8*((LOG(AA8))/LOG(2))))</f>
        <v>0</v>
      </c>
      <c r="AD8" s="36">
        <f>N8</f>
        <v>112</v>
      </c>
      <c r="AE8" s="36">
        <f>COUNTIF(L54:L76,AD8)</f>
        <v>2</v>
      </c>
      <c r="AF8" s="36">
        <f>AE8/(AG4-AE11)</f>
        <v>9.0909090909090912E-2</v>
      </c>
      <c r="AG8" s="36">
        <f>IF(AF8=0,0,(AF8*((LOG(AF8))/LOG(2))))</f>
        <v>-0.31449378351248153</v>
      </c>
      <c r="AI8" s="36">
        <f>N8</f>
        <v>112</v>
      </c>
      <c r="AJ8" s="36">
        <f>COUNTIF(L77:L99,AI8)</f>
        <v>1</v>
      </c>
      <c r="AK8" s="36">
        <f>AJ8/(AL4-AJ11)</f>
        <v>4.5454545454545456E-2</v>
      </c>
      <c r="AL8" s="36">
        <f>IF(AK8=0,0,(AK8*((LOG(AK8))/LOG(2))))</f>
        <v>-0.20270143721078623</v>
      </c>
      <c r="AN8" s="36">
        <f>N8</f>
        <v>112</v>
      </c>
      <c r="AO8" s="36">
        <f>COUNTIF(L100:L123,AN8)</f>
        <v>2</v>
      </c>
      <c r="AP8" s="36">
        <f>AO8/(AQ4-AO11)</f>
        <v>9.5238095238095233E-2</v>
      </c>
      <c r="AQ8" s="36">
        <f>IF(AP8=0,0,(AP8*((LOG(AP8))/LOG(2))))</f>
        <v>-0.32307784978845333</v>
      </c>
      <c r="AS8" s="36">
        <f>N8</f>
        <v>112</v>
      </c>
      <c r="AT8" s="36">
        <f>COUNTIF(L124:L146,AS8)</f>
        <v>1</v>
      </c>
      <c r="AU8" s="36">
        <f>AT8/(AV4-AT11)</f>
        <v>5.8823529411764705E-2</v>
      </c>
      <c r="AV8" s="36">
        <f>IF(AU8=0,0,(AU8*((LOG(AU8))/LOG(2))))</f>
        <v>-0.24043899066178465</v>
      </c>
    </row>
    <row r="9" spans="1:48" x14ac:dyDescent="0.25">
      <c r="A9" s="59">
        <v>12</v>
      </c>
      <c r="B9" s="59">
        <v>615</v>
      </c>
      <c r="C9" s="62">
        <v>13</v>
      </c>
      <c r="D9" s="59">
        <v>637</v>
      </c>
      <c r="E9" s="62">
        <v>13</v>
      </c>
      <c r="F9" s="59">
        <v>684</v>
      </c>
      <c r="G9" s="65"/>
      <c r="H9" s="65"/>
      <c r="I9" s="42"/>
      <c r="J9" s="42"/>
      <c r="K9" s="43">
        <v>0</v>
      </c>
      <c r="L9">
        <v>111</v>
      </c>
      <c r="N9" s="36">
        <v>121</v>
      </c>
      <c r="O9" s="36">
        <f>COUNTIF($L$7:$L$500,N9)</f>
        <v>13</v>
      </c>
      <c r="P9" s="36">
        <f>O9/$Q$4</f>
        <v>9.285714285714286E-2</v>
      </c>
      <c r="Q9" s="36">
        <f>IF(P9=0,0,(P9*((LOG(P9))/LOG(2))))</f>
        <v>-0.31839259203178832</v>
      </c>
      <c r="T9" s="36">
        <f>N9</f>
        <v>121</v>
      </c>
      <c r="U9" s="36">
        <f>COUNTIF(L7:L29,T9)</f>
        <v>0</v>
      </c>
      <c r="V9" s="36">
        <f>U9/(W4-U11)</f>
        <v>0</v>
      </c>
      <c r="W9" s="36">
        <f>IF(V9=0,0,(V9*((LOG(V9))/LOG(2))))</f>
        <v>0</v>
      </c>
      <c r="Y9" s="36">
        <f>N9</f>
        <v>121</v>
      </c>
      <c r="Z9" s="36">
        <f>COUNTIF(L30:L53,Y9)</f>
        <v>0</v>
      </c>
      <c r="AA9" s="36">
        <f>Z9/(AB4-Z11)</f>
        <v>0</v>
      </c>
      <c r="AB9" s="36">
        <f>IF(AA9=0,0,(AA9*((LOG(AA9))/LOG(2))))</f>
        <v>0</v>
      </c>
      <c r="AD9" s="36">
        <f>N9</f>
        <v>121</v>
      </c>
      <c r="AE9" s="36">
        <f>COUNTIF(L54:L76,AD9)</f>
        <v>2</v>
      </c>
      <c r="AF9" s="36">
        <f>AE9/(AG4-AE11)</f>
        <v>9.0909090909090912E-2</v>
      </c>
      <c r="AG9" s="36">
        <f>IF(AF9=0,0,(AF9*((LOG(AF9))/LOG(2))))</f>
        <v>-0.31449378351248153</v>
      </c>
      <c r="AI9" s="36">
        <f>N9</f>
        <v>121</v>
      </c>
      <c r="AJ9" s="36">
        <f>COUNTIF(L77:L99,AI9)</f>
        <v>4</v>
      </c>
      <c r="AK9" s="36">
        <f>AJ9/(AL4-AJ11)</f>
        <v>0.18181818181818182</v>
      </c>
      <c r="AL9" s="36">
        <f>IF(AK9=0,0,(AK9*((LOG(AK9))/LOG(2))))</f>
        <v>-0.44716938520678134</v>
      </c>
      <c r="AN9" s="36">
        <f>N9</f>
        <v>121</v>
      </c>
      <c r="AO9" s="36">
        <f>COUNTIF(L100:L123,AN9)</f>
        <v>3</v>
      </c>
      <c r="AP9" s="36">
        <f>AO9/(AQ4-AO11)</f>
        <v>0.14285714285714285</v>
      </c>
      <c r="AQ9" s="36">
        <f>IF(AP9=0,0,(AP9*((LOG(AP9))/LOG(2))))</f>
        <v>-0.40105070315108626</v>
      </c>
      <c r="AS9" s="36">
        <f>N9</f>
        <v>121</v>
      </c>
      <c r="AT9" s="36">
        <f>COUNTIF(L124:L146,AS9)</f>
        <v>4</v>
      </c>
      <c r="AU9" s="36">
        <f>AT9/(AV4-AT11)</f>
        <v>0.23529411764705882</v>
      </c>
      <c r="AV9" s="36">
        <f>IF(AU9=0,0,(AU9*((LOG(AU9))/LOG(2))))</f>
        <v>-0.49116772735302094</v>
      </c>
    </row>
    <row r="10" spans="1:48" x14ac:dyDescent="0.25">
      <c r="A10" s="59">
        <v>12</v>
      </c>
      <c r="B10" s="59">
        <v>793</v>
      </c>
      <c r="C10" s="62">
        <v>13</v>
      </c>
      <c r="D10" s="59">
        <v>815</v>
      </c>
      <c r="E10" s="62">
        <v>13</v>
      </c>
      <c r="F10" s="59">
        <v>826</v>
      </c>
      <c r="G10" s="65"/>
      <c r="H10" s="65"/>
      <c r="I10" s="42"/>
      <c r="J10" s="42"/>
      <c r="K10" s="43">
        <v>0</v>
      </c>
      <c r="L10">
        <v>111</v>
      </c>
      <c r="N10" s="36">
        <v>122</v>
      </c>
      <c r="O10" s="36">
        <f>COUNTIF($L$7:$L$500,N10)</f>
        <v>2</v>
      </c>
      <c r="P10" s="36">
        <f>O10/$Q$4</f>
        <v>1.4285714285714285E-2</v>
      </c>
      <c r="Q10" s="36">
        <f>IF(P10=0,0,(P10*((LOG(P10))/LOG(2))))</f>
        <v>-8.756118595635666E-2</v>
      </c>
      <c r="T10" s="36">
        <f>N10</f>
        <v>122</v>
      </c>
      <c r="U10" s="36">
        <f>COUNTIF(L7:L29,T10)</f>
        <v>0</v>
      </c>
      <c r="V10" s="36">
        <f>U10/(W4-U11)</f>
        <v>0</v>
      </c>
      <c r="W10" s="36">
        <f>IF(V10=0,0,(V10*((LOG(V10))/LOG(2))))</f>
        <v>0</v>
      </c>
      <c r="Y10" s="36">
        <f>N10</f>
        <v>122</v>
      </c>
      <c r="Z10" s="36">
        <f>COUNTIF(L30:L53,Y10)</f>
        <v>0</v>
      </c>
      <c r="AA10" s="36">
        <f>Z10/(AB4-Z11)</f>
        <v>0</v>
      </c>
      <c r="AB10" s="36">
        <f>IF(AA10=0,0,(AA10*((LOG(AA10))/LOG(2))))</f>
        <v>0</v>
      </c>
      <c r="AD10" s="36">
        <f>N10</f>
        <v>122</v>
      </c>
      <c r="AE10" s="36">
        <f>COUNTIF(L54:L76,AD10)</f>
        <v>0</v>
      </c>
      <c r="AF10" s="36">
        <f>AE10/(AG4-AE11)</f>
        <v>0</v>
      </c>
      <c r="AG10" s="36">
        <f>IF(AF10=0,0,(AF10*((LOG(AF10))/LOG(2))))</f>
        <v>0</v>
      </c>
      <c r="AI10" s="36">
        <f>N10</f>
        <v>122</v>
      </c>
      <c r="AJ10" s="36">
        <f>COUNTIF(L77:L99,AI10)</f>
        <v>0</v>
      </c>
      <c r="AK10" s="36">
        <f>AJ10/(AL4-AJ11)</f>
        <v>0</v>
      </c>
      <c r="AL10" s="36">
        <f>IF(AK10=0,0,(AK10*((LOG(AK10))/LOG(2))))</f>
        <v>0</v>
      </c>
      <c r="AN10" s="36">
        <f>N10</f>
        <v>122</v>
      </c>
      <c r="AO10" s="36">
        <f>COUNTIF(L100:L123,AN10)</f>
        <v>0</v>
      </c>
      <c r="AP10" s="36">
        <f>AO10/(AQ4-AO11)</f>
        <v>0</v>
      </c>
      <c r="AQ10" s="36">
        <f>IF(AP10=0,0,(AP10*((LOG(AP10))/LOG(2))))</f>
        <v>0</v>
      </c>
      <c r="AS10" s="36">
        <f>N10</f>
        <v>122</v>
      </c>
      <c r="AT10" s="36">
        <f>COUNTIF(L124:L146,AS10)</f>
        <v>2</v>
      </c>
      <c r="AU10" s="36">
        <f>AT10/(AV4-AT11)</f>
        <v>0.11764705882352941</v>
      </c>
      <c r="AV10" s="36">
        <f>IF(AU10=0,0,(AU10*((LOG(AU10))/LOG(2))))</f>
        <v>-0.36323092250003997</v>
      </c>
    </row>
    <row r="11" spans="1:48" x14ac:dyDescent="0.25">
      <c r="A11" s="59">
        <v>12</v>
      </c>
      <c r="B11" s="59">
        <v>959</v>
      </c>
      <c r="C11" s="62">
        <v>13</v>
      </c>
      <c r="D11" s="59">
        <v>976</v>
      </c>
      <c r="E11" s="62">
        <v>13</v>
      </c>
      <c r="F11" s="59">
        <v>987</v>
      </c>
      <c r="G11" s="65"/>
      <c r="H11" s="65"/>
      <c r="I11" s="42"/>
      <c r="J11" s="42"/>
      <c r="K11" s="43">
        <v>0</v>
      </c>
      <c r="L11">
        <v>111</v>
      </c>
      <c r="N11" s="36">
        <v>211</v>
      </c>
      <c r="O11" s="36">
        <f>COUNTIF($L$7:$L$500,N11)</f>
        <v>14</v>
      </c>
      <c r="P11" s="36">
        <f>O11/$Q$4</f>
        <v>0.1</v>
      </c>
      <c r="Q11" s="36">
        <f>IF(P11=0,0,(P11*((LOG(P11))/LOG(2))))</f>
        <v>-0.33219280948873625</v>
      </c>
      <c r="T11" s="36">
        <f>N11</f>
        <v>211</v>
      </c>
      <c r="U11" s="36">
        <f>COUNTIF(L7:L29,T11)</f>
        <v>1</v>
      </c>
      <c r="V11" s="55"/>
      <c r="W11" s="56"/>
      <c r="Y11" s="36">
        <f>N11</f>
        <v>211</v>
      </c>
      <c r="Z11" s="36">
        <f>COUNTIF(L30:L53,Y11)</f>
        <v>2</v>
      </c>
      <c r="AA11" s="55"/>
      <c r="AB11" s="56"/>
      <c r="AD11" s="36">
        <f>N11</f>
        <v>211</v>
      </c>
      <c r="AE11" s="36">
        <f>COUNTIF(L54:L76,AD11)</f>
        <v>1</v>
      </c>
      <c r="AF11" s="55"/>
      <c r="AG11" s="56"/>
      <c r="AI11" s="36">
        <f>N11</f>
        <v>211</v>
      </c>
      <c r="AJ11" s="36">
        <f>COUNTIF(L77:L99,AI11)</f>
        <v>1</v>
      </c>
      <c r="AK11" s="55"/>
      <c r="AL11" s="56"/>
      <c r="AN11" s="36">
        <f>N11</f>
        <v>211</v>
      </c>
      <c r="AO11" s="36">
        <f>COUNTIF(L100:L123,AN11)</f>
        <v>3</v>
      </c>
      <c r="AP11" s="55"/>
      <c r="AQ11" s="56"/>
      <c r="AS11" s="36">
        <f>N11</f>
        <v>211</v>
      </c>
      <c r="AT11" s="36">
        <f>COUNTIF(L124:L146,AS11)</f>
        <v>6</v>
      </c>
      <c r="AU11" s="55"/>
      <c r="AV11" s="56"/>
    </row>
    <row r="12" spans="1:48" x14ac:dyDescent="0.25">
      <c r="A12" s="59">
        <v>12</v>
      </c>
      <c r="B12" s="59">
        <v>1110</v>
      </c>
      <c r="C12" s="62">
        <v>13</v>
      </c>
      <c r="D12" s="59">
        <v>1122</v>
      </c>
      <c r="E12" s="62">
        <v>13</v>
      </c>
      <c r="F12" s="59">
        <v>1133</v>
      </c>
      <c r="G12" s="65"/>
      <c r="H12" s="65"/>
      <c r="I12" s="42"/>
      <c r="J12" s="42"/>
      <c r="K12" s="43">
        <v>0</v>
      </c>
      <c r="L12">
        <v>111</v>
      </c>
      <c r="N12" s="36">
        <v>212</v>
      </c>
      <c r="O12" s="36">
        <f>COUNTIF($L$7:$L$500,N12)</f>
        <v>2</v>
      </c>
      <c r="P12" s="36">
        <f>O12/$Q$4</f>
        <v>1.4285714285714285E-2</v>
      </c>
      <c r="Q12" s="36">
        <f>IF(P12=0,0,(P12*((LOG(P12))/LOG(2))))</f>
        <v>-8.756118595635666E-2</v>
      </c>
      <c r="T12" s="36">
        <f>N12</f>
        <v>212</v>
      </c>
      <c r="U12" s="36">
        <f>COUNTIF(L7:L29,T12)</f>
        <v>0</v>
      </c>
      <c r="V12" s="36">
        <f>U12/(W4-U11)</f>
        <v>0</v>
      </c>
      <c r="W12" s="36">
        <f>IF(V12=0,0,(V12*((LOG(V12))/LOG(2))))</f>
        <v>0</v>
      </c>
      <c r="Y12" s="36">
        <f>N12</f>
        <v>212</v>
      </c>
      <c r="Z12" s="36">
        <f>COUNTIF(L30:L53,Y12)</f>
        <v>0</v>
      </c>
      <c r="AA12" s="36">
        <f>Z12/(AB4-Z11)</f>
        <v>0</v>
      </c>
      <c r="AB12" s="36">
        <f>IF(AA12=0,0,(AA12*((LOG(AA12))/LOG(2))))</f>
        <v>0</v>
      </c>
      <c r="AD12" s="36">
        <f>N12</f>
        <v>212</v>
      </c>
      <c r="AE12" s="36">
        <f>COUNTIF(L54:L76,AD12)</f>
        <v>0</v>
      </c>
      <c r="AF12" s="36">
        <f>AE12/(AG4-AE11)</f>
        <v>0</v>
      </c>
      <c r="AG12" s="36">
        <f>IF(AF12=0,0,(AF12*((LOG(AF12))/LOG(2))))</f>
        <v>0</v>
      </c>
      <c r="AI12" s="36">
        <f>N12</f>
        <v>212</v>
      </c>
      <c r="AJ12" s="36">
        <f>COUNTIF(L77:L99,AI12)</f>
        <v>0</v>
      </c>
      <c r="AK12" s="36">
        <f>AJ12/(AL4-AJ11)</f>
        <v>0</v>
      </c>
      <c r="AL12" s="36">
        <f>IF(AK12=0,0,(AK12*((LOG(AK12))/LOG(2))))</f>
        <v>0</v>
      </c>
      <c r="AN12" s="36">
        <f>N12</f>
        <v>212</v>
      </c>
      <c r="AO12" s="36">
        <f>COUNTIF(L100:L123,AN12)</f>
        <v>1</v>
      </c>
      <c r="AP12" s="36">
        <f>AO12/(AQ4-AO11)</f>
        <v>4.7619047619047616E-2</v>
      </c>
      <c r="AQ12" s="36">
        <f>IF(AP12=0,0,(AP12*((LOG(AP12))/LOG(2))))</f>
        <v>-0.20915797251327431</v>
      </c>
      <c r="AS12" s="36">
        <f>N12</f>
        <v>212</v>
      </c>
      <c r="AT12" s="36">
        <f>COUNTIF(L124:L146,AS12)</f>
        <v>1</v>
      </c>
      <c r="AU12" s="36">
        <f>AT12/(AV4-AT11)</f>
        <v>5.8823529411764705E-2</v>
      </c>
      <c r="AV12" s="36">
        <f>IF(AU12=0,0,(AU12*((LOG(AU12))/LOG(2))))</f>
        <v>-0.24043899066178465</v>
      </c>
    </row>
    <row r="13" spans="1:48" x14ac:dyDescent="0.25">
      <c r="A13" s="59">
        <v>12</v>
      </c>
      <c r="B13" s="59">
        <v>1252</v>
      </c>
      <c r="C13" s="62">
        <v>13</v>
      </c>
      <c r="D13" s="59">
        <v>1263</v>
      </c>
      <c r="E13" s="62">
        <v>13</v>
      </c>
      <c r="F13" s="59">
        <v>1276</v>
      </c>
      <c r="G13" s="65"/>
      <c r="H13" s="65"/>
      <c r="I13" s="42"/>
      <c r="J13" s="42"/>
      <c r="K13" s="43">
        <v>0</v>
      </c>
      <c r="L13">
        <v>111</v>
      </c>
      <c r="N13" s="36">
        <v>221</v>
      </c>
      <c r="O13" s="36">
        <f>COUNTIF($L$7:$L$500,N13)</f>
        <v>0</v>
      </c>
      <c r="P13" s="36">
        <f>O13/$Q$4</f>
        <v>0</v>
      </c>
      <c r="Q13" s="36">
        <f>IF(P13=0,0,(P13*((LOG(P13))/LOG(2))))</f>
        <v>0</v>
      </c>
      <c r="T13" s="36">
        <f>N13</f>
        <v>221</v>
      </c>
      <c r="U13" s="36">
        <f>COUNTIF(L7:L29,T13)</f>
        <v>0</v>
      </c>
      <c r="V13" s="36">
        <f>U13/(W4-U11)</f>
        <v>0</v>
      </c>
      <c r="W13" s="36">
        <f>IF(V13=0,0,(V13*((LOG(V13))/LOG(2))))</f>
        <v>0</v>
      </c>
      <c r="Y13" s="36">
        <f>N13</f>
        <v>221</v>
      </c>
      <c r="Z13" s="36">
        <f>COUNTIF(L30:L53,Y13)</f>
        <v>0</v>
      </c>
      <c r="AA13" s="36">
        <f>Z13/(AB4-Z11)</f>
        <v>0</v>
      </c>
      <c r="AB13" s="36">
        <f>IF(AA13=0,0,(AA13*((LOG(AA13))/LOG(2))))</f>
        <v>0</v>
      </c>
      <c r="AD13" s="36">
        <f>N13</f>
        <v>221</v>
      </c>
      <c r="AE13" s="36">
        <f>COUNTIF(L54:L76,AD13)</f>
        <v>0</v>
      </c>
      <c r="AF13" s="36">
        <f>AE13/(AG4-AE11)</f>
        <v>0</v>
      </c>
      <c r="AG13" s="36">
        <f>IF(AF13=0,0,(AF13*((LOG(AF13))/LOG(2))))</f>
        <v>0</v>
      </c>
      <c r="AI13" s="36">
        <f>N13</f>
        <v>221</v>
      </c>
      <c r="AJ13" s="36">
        <f>COUNTIF(L77:L99,AI13)</f>
        <v>0</v>
      </c>
      <c r="AK13" s="36">
        <f>AJ13/(AL4-AJ11)</f>
        <v>0</v>
      </c>
      <c r="AL13" s="36">
        <f>IF(AK13=0,0,(AK13*((LOG(AK13))/LOG(2))))</f>
        <v>0</v>
      </c>
      <c r="AN13" s="36">
        <f>N13</f>
        <v>221</v>
      </c>
      <c r="AO13" s="36">
        <f>COUNTIF(L100:L123,AN13)</f>
        <v>0</v>
      </c>
      <c r="AP13" s="36">
        <f>AO13/(AQ4-AO11)</f>
        <v>0</v>
      </c>
      <c r="AQ13" s="36">
        <f>IF(AP13=0,0,(AP13*((LOG(AP13))/LOG(2))))</f>
        <v>0</v>
      </c>
      <c r="AS13" s="36">
        <f>N13</f>
        <v>221</v>
      </c>
      <c r="AT13" s="36">
        <f>COUNTIF(L124:L146,AS13)</f>
        <v>0</v>
      </c>
      <c r="AU13" s="36">
        <f>AT13/(AV4-AT11)</f>
        <v>0</v>
      </c>
      <c r="AV13" s="36">
        <f>IF(AU13=0,0,(AU13*((LOG(AU13))/LOG(2))))</f>
        <v>0</v>
      </c>
    </row>
    <row r="14" spans="1:48" x14ac:dyDescent="0.25">
      <c r="A14" s="59">
        <v>12</v>
      </c>
      <c r="B14" s="59">
        <v>1383</v>
      </c>
      <c r="C14" s="62">
        <v>13</v>
      </c>
      <c r="D14" s="59">
        <v>1393</v>
      </c>
      <c r="E14" s="62">
        <v>13</v>
      </c>
      <c r="F14" s="59">
        <v>1404</v>
      </c>
      <c r="G14" s="65"/>
      <c r="H14" s="65"/>
      <c r="I14" s="42"/>
      <c r="J14" s="42"/>
      <c r="K14" s="43">
        <v>0</v>
      </c>
      <c r="L14">
        <v>111</v>
      </c>
      <c r="N14" s="36">
        <v>222</v>
      </c>
      <c r="O14" s="36">
        <f>COUNTIF($L$7:$L$500,N14)</f>
        <v>2</v>
      </c>
      <c r="P14" s="36">
        <f>O14/$Q$4</f>
        <v>1.4285714285714285E-2</v>
      </c>
      <c r="Q14" s="36">
        <f>IF(P14=0,0,(P14*((LOG(P14))/LOG(2))))</f>
        <v>-8.756118595635666E-2</v>
      </c>
      <c r="T14" s="36">
        <f>N14</f>
        <v>222</v>
      </c>
      <c r="U14" s="36">
        <f>COUNTIF(L7:L29,T14)</f>
        <v>0</v>
      </c>
      <c r="V14" s="36">
        <f>U14/(W4-U11)</f>
        <v>0</v>
      </c>
      <c r="W14" s="36">
        <f>IF(V14=0,0,(V14*((LOG(V14))/LOG(2))))</f>
        <v>0</v>
      </c>
      <c r="Y14" s="36">
        <f>N14</f>
        <v>222</v>
      </c>
      <c r="Z14" s="36">
        <f>COUNTIF(L30:L53,Y14)</f>
        <v>0</v>
      </c>
      <c r="AA14" s="36">
        <f>Z14/(AB4-Z11)</f>
        <v>0</v>
      </c>
      <c r="AB14" s="36">
        <f>IF(AA14=0,0,(AA14*((LOG(AA14))/LOG(2))))</f>
        <v>0</v>
      </c>
      <c r="AD14" s="36">
        <f>N14</f>
        <v>222</v>
      </c>
      <c r="AE14" s="36">
        <f>COUNTIF(L54:L76,AD14)</f>
        <v>0</v>
      </c>
      <c r="AF14" s="36">
        <f>AE14/(AG4-AE11)</f>
        <v>0</v>
      </c>
      <c r="AG14" s="36">
        <f>IF(AF14=0,0,(AF14*((LOG(AF14))/LOG(2))))</f>
        <v>0</v>
      </c>
      <c r="AI14" s="36">
        <f>N14</f>
        <v>222</v>
      </c>
      <c r="AJ14" s="36">
        <f>COUNTIF(L77:L99,AI14)</f>
        <v>0</v>
      </c>
      <c r="AK14" s="36">
        <f>AJ14/(AL4-AJ11)</f>
        <v>0</v>
      </c>
      <c r="AL14" s="36">
        <f>IF(AK14=0,0,(AK14*((LOG(AK14))/LOG(2))))</f>
        <v>0</v>
      </c>
      <c r="AN14" s="36">
        <f>N14</f>
        <v>222</v>
      </c>
      <c r="AO14" s="36">
        <f>COUNTIF(L100:L123,AN14)</f>
        <v>1</v>
      </c>
      <c r="AP14" s="36">
        <f>AO14/(AQ4-AO11)</f>
        <v>4.7619047619047616E-2</v>
      </c>
      <c r="AQ14" s="36">
        <f>IF(AP14=0,0,(AP14*((LOG(AP14))/LOG(2))))</f>
        <v>-0.20915797251327431</v>
      </c>
      <c r="AS14" s="36">
        <f>N14</f>
        <v>222</v>
      </c>
      <c r="AT14" s="36">
        <f>COUNTIF(L124:L146,AS14)</f>
        <v>1</v>
      </c>
      <c r="AU14" s="36">
        <f>AT14/(AV4-AT11)</f>
        <v>5.8823529411764705E-2</v>
      </c>
      <c r="AV14" s="36">
        <f>IF(AU14=0,0,(AU14*((LOG(AU14))/LOG(2))))</f>
        <v>-0.24043899066178465</v>
      </c>
    </row>
    <row r="15" spans="1:48" x14ac:dyDescent="0.25">
      <c r="A15" s="59">
        <v>12</v>
      </c>
      <c r="B15" s="59">
        <v>1534</v>
      </c>
      <c r="C15" s="62">
        <v>13</v>
      </c>
      <c r="D15" s="59">
        <v>1545</v>
      </c>
      <c r="E15" s="62">
        <v>13</v>
      </c>
      <c r="F15" s="59">
        <v>1555</v>
      </c>
      <c r="G15" s="65"/>
      <c r="H15" s="65"/>
      <c r="I15" s="42"/>
      <c r="J15" s="42"/>
      <c r="K15" s="43">
        <v>0</v>
      </c>
      <c r="L15">
        <v>111</v>
      </c>
      <c r="P15">
        <f>SUM(P7:P14)</f>
        <v>0.99999999999999978</v>
      </c>
      <c r="Q15">
        <f>-SUM(Q7:Q14)</f>
        <v>1.4478700168956891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0.86585661745722331</v>
      </c>
      <c r="AK15">
        <f>SUM(AK7:AK14)</f>
        <v>1</v>
      </c>
      <c r="AL15">
        <f>-SUM(AL7:AL14)</f>
        <v>0.93730124130748949</v>
      </c>
      <c r="AP15">
        <f>SUM(AP7:AP14)</f>
        <v>1</v>
      </c>
      <c r="AQ15">
        <f>-SUM(AQ7:AQ14)</f>
        <v>1.5324194984468593</v>
      </c>
      <c r="AU15">
        <f>SUM(AU7:AU14)</f>
        <v>1</v>
      </c>
      <c r="AV15">
        <f>-SUM(AV7:AV14)</f>
        <v>2.0874628412503395</v>
      </c>
    </row>
    <row r="16" spans="1:48" x14ac:dyDescent="0.25">
      <c r="A16" s="59">
        <v>12</v>
      </c>
      <c r="B16" s="59">
        <v>1678</v>
      </c>
      <c r="C16" s="62">
        <v>13</v>
      </c>
      <c r="D16" s="59">
        <v>1687</v>
      </c>
      <c r="E16" s="62">
        <v>13</v>
      </c>
      <c r="F16" s="59">
        <v>1699</v>
      </c>
      <c r="G16" s="65"/>
      <c r="H16" s="65"/>
      <c r="I16" s="42"/>
      <c r="J16" s="42"/>
      <c r="K16" s="43">
        <v>0</v>
      </c>
      <c r="L16">
        <v>111</v>
      </c>
      <c r="P16" s="28" t="s">
        <v>84</v>
      </c>
      <c r="Q16" s="28">
        <f>Q15/(LOG(Q4)/LOG(2))</f>
        <v>0.20308774577392619</v>
      </c>
      <c r="V16" s="28" t="s">
        <v>111</v>
      </c>
      <c r="W16" s="28">
        <f>W15/(LOG(W4)/LOG(2))</f>
        <v>0</v>
      </c>
      <c r="AA16" s="28" t="s">
        <v>114</v>
      </c>
      <c r="AB16" s="28">
        <f>AB15/(LOG(AB4)/LOG(2))</f>
        <v>0</v>
      </c>
      <c r="AF16" s="28" t="s">
        <v>115</v>
      </c>
      <c r="AG16" s="28">
        <f>AG15/(LOG(AG4)/LOG(2))</f>
        <v>0.19141035888717037</v>
      </c>
      <c r="AK16" s="28" t="s">
        <v>116</v>
      </c>
      <c r="AL16" s="28">
        <f>AL15/(LOG(AL4)/LOG(2))</f>
        <v>0.2072042453298226</v>
      </c>
      <c r="AP16" s="28" t="s">
        <v>117</v>
      </c>
      <c r="AQ16" s="28">
        <f>AQ15/(LOG(AQ4)/LOG(2))</f>
        <v>0.33422726973357564</v>
      </c>
      <c r="AU16" s="28" t="s">
        <v>118</v>
      </c>
      <c r="AV16" s="28">
        <f>AV15/(LOG(AV4)/LOG(2))</f>
        <v>0.46146440825359836</v>
      </c>
    </row>
    <row r="17" spans="1:22" x14ac:dyDescent="0.25">
      <c r="A17" s="59">
        <v>12</v>
      </c>
      <c r="B17" s="59">
        <v>1799</v>
      </c>
      <c r="C17" s="62">
        <v>13</v>
      </c>
      <c r="D17" s="59">
        <v>1836</v>
      </c>
      <c r="E17" s="62">
        <v>13</v>
      </c>
      <c r="F17" s="59">
        <v>1847</v>
      </c>
      <c r="G17" s="65"/>
      <c r="H17" s="65"/>
      <c r="I17" s="42"/>
      <c r="J17" s="42"/>
      <c r="K17" s="43">
        <v>0</v>
      </c>
      <c r="L17">
        <v>111</v>
      </c>
    </row>
    <row r="18" spans="1:22" x14ac:dyDescent="0.25">
      <c r="A18" s="59">
        <v>12</v>
      </c>
      <c r="B18" s="59">
        <v>1953</v>
      </c>
      <c r="C18" s="62">
        <v>13</v>
      </c>
      <c r="D18" s="59">
        <v>1966</v>
      </c>
      <c r="E18" s="62">
        <v>13</v>
      </c>
      <c r="F18" s="59">
        <v>1975</v>
      </c>
      <c r="G18" s="65"/>
      <c r="H18" s="65"/>
      <c r="I18" s="42"/>
      <c r="J18" s="42"/>
      <c r="K18" s="43">
        <v>0</v>
      </c>
      <c r="L18">
        <v>111</v>
      </c>
    </row>
    <row r="19" spans="1:22" x14ac:dyDescent="0.25">
      <c r="A19" s="59">
        <v>12</v>
      </c>
      <c r="B19" s="59">
        <v>2084</v>
      </c>
      <c r="C19" s="62">
        <v>13</v>
      </c>
      <c r="D19" s="59">
        <v>2096</v>
      </c>
      <c r="E19" s="62">
        <v>13</v>
      </c>
      <c r="F19" s="59">
        <v>2109</v>
      </c>
      <c r="G19" s="65"/>
      <c r="H19" s="65"/>
      <c r="I19" s="42"/>
      <c r="J19" s="42"/>
      <c r="K19" s="43">
        <v>0</v>
      </c>
      <c r="L19">
        <v>111</v>
      </c>
      <c r="N19" s="40" t="s">
        <v>97</v>
      </c>
      <c r="O19" s="40"/>
      <c r="P19" s="45"/>
      <c r="Q19" s="45"/>
      <c r="R19" s="45"/>
      <c r="S19" s="45"/>
      <c r="T19" s="45"/>
      <c r="U19" s="45"/>
      <c r="V19" s="46"/>
    </row>
    <row r="20" spans="1:22" x14ac:dyDescent="0.25">
      <c r="A20" s="59">
        <v>12</v>
      </c>
      <c r="B20" s="59">
        <v>2220</v>
      </c>
      <c r="C20" s="62">
        <v>13</v>
      </c>
      <c r="D20" s="59">
        <v>2231</v>
      </c>
      <c r="E20" s="62">
        <v>13</v>
      </c>
      <c r="F20" s="59">
        <v>2241</v>
      </c>
      <c r="G20" s="65"/>
      <c r="H20" s="65"/>
      <c r="I20" s="42"/>
      <c r="J20" s="42"/>
      <c r="K20" s="43">
        <v>0</v>
      </c>
      <c r="L20">
        <v>111</v>
      </c>
      <c r="N20" s="40">
        <f>COUNTIF(L7:L146,G3)</f>
        <v>14</v>
      </c>
      <c r="O20" s="40"/>
      <c r="P20" s="47">
        <v>23</v>
      </c>
      <c r="Q20" s="47">
        <v>24</v>
      </c>
      <c r="R20" s="47">
        <v>23</v>
      </c>
      <c r="S20" s="47">
        <v>23</v>
      </c>
      <c r="T20" s="47">
        <v>24</v>
      </c>
      <c r="U20" s="47">
        <v>23</v>
      </c>
      <c r="V20" s="46"/>
    </row>
    <row r="21" spans="1:22" x14ac:dyDescent="0.25">
      <c r="A21" s="59">
        <v>21</v>
      </c>
      <c r="B21" s="59">
        <v>2400</v>
      </c>
      <c r="C21" s="62">
        <v>11</v>
      </c>
      <c r="D21" s="59">
        <v>2418</v>
      </c>
      <c r="E21" s="62">
        <v>11</v>
      </c>
      <c r="F21" s="59">
        <v>2432</v>
      </c>
      <c r="G21" s="65"/>
      <c r="H21" s="65"/>
      <c r="I21" s="42"/>
      <c r="J21" s="42"/>
      <c r="K21" s="43">
        <v>0</v>
      </c>
      <c r="L21">
        <v>211</v>
      </c>
      <c r="O21" s="41"/>
      <c r="P21" s="45" t="s">
        <v>98</v>
      </c>
      <c r="Q21" s="45"/>
      <c r="R21" s="45"/>
      <c r="S21" s="45"/>
      <c r="T21" s="45"/>
      <c r="U21" s="45"/>
      <c r="V21" s="45"/>
    </row>
    <row r="22" spans="1:22" x14ac:dyDescent="0.25">
      <c r="A22" s="59">
        <v>12</v>
      </c>
      <c r="B22" s="59">
        <v>2581</v>
      </c>
      <c r="C22" s="62">
        <v>13</v>
      </c>
      <c r="D22" s="59">
        <v>2591</v>
      </c>
      <c r="E22" s="62">
        <v>13</v>
      </c>
      <c r="F22" s="59">
        <v>2614</v>
      </c>
      <c r="G22" s="65"/>
      <c r="H22" s="65"/>
      <c r="I22" s="42"/>
      <c r="J22" s="42"/>
      <c r="K22" s="43">
        <v>0</v>
      </c>
      <c r="L22">
        <v>111</v>
      </c>
      <c r="O22" s="41"/>
      <c r="P22" s="47" t="s">
        <v>105</v>
      </c>
      <c r="Q22" s="47" t="s">
        <v>106</v>
      </c>
      <c r="R22" s="47" t="s">
        <v>107</v>
      </c>
      <c r="S22" s="47" t="s">
        <v>108</v>
      </c>
      <c r="T22" s="47" t="s">
        <v>109</v>
      </c>
      <c r="U22" s="47" t="s">
        <v>110</v>
      </c>
      <c r="V22" s="45"/>
    </row>
    <row r="23" spans="1:22" x14ac:dyDescent="0.25">
      <c r="A23" s="59">
        <v>12</v>
      </c>
      <c r="B23" s="59">
        <v>2742</v>
      </c>
      <c r="C23" s="62">
        <v>13</v>
      </c>
      <c r="D23" s="59">
        <v>2752</v>
      </c>
      <c r="E23" s="62">
        <v>13</v>
      </c>
      <c r="F23" s="59">
        <v>2763</v>
      </c>
      <c r="G23" s="65"/>
      <c r="H23" s="65"/>
      <c r="I23" s="42"/>
      <c r="J23" s="42"/>
      <c r="K23" s="43">
        <v>0</v>
      </c>
      <c r="L23">
        <v>111</v>
      </c>
      <c r="O23" s="45" t="s">
        <v>99</v>
      </c>
      <c r="P23" s="47">
        <f>$G$3</f>
        <v>211</v>
      </c>
      <c r="Q23" s="47">
        <f>$G$3</f>
        <v>211</v>
      </c>
      <c r="R23" s="47">
        <f>$G$3</f>
        <v>211</v>
      </c>
      <c r="S23" s="47">
        <f>$G$3</f>
        <v>211</v>
      </c>
      <c r="T23" s="47">
        <f>$G$3</f>
        <v>211</v>
      </c>
      <c r="U23" s="47">
        <f>$G$3</f>
        <v>211</v>
      </c>
      <c r="V23" s="45"/>
    </row>
    <row r="24" spans="1:22" x14ac:dyDescent="0.25">
      <c r="A24" s="59">
        <v>12</v>
      </c>
      <c r="B24" s="59">
        <v>2921</v>
      </c>
      <c r="C24" s="62">
        <v>13</v>
      </c>
      <c r="D24" s="59">
        <v>2930</v>
      </c>
      <c r="E24" s="62">
        <v>13</v>
      </c>
      <c r="F24" s="59">
        <v>2939</v>
      </c>
      <c r="G24" s="65"/>
      <c r="H24" s="65"/>
      <c r="I24" s="42"/>
      <c r="J24" s="42"/>
      <c r="K24" s="43">
        <v>0</v>
      </c>
      <c r="L24">
        <v>111</v>
      </c>
      <c r="O24" s="45" t="s">
        <v>100</v>
      </c>
      <c r="P24" s="47">
        <f>U11</f>
        <v>1</v>
      </c>
      <c r="Q24" s="47">
        <f>Z11</f>
        <v>2</v>
      </c>
      <c r="R24" s="47">
        <f>AE11</f>
        <v>1</v>
      </c>
      <c r="S24" s="47">
        <f>AJ11</f>
        <v>1</v>
      </c>
      <c r="T24" s="47">
        <f>AO11</f>
        <v>3</v>
      </c>
      <c r="U24" s="47">
        <f>AT11</f>
        <v>6</v>
      </c>
      <c r="V24" s="45"/>
    </row>
    <row r="25" spans="1:22" x14ac:dyDescent="0.25">
      <c r="A25" s="59">
        <v>12</v>
      </c>
      <c r="B25" s="59">
        <v>3070</v>
      </c>
      <c r="C25" s="62">
        <v>13</v>
      </c>
      <c r="D25" s="59">
        <v>3081</v>
      </c>
      <c r="E25" s="62">
        <v>13</v>
      </c>
      <c r="F25" s="59">
        <v>3092</v>
      </c>
      <c r="G25" s="65"/>
      <c r="H25" s="65"/>
      <c r="I25" s="42"/>
      <c r="J25" s="42"/>
      <c r="K25" s="43">
        <v>0</v>
      </c>
      <c r="L25">
        <v>111</v>
      </c>
      <c r="O25" s="48" t="s">
        <v>101</v>
      </c>
      <c r="P25" s="42"/>
      <c r="Q25" s="42"/>
      <c r="R25" s="42"/>
      <c r="S25" s="42"/>
      <c r="T25" s="42"/>
      <c r="U25" s="42"/>
      <c r="V25" s="42"/>
    </row>
    <row r="26" spans="1:22" x14ac:dyDescent="0.25">
      <c r="A26" s="59">
        <v>12</v>
      </c>
      <c r="B26" s="59">
        <v>3197</v>
      </c>
      <c r="C26" s="62">
        <v>13</v>
      </c>
      <c r="D26" s="59">
        <v>3209</v>
      </c>
      <c r="E26" s="62">
        <v>13</v>
      </c>
      <c r="F26" s="59">
        <v>3218</v>
      </c>
      <c r="G26" s="65"/>
      <c r="H26" s="65"/>
      <c r="I26" s="42"/>
      <c r="J26" s="42"/>
      <c r="K26" s="43">
        <v>0</v>
      </c>
      <c r="L26">
        <v>111</v>
      </c>
      <c r="O26" s="49" t="s">
        <v>102</v>
      </c>
      <c r="P26" s="44"/>
      <c r="Q26" s="44"/>
      <c r="R26" s="44"/>
      <c r="S26" s="44"/>
      <c r="T26" s="44"/>
      <c r="U26" s="44"/>
      <c r="V26" s="41"/>
    </row>
    <row r="27" spans="1:22" x14ac:dyDescent="0.25">
      <c r="A27" s="59">
        <v>12</v>
      </c>
      <c r="B27" s="59">
        <v>3325</v>
      </c>
      <c r="C27" s="62">
        <v>13</v>
      </c>
      <c r="D27" s="59">
        <v>3334</v>
      </c>
      <c r="E27" s="62">
        <v>13</v>
      </c>
      <c r="F27" s="59">
        <v>3344</v>
      </c>
      <c r="G27" s="65"/>
      <c r="H27" s="65"/>
      <c r="I27" s="42"/>
      <c r="J27" s="42"/>
      <c r="K27" s="43">
        <v>0</v>
      </c>
      <c r="L27">
        <v>111</v>
      </c>
      <c r="O27" s="48" t="s">
        <v>103</v>
      </c>
      <c r="P27" s="42"/>
      <c r="Q27" s="42"/>
      <c r="R27" s="42"/>
      <c r="S27" s="42"/>
      <c r="T27" s="42"/>
      <c r="U27" s="42"/>
      <c r="V27" s="42"/>
    </row>
    <row r="28" spans="1:22" x14ac:dyDescent="0.25">
      <c r="A28" s="59">
        <v>12</v>
      </c>
      <c r="B28" s="59">
        <v>3447</v>
      </c>
      <c r="C28" s="62">
        <v>13</v>
      </c>
      <c r="D28" s="59">
        <v>3456</v>
      </c>
      <c r="E28" s="62">
        <v>13</v>
      </c>
      <c r="F28" s="59">
        <v>3466</v>
      </c>
      <c r="G28" s="65"/>
      <c r="H28" s="65"/>
      <c r="I28" s="42"/>
      <c r="J28" s="42"/>
      <c r="K28" s="43">
        <v>0</v>
      </c>
      <c r="L28">
        <v>111</v>
      </c>
      <c r="N28" s="41"/>
      <c r="O28" s="50" t="s">
        <v>104</v>
      </c>
      <c r="P28">
        <f>F29/P20</f>
        <v>156.2608695652174</v>
      </c>
      <c r="Q28">
        <f>(F53-F29)/Q20</f>
        <v>154.20833333333334</v>
      </c>
      <c r="R28">
        <f>(F76-F53)/R20</f>
        <v>169.60869565217391</v>
      </c>
      <c r="S28">
        <f>(F99-F76)/S20</f>
        <v>188.69565217391303</v>
      </c>
      <c r="T28">
        <f>(F123-F99)/T20</f>
        <v>174.79166666666666</v>
      </c>
      <c r="U28">
        <f>(F146-F123)/U20</f>
        <v>183.34782608695653</v>
      </c>
    </row>
    <row r="29" spans="1:22" x14ac:dyDescent="0.25">
      <c r="A29" s="59">
        <v>12</v>
      </c>
      <c r="B29" s="59">
        <v>3569</v>
      </c>
      <c r="C29" s="62">
        <v>13</v>
      </c>
      <c r="D29" s="59">
        <v>3581</v>
      </c>
      <c r="E29" s="62">
        <v>13</v>
      </c>
      <c r="F29" s="59">
        <v>3594</v>
      </c>
      <c r="G29" s="65"/>
      <c r="H29" s="65"/>
      <c r="I29" s="42"/>
      <c r="J29" s="42"/>
      <c r="K29" s="43">
        <v>0</v>
      </c>
      <c r="L29">
        <v>111</v>
      </c>
    </row>
    <row r="30" spans="1:22" x14ac:dyDescent="0.25">
      <c r="A30" s="60">
        <v>12</v>
      </c>
      <c r="B30" s="60">
        <v>3705</v>
      </c>
      <c r="C30" s="63">
        <v>13</v>
      </c>
      <c r="D30" s="60">
        <v>3715</v>
      </c>
      <c r="E30" s="63">
        <v>13</v>
      </c>
      <c r="F30" s="60">
        <v>3728</v>
      </c>
      <c r="G30" s="66"/>
      <c r="H30" s="66"/>
      <c r="I30" s="41"/>
      <c r="J30" s="41"/>
      <c r="K30" s="51">
        <v>0</v>
      </c>
      <c r="L30">
        <v>111</v>
      </c>
    </row>
    <row r="31" spans="1:22" x14ac:dyDescent="0.25">
      <c r="A31" s="60">
        <v>12</v>
      </c>
      <c r="B31" s="60">
        <v>3837</v>
      </c>
      <c r="C31" s="63">
        <v>13</v>
      </c>
      <c r="D31" s="60">
        <v>3847</v>
      </c>
      <c r="E31" s="63">
        <v>13</v>
      </c>
      <c r="F31" s="60">
        <v>3857</v>
      </c>
      <c r="G31" s="66"/>
      <c r="H31" s="66"/>
      <c r="I31" s="41"/>
      <c r="J31" s="41"/>
      <c r="K31" s="51">
        <v>0</v>
      </c>
      <c r="L31">
        <v>111</v>
      </c>
    </row>
    <row r="32" spans="1:22" x14ac:dyDescent="0.25">
      <c r="A32" s="60">
        <v>12</v>
      </c>
      <c r="B32" s="60">
        <v>3963</v>
      </c>
      <c r="C32" s="63">
        <v>13</v>
      </c>
      <c r="D32" s="60">
        <v>3976</v>
      </c>
      <c r="E32" s="63">
        <v>13</v>
      </c>
      <c r="F32" s="60">
        <v>3987</v>
      </c>
      <c r="G32" s="66"/>
      <c r="H32" s="66"/>
      <c r="I32" s="41"/>
      <c r="J32" s="41"/>
      <c r="K32" s="51">
        <v>0</v>
      </c>
      <c r="L32">
        <v>111</v>
      </c>
    </row>
    <row r="33" spans="1:12" x14ac:dyDescent="0.25">
      <c r="A33" s="60">
        <v>12</v>
      </c>
      <c r="B33" s="60">
        <v>4097</v>
      </c>
      <c r="C33" s="63">
        <v>13</v>
      </c>
      <c r="D33" s="60">
        <v>4107</v>
      </c>
      <c r="E33" s="63">
        <v>13</v>
      </c>
      <c r="F33" s="60">
        <v>4117</v>
      </c>
      <c r="G33" s="66"/>
      <c r="H33" s="66"/>
      <c r="I33" s="41"/>
      <c r="J33" s="41"/>
      <c r="K33" s="51">
        <v>0</v>
      </c>
      <c r="L33">
        <v>111</v>
      </c>
    </row>
    <row r="34" spans="1:12" x14ac:dyDescent="0.25">
      <c r="A34" s="60">
        <v>21</v>
      </c>
      <c r="B34" s="60">
        <v>4334</v>
      </c>
      <c r="C34" s="63">
        <v>11</v>
      </c>
      <c r="D34" s="60">
        <v>4351</v>
      </c>
      <c r="E34" s="63">
        <v>11</v>
      </c>
      <c r="F34" s="60">
        <v>4366</v>
      </c>
      <c r="G34" s="66"/>
      <c r="H34" s="66"/>
      <c r="I34" s="41"/>
      <c r="J34" s="41"/>
      <c r="K34" s="51">
        <v>0</v>
      </c>
      <c r="L34">
        <v>211</v>
      </c>
    </row>
    <row r="35" spans="1:12" x14ac:dyDescent="0.25">
      <c r="A35" s="60">
        <v>12</v>
      </c>
      <c r="B35" s="60">
        <v>4609</v>
      </c>
      <c r="C35" s="63">
        <v>13</v>
      </c>
      <c r="D35" s="60">
        <v>4621</v>
      </c>
      <c r="E35" s="63">
        <v>13</v>
      </c>
      <c r="F35" s="60">
        <v>4630</v>
      </c>
      <c r="G35" s="66"/>
      <c r="H35" s="66"/>
      <c r="I35" s="41"/>
      <c r="J35" s="41"/>
      <c r="K35" s="51">
        <v>0</v>
      </c>
      <c r="L35">
        <v>111</v>
      </c>
    </row>
    <row r="36" spans="1:12" x14ac:dyDescent="0.25">
      <c r="A36" s="60">
        <v>12</v>
      </c>
      <c r="B36" s="60">
        <v>4765</v>
      </c>
      <c r="C36" s="63">
        <v>13</v>
      </c>
      <c r="D36" s="60">
        <v>4776</v>
      </c>
      <c r="E36" s="63">
        <v>13</v>
      </c>
      <c r="F36" s="60">
        <v>4786</v>
      </c>
      <c r="G36" s="66"/>
      <c r="H36" s="66"/>
      <c r="I36" s="41"/>
      <c r="J36" s="41"/>
      <c r="K36" s="51">
        <v>0</v>
      </c>
      <c r="L36">
        <v>111</v>
      </c>
    </row>
    <row r="37" spans="1:12" x14ac:dyDescent="0.25">
      <c r="A37" s="60">
        <v>12</v>
      </c>
      <c r="B37" s="60">
        <v>4929</v>
      </c>
      <c r="C37" s="63">
        <v>13</v>
      </c>
      <c r="D37" s="60">
        <v>4939</v>
      </c>
      <c r="E37" s="63">
        <v>13</v>
      </c>
      <c r="F37" s="60">
        <v>4949</v>
      </c>
      <c r="G37" s="66"/>
      <c r="H37" s="66"/>
      <c r="I37" s="41"/>
      <c r="J37" s="41"/>
      <c r="K37" s="51">
        <v>0</v>
      </c>
      <c r="L37">
        <v>111</v>
      </c>
    </row>
    <row r="38" spans="1:12" x14ac:dyDescent="0.25">
      <c r="A38" s="60">
        <v>21</v>
      </c>
      <c r="B38" s="60">
        <v>5111</v>
      </c>
      <c r="C38" s="63">
        <v>11</v>
      </c>
      <c r="D38" s="60">
        <v>5127</v>
      </c>
      <c r="E38" s="63">
        <v>11</v>
      </c>
      <c r="F38" s="60">
        <v>5136</v>
      </c>
      <c r="G38" s="66"/>
      <c r="H38" s="66"/>
      <c r="I38" s="41"/>
      <c r="J38" s="41"/>
      <c r="K38" s="51">
        <v>0</v>
      </c>
      <c r="L38">
        <v>211</v>
      </c>
    </row>
    <row r="39" spans="1:12" x14ac:dyDescent="0.25">
      <c r="A39" s="60">
        <v>12</v>
      </c>
      <c r="B39" s="60">
        <v>5270</v>
      </c>
      <c r="C39" s="63">
        <v>13</v>
      </c>
      <c r="D39" s="60">
        <v>5295</v>
      </c>
      <c r="E39" s="63">
        <v>13</v>
      </c>
      <c r="F39" s="60">
        <v>5310</v>
      </c>
      <c r="G39" s="66"/>
      <c r="H39" s="66"/>
      <c r="I39" s="41"/>
      <c r="J39" s="41"/>
      <c r="K39" s="51">
        <v>0</v>
      </c>
      <c r="L39">
        <v>111</v>
      </c>
    </row>
    <row r="40" spans="1:12" x14ac:dyDescent="0.25">
      <c r="A40" s="60">
        <v>12</v>
      </c>
      <c r="B40" s="60">
        <v>5429</v>
      </c>
      <c r="C40" s="63">
        <v>13</v>
      </c>
      <c r="D40" s="60">
        <v>5438</v>
      </c>
      <c r="E40" s="63">
        <v>13</v>
      </c>
      <c r="F40" s="60">
        <v>5478</v>
      </c>
      <c r="G40" s="66"/>
      <c r="H40" s="66"/>
      <c r="I40" s="41"/>
      <c r="J40" s="41"/>
      <c r="K40" s="51">
        <v>0</v>
      </c>
      <c r="L40">
        <v>111</v>
      </c>
    </row>
    <row r="41" spans="1:12" x14ac:dyDescent="0.25">
      <c r="A41" s="60">
        <v>12</v>
      </c>
      <c r="B41" s="60">
        <v>5616</v>
      </c>
      <c r="C41" s="63">
        <v>13</v>
      </c>
      <c r="D41" s="60">
        <v>5627</v>
      </c>
      <c r="E41" s="63">
        <v>13</v>
      </c>
      <c r="F41" s="60">
        <v>5641</v>
      </c>
      <c r="G41" s="66"/>
      <c r="H41" s="66"/>
      <c r="I41" s="41"/>
      <c r="J41" s="41"/>
      <c r="K41" s="51">
        <v>0</v>
      </c>
      <c r="L41">
        <v>111</v>
      </c>
    </row>
    <row r="42" spans="1:12" x14ac:dyDescent="0.25">
      <c r="A42" s="60">
        <v>12</v>
      </c>
      <c r="B42" s="60">
        <v>5762</v>
      </c>
      <c r="C42" s="63">
        <v>13</v>
      </c>
      <c r="D42" s="60">
        <v>5769</v>
      </c>
      <c r="E42" s="63">
        <v>13</v>
      </c>
      <c r="F42" s="60">
        <v>5778</v>
      </c>
      <c r="G42" s="66"/>
      <c r="H42" s="66"/>
      <c r="I42" s="41"/>
      <c r="J42" s="41"/>
      <c r="K42" s="51">
        <v>0</v>
      </c>
      <c r="L42">
        <v>111</v>
      </c>
    </row>
    <row r="43" spans="1:12" x14ac:dyDescent="0.25">
      <c r="A43" s="60">
        <v>12</v>
      </c>
      <c r="B43" s="60">
        <v>5886</v>
      </c>
      <c r="C43" s="63">
        <v>13</v>
      </c>
      <c r="D43" s="60">
        <v>5914</v>
      </c>
      <c r="E43" s="63">
        <v>13</v>
      </c>
      <c r="F43" s="60">
        <v>5929</v>
      </c>
      <c r="G43" s="66"/>
      <c r="H43" s="66"/>
      <c r="I43" s="41"/>
      <c r="J43" s="41"/>
      <c r="K43" s="51">
        <v>0</v>
      </c>
      <c r="L43">
        <v>111</v>
      </c>
    </row>
    <row r="44" spans="1:12" x14ac:dyDescent="0.25">
      <c r="A44" s="60">
        <v>12</v>
      </c>
      <c r="B44" s="60">
        <v>6033</v>
      </c>
      <c r="C44" s="63">
        <v>13</v>
      </c>
      <c r="D44" s="60">
        <v>6042</v>
      </c>
      <c r="E44" s="63">
        <v>13</v>
      </c>
      <c r="F44" s="60">
        <v>6066</v>
      </c>
      <c r="G44" s="66"/>
      <c r="H44" s="66"/>
      <c r="I44" s="41"/>
      <c r="J44" s="41"/>
      <c r="K44" s="51">
        <v>0</v>
      </c>
      <c r="L44">
        <v>111</v>
      </c>
    </row>
    <row r="45" spans="1:12" x14ac:dyDescent="0.25">
      <c r="A45" s="60">
        <v>12</v>
      </c>
      <c r="B45" s="60">
        <v>6179</v>
      </c>
      <c r="C45" s="63">
        <v>13</v>
      </c>
      <c r="D45" s="60">
        <v>6193</v>
      </c>
      <c r="E45" s="63">
        <v>13</v>
      </c>
      <c r="F45" s="60">
        <v>6221</v>
      </c>
      <c r="G45" s="66"/>
      <c r="H45" s="66"/>
      <c r="I45" s="41"/>
      <c r="J45" s="41"/>
      <c r="K45" s="51">
        <v>0</v>
      </c>
      <c r="L45">
        <v>111</v>
      </c>
    </row>
    <row r="46" spans="1:12" x14ac:dyDescent="0.25">
      <c r="A46" s="60">
        <v>12</v>
      </c>
      <c r="B46" s="60">
        <v>6326</v>
      </c>
      <c r="C46" s="63">
        <v>13</v>
      </c>
      <c r="D46" s="60">
        <v>6336</v>
      </c>
      <c r="E46" s="63">
        <v>13</v>
      </c>
      <c r="F46" s="60">
        <v>6347</v>
      </c>
      <c r="G46" s="66"/>
      <c r="H46" s="66"/>
      <c r="I46" s="41"/>
      <c r="J46" s="41"/>
      <c r="K46" s="51">
        <v>0</v>
      </c>
      <c r="L46">
        <v>111</v>
      </c>
    </row>
    <row r="47" spans="1:12" x14ac:dyDescent="0.25">
      <c r="A47" s="60">
        <v>12</v>
      </c>
      <c r="B47" s="60">
        <v>6456</v>
      </c>
      <c r="C47" s="63">
        <v>13</v>
      </c>
      <c r="D47" s="60">
        <v>6469</v>
      </c>
      <c r="E47" s="63">
        <v>13</v>
      </c>
      <c r="F47" s="60">
        <v>6499</v>
      </c>
      <c r="G47" s="66"/>
      <c r="H47" s="66"/>
      <c r="I47" s="41"/>
      <c r="J47" s="41"/>
      <c r="K47" s="51">
        <v>0</v>
      </c>
      <c r="L47">
        <v>111</v>
      </c>
    </row>
    <row r="48" spans="1:12" x14ac:dyDescent="0.25">
      <c r="A48" s="60">
        <v>12</v>
      </c>
      <c r="B48" s="60">
        <v>6605</v>
      </c>
      <c r="C48" s="63">
        <v>13</v>
      </c>
      <c r="D48" s="60">
        <v>6616</v>
      </c>
      <c r="E48" s="63">
        <v>13</v>
      </c>
      <c r="F48" s="60">
        <v>6629</v>
      </c>
      <c r="G48" s="66"/>
      <c r="H48" s="66"/>
      <c r="I48" s="41"/>
      <c r="J48" s="41"/>
      <c r="K48" s="51">
        <v>0</v>
      </c>
      <c r="L48">
        <v>111</v>
      </c>
    </row>
    <row r="49" spans="1:12" x14ac:dyDescent="0.25">
      <c r="A49" s="60">
        <v>12</v>
      </c>
      <c r="B49" s="60">
        <v>6763</v>
      </c>
      <c r="C49" s="63">
        <v>13</v>
      </c>
      <c r="D49" s="60">
        <v>6774</v>
      </c>
      <c r="E49" s="63">
        <v>13</v>
      </c>
      <c r="F49" s="60">
        <v>6785</v>
      </c>
      <c r="G49" s="66"/>
      <c r="H49" s="66"/>
      <c r="I49" s="41"/>
      <c r="J49" s="41"/>
      <c r="K49" s="51">
        <v>0</v>
      </c>
      <c r="L49">
        <v>111</v>
      </c>
    </row>
    <row r="50" spans="1:12" x14ac:dyDescent="0.25">
      <c r="A50" s="60">
        <v>12</v>
      </c>
      <c r="B50" s="60">
        <v>6891</v>
      </c>
      <c r="C50" s="63">
        <v>13</v>
      </c>
      <c r="D50" s="60">
        <v>6900</v>
      </c>
      <c r="E50" s="63">
        <v>13</v>
      </c>
      <c r="F50" s="60">
        <v>6914</v>
      </c>
      <c r="G50" s="66"/>
      <c r="H50" s="66"/>
      <c r="I50" s="41"/>
      <c r="J50" s="41"/>
      <c r="K50" s="51">
        <v>0</v>
      </c>
      <c r="L50">
        <v>111</v>
      </c>
    </row>
    <row r="51" spans="1:12" x14ac:dyDescent="0.25">
      <c r="A51" s="60">
        <v>12</v>
      </c>
      <c r="B51" s="60">
        <v>7023</v>
      </c>
      <c r="C51" s="63">
        <v>13</v>
      </c>
      <c r="D51" s="60">
        <v>7032</v>
      </c>
      <c r="E51" s="63">
        <v>13</v>
      </c>
      <c r="F51" s="60">
        <v>7041</v>
      </c>
      <c r="G51" s="66"/>
      <c r="H51" s="66"/>
      <c r="I51" s="41"/>
      <c r="J51" s="41"/>
      <c r="K51" s="51">
        <v>0</v>
      </c>
      <c r="L51">
        <v>111</v>
      </c>
    </row>
    <row r="52" spans="1:12" x14ac:dyDescent="0.25">
      <c r="A52" s="60">
        <v>12</v>
      </c>
      <c r="B52" s="60">
        <v>7147</v>
      </c>
      <c r="C52" s="63">
        <v>13</v>
      </c>
      <c r="D52" s="60">
        <v>7156</v>
      </c>
      <c r="E52" s="63">
        <v>13</v>
      </c>
      <c r="F52" s="60">
        <v>7167</v>
      </c>
      <c r="G52" s="66"/>
      <c r="H52" s="66"/>
      <c r="I52" s="41"/>
      <c r="J52" s="41"/>
      <c r="K52" s="51">
        <v>0</v>
      </c>
      <c r="L52">
        <v>111</v>
      </c>
    </row>
    <row r="53" spans="1:12" x14ac:dyDescent="0.25">
      <c r="A53" s="60">
        <v>12</v>
      </c>
      <c r="B53" s="60">
        <v>7276</v>
      </c>
      <c r="C53" s="63">
        <v>13</v>
      </c>
      <c r="D53" s="60">
        <v>7286</v>
      </c>
      <c r="E53" s="63">
        <v>13</v>
      </c>
      <c r="F53" s="60">
        <v>7295</v>
      </c>
      <c r="G53" s="66"/>
      <c r="H53" s="66"/>
      <c r="I53" s="41"/>
      <c r="J53" s="41"/>
      <c r="K53" s="51">
        <v>0</v>
      </c>
      <c r="L53">
        <v>111</v>
      </c>
    </row>
    <row r="54" spans="1:12" x14ac:dyDescent="0.25">
      <c r="A54" s="59">
        <v>12</v>
      </c>
      <c r="B54" s="59">
        <v>7408</v>
      </c>
      <c r="C54" s="62">
        <v>13</v>
      </c>
      <c r="D54" s="59">
        <v>7418</v>
      </c>
      <c r="E54" s="62">
        <v>13</v>
      </c>
      <c r="F54" s="59">
        <v>7427</v>
      </c>
      <c r="G54" s="65"/>
      <c r="H54" s="65"/>
      <c r="I54" s="42"/>
      <c r="J54" s="42"/>
      <c r="K54" s="43">
        <v>0</v>
      </c>
      <c r="L54">
        <v>111</v>
      </c>
    </row>
    <row r="55" spans="1:12" x14ac:dyDescent="0.25">
      <c r="A55" s="59">
        <v>12</v>
      </c>
      <c r="B55" s="59">
        <v>7679</v>
      </c>
      <c r="C55" s="62">
        <v>13</v>
      </c>
      <c r="D55" s="59">
        <v>7695</v>
      </c>
      <c r="E55" s="62">
        <v>13</v>
      </c>
      <c r="F55" s="59">
        <v>7725</v>
      </c>
      <c r="G55" s="65"/>
      <c r="H55" s="65"/>
      <c r="I55" s="42"/>
      <c r="J55" s="42"/>
      <c r="K55" s="43">
        <v>0</v>
      </c>
      <c r="L55">
        <v>111</v>
      </c>
    </row>
    <row r="56" spans="1:12" x14ac:dyDescent="0.25">
      <c r="A56" s="59">
        <v>21</v>
      </c>
      <c r="B56" s="59">
        <v>7853</v>
      </c>
      <c r="C56" s="62">
        <v>11</v>
      </c>
      <c r="D56" s="59">
        <v>7868</v>
      </c>
      <c r="E56" s="62">
        <v>11</v>
      </c>
      <c r="F56" s="59">
        <v>7882</v>
      </c>
      <c r="G56" s="65"/>
      <c r="H56" s="65"/>
      <c r="I56" s="42"/>
      <c r="J56" s="42"/>
      <c r="K56" s="43">
        <v>0</v>
      </c>
      <c r="L56">
        <v>211</v>
      </c>
    </row>
    <row r="57" spans="1:12" x14ac:dyDescent="0.25">
      <c r="A57" s="59">
        <v>12</v>
      </c>
      <c r="B57" s="59">
        <v>8043</v>
      </c>
      <c r="C57" s="62">
        <v>13</v>
      </c>
      <c r="D57" s="59">
        <v>8069</v>
      </c>
      <c r="E57" s="62">
        <v>13</v>
      </c>
      <c r="F57" s="59">
        <v>8081</v>
      </c>
      <c r="G57" s="65"/>
      <c r="H57" s="65"/>
      <c r="I57" s="42"/>
      <c r="J57" s="42"/>
      <c r="K57" s="43">
        <v>0</v>
      </c>
      <c r="L57">
        <v>111</v>
      </c>
    </row>
    <row r="58" spans="1:12" x14ac:dyDescent="0.25">
      <c r="A58" s="59">
        <v>12</v>
      </c>
      <c r="B58" s="59">
        <v>8184</v>
      </c>
      <c r="C58" s="62">
        <v>13</v>
      </c>
      <c r="D58" s="59">
        <v>8223</v>
      </c>
      <c r="E58" s="62">
        <v>13</v>
      </c>
      <c r="F58" s="59">
        <v>8235</v>
      </c>
      <c r="G58" s="65"/>
      <c r="H58" s="65"/>
      <c r="I58" s="42"/>
      <c r="J58" s="42"/>
      <c r="K58" s="43">
        <v>0</v>
      </c>
      <c r="L58">
        <v>111</v>
      </c>
    </row>
    <row r="59" spans="1:12" x14ac:dyDescent="0.25">
      <c r="A59" s="59">
        <v>12</v>
      </c>
      <c r="B59" s="59">
        <v>8350</v>
      </c>
      <c r="C59" s="62">
        <v>13</v>
      </c>
      <c r="D59" s="59">
        <v>8368</v>
      </c>
      <c r="E59" s="62">
        <v>13</v>
      </c>
      <c r="F59" s="59">
        <v>8401</v>
      </c>
      <c r="G59" s="65"/>
      <c r="H59" s="65"/>
      <c r="I59" s="42"/>
      <c r="J59" s="42"/>
      <c r="K59" s="43">
        <v>0</v>
      </c>
      <c r="L59">
        <v>111</v>
      </c>
    </row>
    <row r="60" spans="1:12" x14ac:dyDescent="0.25">
      <c r="A60" s="59">
        <v>12</v>
      </c>
      <c r="B60" s="59">
        <v>8521</v>
      </c>
      <c r="C60" s="62">
        <v>13</v>
      </c>
      <c r="D60" s="59">
        <v>8569</v>
      </c>
      <c r="E60" s="62">
        <v>13</v>
      </c>
      <c r="F60" s="59">
        <v>8601</v>
      </c>
      <c r="G60" s="65"/>
      <c r="H60" s="65"/>
      <c r="I60" s="42"/>
      <c r="J60" s="42"/>
      <c r="K60" s="43">
        <v>0</v>
      </c>
      <c r="L60">
        <v>111</v>
      </c>
    </row>
    <row r="61" spans="1:12" x14ac:dyDescent="0.25">
      <c r="A61" s="59">
        <v>12</v>
      </c>
      <c r="B61" s="59">
        <v>8740</v>
      </c>
      <c r="C61" s="62">
        <v>13</v>
      </c>
      <c r="D61" s="59">
        <v>8753</v>
      </c>
      <c r="E61" s="62">
        <v>13</v>
      </c>
      <c r="F61" s="59">
        <v>8768</v>
      </c>
      <c r="G61" s="65"/>
      <c r="H61" s="65"/>
      <c r="I61" s="42"/>
      <c r="J61" s="42"/>
      <c r="K61" s="43">
        <v>0</v>
      </c>
      <c r="L61">
        <v>111</v>
      </c>
    </row>
    <row r="62" spans="1:12" x14ac:dyDescent="0.25">
      <c r="A62" s="59">
        <v>12</v>
      </c>
      <c r="B62" s="59">
        <v>8879</v>
      </c>
      <c r="C62" s="62">
        <v>13</v>
      </c>
      <c r="D62" s="59">
        <v>8888</v>
      </c>
      <c r="E62" s="62">
        <v>13</v>
      </c>
      <c r="F62" s="59">
        <v>8900</v>
      </c>
      <c r="G62" s="65"/>
      <c r="H62" s="65"/>
      <c r="I62" s="42"/>
      <c r="J62" s="42"/>
      <c r="K62" s="43">
        <v>0</v>
      </c>
      <c r="L62">
        <v>111</v>
      </c>
    </row>
    <row r="63" spans="1:12" x14ac:dyDescent="0.25">
      <c r="A63" s="59">
        <v>12</v>
      </c>
      <c r="B63" s="59">
        <v>9059</v>
      </c>
      <c r="C63" s="62">
        <v>24</v>
      </c>
      <c r="D63" s="59">
        <v>9079</v>
      </c>
      <c r="E63" s="62">
        <v>13</v>
      </c>
      <c r="F63" s="59">
        <v>9099</v>
      </c>
      <c r="G63" s="65"/>
      <c r="H63" s="65"/>
      <c r="I63" s="42"/>
      <c r="J63" s="42"/>
      <c r="K63" s="43">
        <v>0</v>
      </c>
      <c r="L63">
        <v>121</v>
      </c>
    </row>
    <row r="64" spans="1:12" x14ac:dyDescent="0.25">
      <c r="A64" s="59">
        <v>12</v>
      </c>
      <c r="B64" s="59">
        <v>9248</v>
      </c>
      <c r="C64" s="62">
        <v>24</v>
      </c>
      <c r="D64" s="59">
        <v>9262</v>
      </c>
      <c r="E64" s="62">
        <v>13</v>
      </c>
      <c r="F64" s="59">
        <v>9278</v>
      </c>
      <c r="G64" s="65"/>
      <c r="H64" s="65"/>
      <c r="I64" s="42"/>
      <c r="J64" s="42"/>
      <c r="K64" s="43">
        <v>0</v>
      </c>
      <c r="L64">
        <v>121</v>
      </c>
    </row>
    <row r="65" spans="1:12" x14ac:dyDescent="0.25">
      <c r="A65" s="59">
        <v>12</v>
      </c>
      <c r="B65" s="59">
        <v>9391</v>
      </c>
      <c r="C65" s="62">
        <v>13</v>
      </c>
      <c r="D65" s="59">
        <v>9392</v>
      </c>
      <c r="E65" s="62">
        <v>13</v>
      </c>
      <c r="F65" s="59">
        <v>9411</v>
      </c>
      <c r="G65" s="65"/>
      <c r="H65" s="65"/>
      <c r="I65" s="42"/>
      <c r="J65" s="42"/>
      <c r="K65" s="43">
        <v>0</v>
      </c>
      <c r="L65">
        <v>111</v>
      </c>
    </row>
    <row r="66" spans="1:12" x14ac:dyDescent="0.25">
      <c r="A66" s="59">
        <v>12</v>
      </c>
      <c r="B66" s="59">
        <v>9516</v>
      </c>
      <c r="C66" s="62">
        <v>13</v>
      </c>
      <c r="D66" s="59">
        <v>9529</v>
      </c>
      <c r="E66" s="62">
        <v>13</v>
      </c>
      <c r="F66" s="59">
        <v>9539</v>
      </c>
      <c r="G66" s="65"/>
      <c r="H66" s="65"/>
      <c r="I66" s="42"/>
      <c r="J66" s="42"/>
      <c r="K66" s="43">
        <v>0</v>
      </c>
      <c r="L66">
        <v>111</v>
      </c>
    </row>
    <row r="67" spans="1:12" x14ac:dyDescent="0.25">
      <c r="A67" s="59">
        <v>12</v>
      </c>
      <c r="B67" s="59">
        <v>9644</v>
      </c>
      <c r="C67" s="62">
        <v>13</v>
      </c>
      <c r="D67" s="59">
        <v>9654</v>
      </c>
      <c r="E67" s="62">
        <v>24</v>
      </c>
      <c r="F67" s="59">
        <v>9678</v>
      </c>
      <c r="G67" s="65"/>
      <c r="H67" s="65"/>
      <c r="I67" s="42"/>
      <c r="J67" s="42"/>
      <c r="K67" s="43">
        <v>0</v>
      </c>
      <c r="L67">
        <v>112</v>
      </c>
    </row>
    <row r="68" spans="1:12" x14ac:dyDescent="0.25">
      <c r="A68" s="59">
        <v>12</v>
      </c>
      <c r="B68" s="59">
        <v>9834</v>
      </c>
      <c r="C68" s="62">
        <v>13</v>
      </c>
      <c r="D68" s="59">
        <v>9849</v>
      </c>
      <c r="E68" s="62">
        <v>13</v>
      </c>
      <c r="F68" s="59">
        <v>9863</v>
      </c>
      <c r="G68" s="65"/>
      <c r="H68" s="65"/>
      <c r="I68" s="42"/>
      <c r="J68" s="42"/>
      <c r="K68" s="43">
        <v>0</v>
      </c>
      <c r="L68">
        <v>111</v>
      </c>
    </row>
    <row r="69" spans="1:12" x14ac:dyDescent="0.25">
      <c r="A69" s="59">
        <v>12</v>
      </c>
      <c r="B69" s="59">
        <v>10000</v>
      </c>
      <c r="C69" s="62">
        <v>13</v>
      </c>
      <c r="D69" s="59">
        <v>10002</v>
      </c>
      <c r="E69" s="62">
        <v>13</v>
      </c>
      <c r="F69" s="59">
        <v>10016</v>
      </c>
      <c r="G69" s="65"/>
      <c r="H69" s="65"/>
      <c r="I69" s="42"/>
      <c r="J69" s="42"/>
      <c r="K69" s="43">
        <v>0</v>
      </c>
      <c r="L69">
        <v>111</v>
      </c>
    </row>
    <row r="70" spans="1:12" x14ac:dyDescent="0.25">
      <c r="A70" s="59">
        <v>12</v>
      </c>
      <c r="B70" s="59">
        <v>10132</v>
      </c>
      <c r="C70" s="62">
        <v>13</v>
      </c>
      <c r="D70" s="59">
        <v>10172</v>
      </c>
      <c r="E70" s="62">
        <v>13</v>
      </c>
      <c r="F70" s="59">
        <v>10187</v>
      </c>
      <c r="G70" s="65"/>
      <c r="H70" s="65"/>
      <c r="I70" s="42"/>
      <c r="J70" s="42"/>
      <c r="K70" s="43">
        <v>0</v>
      </c>
      <c r="L70">
        <v>111</v>
      </c>
    </row>
    <row r="71" spans="1:12" x14ac:dyDescent="0.25">
      <c r="A71" s="59">
        <v>12</v>
      </c>
      <c r="B71" s="59">
        <v>10297</v>
      </c>
      <c r="C71" s="62">
        <v>13</v>
      </c>
      <c r="D71" s="59">
        <v>10319</v>
      </c>
      <c r="E71" s="62">
        <v>13</v>
      </c>
      <c r="F71" s="59">
        <v>10329</v>
      </c>
      <c r="G71" s="65"/>
      <c r="H71" s="65"/>
      <c r="I71" s="42"/>
      <c r="J71" s="42"/>
      <c r="K71" s="43">
        <v>0</v>
      </c>
      <c r="L71">
        <v>111</v>
      </c>
    </row>
    <row r="72" spans="1:12" x14ac:dyDescent="0.25">
      <c r="A72" s="59">
        <v>12</v>
      </c>
      <c r="B72" s="59">
        <v>10441</v>
      </c>
      <c r="C72" s="62">
        <v>13</v>
      </c>
      <c r="D72" s="59">
        <v>10454</v>
      </c>
      <c r="E72" s="62">
        <v>24</v>
      </c>
      <c r="F72" s="59">
        <v>10477</v>
      </c>
      <c r="G72" s="65"/>
      <c r="H72" s="65"/>
      <c r="I72" s="42"/>
      <c r="J72" s="42"/>
      <c r="K72" s="43">
        <v>0</v>
      </c>
      <c r="L72">
        <v>112</v>
      </c>
    </row>
    <row r="73" spans="1:12" x14ac:dyDescent="0.25">
      <c r="A73" s="59">
        <v>12</v>
      </c>
      <c r="B73" s="59">
        <v>10593</v>
      </c>
      <c r="C73" s="62">
        <v>13</v>
      </c>
      <c r="D73" s="59">
        <v>10613</v>
      </c>
      <c r="E73" s="62">
        <v>13</v>
      </c>
      <c r="F73" s="59">
        <v>10626</v>
      </c>
      <c r="G73" s="65"/>
      <c r="H73" s="65"/>
      <c r="I73" s="42"/>
      <c r="J73" s="42"/>
      <c r="K73" s="43">
        <v>0</v>
      </c>
      <c r="L73">
        <v>111</v>
      </c>
    </row>
    <row r="74" spans="1:12" x14ac:dyDescent="0.25">
      <c r="A74" s="59">
        <v>12</v>
      </c>
      <c r="B74" s="59">
        <v>10786</v>
      </c>
      <c r="C74" s="62">
        <v>13</v>
      </c>
      <c r="D74" s="59">
        <v>10804</v>
      </c>
      <c r="E74" s="62">
        <v>13</v>
      </c>
      <c r="F74" s="59">
        <v>10819</v>
      </c>
      <c r="G74" s="65"/>
      <c r="H74" s="65"/>
      <c r="I74" s="42"/>
      <c r="J74" s="42"/>
      <c r="K74" s="43">
        <v>0</v>
      </c>
      <c r="L74">
        <v>111</v>
      </c>
    </row>
    <row r="75" spans="1:12" x14ac:dyDescent="0.25">
      <c r="A75" s="59">
        <v>12</v>
      </c>
      <c r="B75" s="59">
        <v>11013</v>
      </c>
      <c r="C75" s="62">
        <v>13</v>
      </c>
      <c r="D75" s="59">
        <v>11027</v>
      </c>
      <c r="E75" s="62">
        <v>13</v>
      </c>
      <c r="F75" s="59">
        <v>11041</v>
      </c>
      <c r="G75" s="65"/>
      <c r="H75" s="65"/>
      <c r="I75" s="42"/>
      <c r="J75" s="42"/>
      <c r="K75" s="43">
        <v>0</v>
      </c>
      <c r="L75">
        <v>111</v>
      </c>
    </row>
    <row r="76" spans="1:12" x14ac:dyDescent="0.25">
      <c r="A76" s="59">
        <v>12</v>
      </c>
      <c r="B76" s="59">
        <v>11171</v>
      </c>
      <c r="C76" s="62">
        <v>13</v>
      </c>
      <c r="D76" s="59">
        <v>11183</v>
      </c>
      <c r="E76" s="62">
        <v>13</v>
      </c>
      <c r="F76" s="59">
        <v>11196</v>
      </c>
      <c r="G76" s="65"/>
      <c r="H76" s="65"/>
      <c r="I76" s="42"/>
      <c r="J76" s="42"/>
      <c r="K76" s="43">
        <v>0</v>
      </c>
      <c r="L76">
        <v>111</v>
      </c>
    </row>
    <row r="77" spans="1:12" x14ac:dyDescent="0.25">
      <c r="A77" s="60">
        <v>12</v>
      </c>
      <c r="B77" s="60">
        <v>11317</v>
      </c>
      <c r="C77" s="63">
        <v>13</v>
      </c>
      <c r="D77" s="60">
        <v>11327</v>
      </c>
      <c r="E77" s="63">
        <v>13</v>
      </c>
      <c r="F77" s="60">
        <v>11344</v>
      </c>
      <c r="G77" s="66"/>
      <c r="H77" s="66"/>
      <c r="I77" s="41"/>
      <c r="J77" s="41"/>
      <c r="K77" s="51">
        <v>0</v>
      </c>
      <c r="L77">
        <v>111</v>
      </c>
    </row>
    <row r="78" spans="1:12" x14ac:dyDescent="0.25">
      <c r="A78" s="60">
        <v>12</v>
      </c>
      <c r="B78" s="60">
        <v>11486</v>
      </c>
      <c r="C78" s="63">
        <v>13</v>
      </c>
      <c r="D78" s="60">
        <v>11496</v>
      </c>
      <c r="E78" s="63">
        <v>13</v>
      </c>
      <c r="F78" s="60">
        <v>11509</v>
      </c>
      <c r="G78" s="66"/>
      <c r="H78" s="66"/>
      <c r="I78" s="41"/>
      <c r="J78" s="41"/>
      <c r="K78" s="51">
        <v>0</v>
      </c>
      <c r="L78">
        <v>111</v>
      </c>
    </row>
    <row r="79" spans="1:12" x14ac:dyDescent="0.25">
      <c r="A79" s="60">
        <v>12</v>
      </c>
      <c r="B79" s="60">
        <v>11694</v>
      </c>
      <c r="C79" s="63">
        <v>13</v>
      </c>
      <c r="D79" s="60">
        <v>11703</v>
      </c>
      <c r="E79" s="63">
        <v>13</v>
      </c>
      <c r="F79" s="60">
        <v>11715</v>
      </c>
      <c r="G79" s="66"/>
      <c r="H79" s="66"/>
      <c r="I79" s="41"/>
      <c r="J79" s="41"/>
      <c r="K79" s="51">
        <v>0</v>
      </c>
      <c r="L79">
        <v>111</v>
      </c>
    </row>
    <row r="80" spans="1:12" x14ac:dyDescent="0.25">
      <c r="A80" s="60">
        <v>12</v>
      </c>
      <c r="B80" s="60">
        <v>11855</v>
      </c>
      <c r="C80" s="63">
        <v>13</v>
      </c>
      <c r="D80" s="60">
        <v>11864</v>
      </c>
      <c r="E80" s="63">
        <v>13</v>
      </c>
      <c r="F80" s="60">
        <v>11874</v>
      </c>
      <c r="G80" s="66"/>
      <c r="H80" s="66"/>
      <c r="I80" s="41"/>
      <c r="J80" s="41"/>
      <c r="K80" s="51">
        <v>0</v>
      </c>
      <c r="L80">
        <v>111</v>
      </c>
    </row>
    <row r="81" spans="1:12" x14ac:dyDescent="0.25">
      <c r="A81" s="60">
        <v>12</v>
      </c>
      <c r="B81" s="60">
        <v>12039</v>
      </c>
      <c r="C81" s="63">
        <v>13</v>
      </c>
      <c r="D81" s="60">
        <v>12048</v>
      </c>
      <c r="E81" s="63">
        <v>13</v>
      </c>
      <c r="F81" s="60">
        <v>12057</v>
      </c>
      <c r="G81" s="66"/>
      <c r="H81" s="66"/>
      <c r="I81" s="41"/>
      <c r="J81" s="41"/>
      <c r="K81" s="51">
        <v>0</v>
      </c>
      <c r="L81">
        <v>111</v>
      </c>
    </row>
    <row r="82" spans="1:12" x14ac:dyDescent="0.25">
      <c r="A82" s="60">
        <v>12</v>
      </c>
      <c r="B82" s="60">
        <v>12196</v>
      </c>
      <c r="C82" s="63">
        <v>13</v>
      </c>
      <c r="D82" s="60">
        <v>12206</v>
      </c>
      <c r="E82" s="63">
        <v>13</v>
      </c>
      <c r="F82" s="60">
        <v>12216</v>
      </c>
      <c r="G82" s="66"/>
      <c r="H82" s="66"/>
      <c r="I82" s="41"/>
      <c r="J82" s="41"/>
      <c r="K82" s="51">
        <v>0</v>
      </c>
      <c r="L82">
        <v>111</v>
      </c>
    </row>
    <row r="83" spans="1:12" x14ac:dyDescent="0.25">
      <c r="A83" s="60">
        <v>12</v>
      </c>
      <c r="B83" s="60">
        <v>12364</v>
      </c>
      <c r="C83" s="63">
        <v>13</v>
      </c>
      <c r="D83" s="60">
        <v>12373</v>
      </c>
      <c r="E83" s="63">
        <v>13</v>
      </c>
      <c r="F83" s="60">
        <v>12383</v>
      </c>
      <c r="G83" s="66"/>
      <c r="H83" s="66"/>
      <c r="I83" s="41"/>
      <c r="J83" s="41"/>
      <c r="K83" s="51">
        <v>0</v>
      </c>
      <c r="L83">
        <v>111</v>
      </c>
    </row>
    <row r="84" spans="1:12" x14ac:dyDescent="0.25">
      <c r="A84" s="60">
        <v>12</v>
      </c>
      <c r="B84" s="60">
        <v>12544</v>
      </c>
      <c r="C84" s="63">
        <v>13</v>
      </c>
      <c r="D84" s="60">
        <v>12554</v>
      </c>
      <c r="E84" s="63">
        <v>13</v>
      </c>
      <c r="F84" s="60">
        <v>12565</v>
      </c>
      <c r="G84" s="66"/>
      <c r="H84" s="66"/>
      <c r="I84" s="41"/>
      <c r="J84" s="41"/>
      <c r="K84" s="51">
        <v>0</v>
      </c>
      <c r="L84">
        <v>111</v>
      </c>
    </row>
    <row r="85" spans="1:12" x14ac:dyDescent="0.25">
      <c r="A85" s="60">
        <v>12</v>
      </c>
      <c r="B85" s="60">
        <v>12863</v>
      </c>
      <c r="C85" s="63">
        <v>13</v>
      </c>
      <c r="D85" s="60">
        <v>12874</v>
      </c>
      <c r="E85" s="63">
        <v>13</v>
      </c>
      <c r="F85" s="60">
        <v>12883</v>
      </c>
      <c r="G85" s="66"/>
      <c r="H85" s="66"/>
      <c r="I85" s="41"/>
      <c r="J85" s="41"/>
      <c r="K85" s="51">
        <v>0</v>
      </c>
      <c r="L85">
        <v>111</v>
      </c>
    </row>
    <row r="86" spans="1:12" x14ac:dyDescent="0.25">
      <c r="A86" s="60">
        <v>12</v>
      </c>
      <c r="B86" s="60">
        <v>13072</v>
      </c>
      <c r="C86" s="63">
        <v>13</v>
      </c>
      <c r="D86" s="60">
        <v>13090</v>
      </c>
      <c r="E86" s="63">
        <v>13</v>
      </c>
      <c r="F86" s="60">
        <v>13099</v>
      </c>
      <c r="G86" s="66"/>
      <c r="H86" s="66"/>
      <c r="I86" s="41"/>
      <c r="J86" s="41"/>
      <c r="K86" s="51">
        <v>0</v>
      </c>
      <c r="L86">
        <v>111</v>
      </c>
    </row>
    <row r="87" spans="1:12" x14ac:dyDescent="0.25">
      <c r="A87" s="60">
        <v>12</v>
      </c>
      <c r="B87" s="60">
        <v>13221</v>
      </c>
      <c r="C87" s="63">
        <v>13</v>
      </c>
      <c r="D87" s="60">
        <v>13239</v>
      </c>
      <c r="E87" s="63">
        <v>13</v>
      </c>
      <c r="F87" s="60">
        <v>13254</v>
      </c>
      <c r="G87" s="66"/>
      <c r="H87" s="66"/>
      <c r="I87" s="41"/>
      <c r="J87" s="41"/>
      <c r="K87" s="51">
        <v>0</v>
      </c>
      <c r="L87">
        <v>111</v>
      </c>
    </row>
    <row r="88" spans="1:12" x14ac:dyDescent="0.25">
      <c r="A88" s="60">
        <v>12</v>
      </c>
      <c r="B88" s="60">
        <v>13452</v>
      </c>
      <c r="C88" s="63">
        <v>24</v>
      </c>
      <c r="D88" s="60">
        <v>13480</v>
      </c>
      <c r="E88" s="63">
        <v>13</v>
      </c>
      <c r="F88" s="60">
        <v>13499</v>
      </c>
      <c r="G88" s="66"/>
      <c r="H88" s="66"/>
      <c r="I88" s="41"/>
      <c r="J88" s="41"/>
      <c r="K88" s="51">
        <v>0</v>
      </c>
      <c r="L88">
        <v>121</v>
      </c>
    </row>
    <row r="89" spans="1:12" x14ac:dyDescent="0.25">
      <c r="A89" s="60">
        <v>12</v>
      </c>
      <c r="B89" s="60">
        <v>13626</v>
      </c>
      <c r="C89" s="63">
        <v>24</v>
      </c>
      <c r="D89" s="60">
        <v>13653</v>
      </c>
      <c r="E89" s="63">
        <v>13</v>
      </c>
      <c r="F89" s="60">
        <v>13668</v>
      </c>
      <c r="G89" s="66"/>
      <c r="H89" s="66"/>
      <c r="I89" s="41"/>
      <c r="J89" s="41"/>
      <c r="K89" s="51">
        <v>0</v>
      </c>
      <c r="L89">
        <v>121</v>
      </c>
    </row>
    <row r="90" spans="1:12" x14ac:dyDescent="0.25">
      <c r="A90" s="60">
        <v>12</v>
      </c>
      <c r="B90" s="60">
        <v>13792</v>
      </c>
      <c r="C90" s="63">
        <v>24</v>
      </c>
      <c r="D90" s="60">
        <v>13815</v>
      </c>
      <c r="E90" s="63">
        <v>13</v>
      </c>
      <c r="F90" s="60">
        <v>13832</v>
      </c>
      <c r="G90" s="66"/>
      <c r="H90" s="66"/>
      <c r="I90" s="41"/>
      <c r="J90" s="41"/>
      <c r="K90" s="51">
        <v>0</v>
      </c>
      <c r="L90">
        <v>121</v>
      </c>
    </row>
    <row r="91" spans="1:12" x14ac:dyDescent="0.25">
      <c r="A91" s="60">
        <v>12</v>
      </c>
      <c r="B91" s="60">
        <v>13966</v>
      </c>
      <c r="C91" s="63">
        <v>13</v>
      </c>
      <c r="D91" s="60">
        <v>13974</v>
      </c>
      <c r="E91" s="63">
        <v>13</v>
      </c>
      <c r="F91" s="60">
        <v>13982</v>
      </c>
      <c r="G91" s="66"/>
      <c r="H91" s="66"/>
      <c r="I91" s="41"/>
      <c r="J91" s="41"/>
      <c r="K91" s="51">
        <v>0</v>
      </c>
      <c r="L91">
        <v>111</v>
      </c>
    </row>
    <row r="92" spans="1:12" x14ac:dyDescent="0.25">
      <c r="A92" s="60">
        <v>12</v>
      </c>
      <c r="B92" s="60">
        <v>14334</v>
      </c>
      <c r="C92" s="63">
        <v>13</v>
      </c>
      <c r="D92" s="60">
        <v>14342</v>
      </c>
      <c r="E92" s="63">
        <v>13</v>
      </c>
      <c r="F92" s="60">
        <v>14354</v>
      </c>
      <c r="G92" s="66"/>
      <c r="H92" s="66"/>
      <c r="I92" s="41"/>
      <c r="J92" s="41"/>
      <c r="K92" s="51">
        <v>0</v>
      </c>
      <c r="L92">
        <v>111</v>
      </c>
    </row>
    <row r="93" spans="1:12" x14ac:dyDescent="0.25">
      <c r="A93" s="60">
        <v>21</v>
      </c>
      <c r="B93" s="60">
        <v>14501</v>
      </c>
      <c r="C93" s="63">
        <v>11</v>
      </c>
      <c r="D93" s="60">
        <v>14515</v>
      </c>
      <c r="E93" s="63">
        <v>11</v>
      </c>
      <c r="F93" s="60">
        <v>14525</v>
      </c>
      <c r="G93" s="66"/>
      <c r="H93" s="66"/>
      <c r="I93" s="41"/>
      <c r="J93" s="41"/>
      <c r="K93" s="51">
        <v>0</v>
      </c>
      <c r="L93">
        <v>211</v>
      </c>
    </row>
    <row r="94" spans="1:12" x14ac:dyDescent="0.25">
      <c r="A94" s="60">
        <v>12</v>
      </c>
      <c r="B94" s="60">
        <v>14671</v>
      </c>
      <c r="C94" s="63">
        <v>13</v>
      </c>
      <c r="D94" s="60">
        <v>14678</v>
      </c>
      <c r="E94" s="63">
        <v>13</v>
      </c>
      <c r="F94" s="60">
        <v>14694</v>
      </c>
      <c r="G94" s="66"/>
      <c r="H94" s="66"/>
      <c r="I94" s="41"/>
      <c r="J94" s="41"/>
      <c r="K94" s="51">
        <v>0</v>
      </c>
      <c r="L94">
        <v>111</v>
      </c>
    </row>
    <row r="95" spans="1:12" x14ac:dyDescent="0.25">
      <c r="A95" s="60">
        <v>12</v>
      </c>
      <c r="B95" s="60">
        <v>14840</v>
      </c>
      <c r="C95" s="63">
        <v>13</v>
      </c>
      <c r="D95" s="60">
        <v>14866</v>
      </c>
      <c r="E95" s="63">
        <v>24</v>
      </c>
      <c r="F95" s="60">
        <v>14889</v>
      </c>
      <c r="G95" s="66"/>
      <c r="H95" s="66"/>
      <c r="I95" s="41"/>
      <c r="J95" s="41"/>
      <c r="K95" s="51">
        <v>0</v>
      </c>
      <c r="L95">
        <v>112</v>
      </c>
    </row>
    <row r="96" spans="1:12" x14ac:dyDescent="0.25">
      <c r="A96" s="60">
        <v>12</v>
      </c>
      <c r="B96" s="60">
        <v>15022</v>
      </c>
      <c r="C96" s="63">
        <v>13</v>
      </c>
      <c r="D96" s="60">
        <v>15039</v>
      </c>
      <c r="E96" s="63">
        <v>13</v>
      </c>
      <c r="F96" s="60">
        <v>15070</v>
      </c>
      <c r="G96" s="66"/>
      <c r="H96" s="66"/>
      <c r="I96" s="41"/>
      <c r="J96" s="41"/>
      <c r="K96" s="51">
        <v>0</v>
      </c>
      <c r="L96">
        <v>111</v>
      </c>
    </row>
    <row r="97" spans="1:12" x14ac:dyDescent="0.25">
      <c r="A97" s="60">
        <v>12</v>
      </c>
      <c r="B97" s="60">
        <v>15188</v>
      </c>
      <c r="C97" s="63">
        <v>13</v>
      </c>
      <c r="D97" s="60">
        <v>15197</v>
      </c>
      <c r="E97" s="63">
        <v>13</v>
      </c>
      <c r="F97" s="60">
        <v>15210</v>
      </c>
      <c r="G97" s="66"/>
      <c r="H97" s="66"/>
      <c r="I97" s="41"/>
      <c r="J97" s="41"/>
      <c r="K97" s="51">
        <v>0</v>
      </c>
      <c r="L97">
        <v>111</v>
      </c>
    </row>
    <row r="98" spans="1:12" x14ac:dyDescent="0.25">
      <c r="A98" s="60">
        <v>12</v>
      </c>
      <c r="B98" s="60">
        <v>15334</v>
      </c>
      <c r="C98" s="63">
        <v>24</v>
      </c>
      <c r="D98" s="60">
        <v>15354</v>
      </c>
      <c r="E98" s="63">
        <v>13</v>
      </c>
      <c r="F98" s="60">
        <v>15370</v>
      </c>
      <c r="G98" s="66"/>
      <c r="H98" s="66"/>
      <c r="I98" s="41"/>
      <c r="J98" s="41"/>
      <c r="K98" s="51">
        <v>0</v>
      </c>
      <c r="L98">
        <v>121</v>
      </c>
    </row>
    <row r="99" spans="1:12" x14ac:dyDescent="0.25">
      <c r="A99" s="60">
        <v>12</v>
      </c>
      <c r="B99" s="60">
        <v>15518</v>
      </c>
      <c r="C99" s="63">
        <v>13</v>
      </c>
      <c r="D99" s="60">
        <v>15525</v>
      </c>
      <c r="E99" s="63">
        <v>13</v>
      </c>
      <c r="F99" s="60">
        <v>15536</v>
      </c>
      <c r="G99" s="66"/>
      <c r="H99" s="66"/>
      <c r="I99" s="41"/>
      <c r="J99" s="41"/>
      <c r="K99" s="51">
        <v>0</v>
      </c>
      <c r="L99">
        <v>111</v>
      </c>
    </row>
    <row r="100" spans="1:12" x14ac:dyDescent="0.25">
      <c r="A100" s="59">
        <v>12</v>
      </c>
      <c r="B100" s="59">
        <v>15695</v>
      </c>
      <c r="C100" s="62">
        <v>13</v>
      </c>
      <c r="D100" s="59">
        <v>15705</v>
      </c>
      <c r="E100" s="62">
        <v>13</v>
      </c>
      <c r="F100" s="59">
        <v>15723</v>
      </c>
      <c r="G100" s="65"/>
      <c r="H100" s="65"/>
      <c r="I100" s="42"/>
      <c r="J100" s="42"/>
      <c r="K100" s="43">
        <v>0</v>
      </c>
      <c r="L100">
        <v>111</v>
      </c>
    </row>
    <row r="101" spans="1:12" x14ac:dyDescent="0.25">
      <c r="A101" s="59">
        <v>12</v>
      </c>
      <c r="B101" s="59">
        <v>15844</v>
      </c>
      <c r="C101" s="62">
        <v>13</v>
      </c>
      <c r="D101" s="59">
        <v>15854</v>
      </c>
      <c r="E101" s="62">
        <v>13</v>
      </c>
      <c r="F101" s="59">
        <v>15864</v>
      </c>
      <c r="G101" s="65"/>
      <c r="H101" s="65"/>
      <c r="I101" s="42"/>
      <c r="J101" s="42"/>
      <c r="K101" s="43">
        <v>0</v>
      </c>
      <c r="L101">
        <v>111</v>
      </c>
    </row>
    <row r="102" spans="1:12" x14ac:dyDescent="0.25">
      <c r="A102" s="59">
        <v>12</v>
      </c>
      <c r="B102" s="59">
        <v>16010</v>
      </c>
      <c r="C102" s="62">
        <v>13</v>
      </c>
      <c r="D102" s="59">
        <v>16046</v>
      </c>
      <c r="E102" s="62">
        <v>13</v>
      </c>
      <c r="F102" s="59">
        <v>16054</v>
      </c>
      <c r="G102" s="65"/>
      <c r="H102" s="65"/>
      <c r="I102" s="42"/>
      <c r="J102" s="42"/>
      <c r="K102" s="43">
        <v>0</v>
      </c>
      <c r="L102">
        <v>111</v>
      </c>
    </row>
    <row r="103" spans="1:12" x14ac:dyDescent="0.25">
      <c r="A103" s="59">
        <v>12</v>
      </c>
      <c r="B103" s="59">
        <v>16198</v>
      </c>
      <c r="C103" s="62">
        <v>13</v>
      </c>
      <c r="D103" s="59">
        <v>16207</v>
      </c>
      <c r="E103" s="62">
        <v>13</v>
      </c>
      <c r="F103" s="59">
        <v>16219</v>
      </c>
      <c r="G103" s="65"/>
      <c r="H103" s="65"/>
      <c r="I103" s="42"/>
      <c r="J103" s="42"/>
      <c r="K103" s="43">
        <v>0</v>
      </c>
      <c r="L103">
        <v>111</v>
      </c>
    </row>
    <row r="104" spans="1:12" x14ac:dyDescent="0.25">
      <c r="A104" s="59">
        <v>12</v>
      </c>
      <c r="B104" s="59">
        <v>16336</v>
      </c>
      <c r="C104" s="62">
        <v>13</v>
      </c>
      <c r="D104" s="59">
        <v>16387</v>
      </c>
      <c r="E104" s="62">
        <v>13</v>
      </c>
      <c r="F104" s="59">
        <v>16397</v>
      </c>
      <c r="G104" s="65"/>
      <c r="H104" s="65"/>
      <c r="I104" s="42"/>
      <c r="J104" s="42"/>
      <c r="K104" s="43">
        <v>0</v>
      </c>
      <c r="L104">
        <v>111</v>
      </c>
    </row>
    <row r="105" spans="1:12" x14ac:dyDescent="0.25">
      <c r="A105" s="59">
        <v>12</v>
      </c>
      <c r="B105" s="59">
        <v>16521</v>
      </c>
      <c r="C105" s="62">
        <v>13</v>
      </c>
      <c r="D105" s="59">
        <v>16542</v>
      </c>
      <c r="E105" s="62">
        <v>24</v>
      </c>
      <c r="F105" s="59">
        <v>16572</v>
      </c>
      <c r="G105" s="65"/>
      <c r="H105" s="65"/>
      <c r="I105" s="42"/>
      <c r="J105" s="42"/>
      <c r="K105" s="43">
        <v>0</v>
      </c>
      <c r="L105">
        <v>112</v>
      </c>
    </row>
    <row r="106" spans="1:12" x14ac:dyDescent="0.25">
      <c r="A106" s="59">
        <v>12</v>
      </c>
      <c r="B106" s="59">
        <v>16689</v>
      </c>
      <c r="C106" s="62">
        <v>13</v>
      </c>
      <c r="D106" s="59">
        <v>16698</v>
      </c>
      <c r="E106" s="62">
        <v>13</v>
      </c>
      <c r="F106" s="59">
        <v>16706</v>
      </c>
      <c r="G106" s="65"/>
      <c r="H106" s="65"/>
      <c r="I106" s="42"/>
      <c r="J106" s="42"/>
      <c r="K106" s="43">
        <v>0</v>
      </c>
      <c r="L106">
        <v>111</v>
      </c>
    </row>
    <row r="107" spans="1:12" x14ac:dyDescent="0.25">
      <c r="A107" s="59">
        <v>12</v>
      </c>
      <c r="B107" s="59">
        <v>16921</v>
      </c>
      <c r="C107" s="62">
        <v>13</v>
      </c>
      <c r="D107" s="59">
        <v>16942</v>
      </c>
      <c r="E107" s="62">
        <v>13</v>
      </c>
      <c r="F107" s="59">
        <v>16971</v>
      </c>
      <c r="G107" s="65"/>
      <c r="H107" s="65"/>
      <c r="I107" s="42"/>
      <c r="J107" s="42"/>
      <c r="K107" s="43">
        <v>0</v>
      </c>
      <c r="L107">
        <v>111</v>
      </c>
    </row>
    <row r="108" spans="1:12" x14ac:dyDescent="0.25">
      <c r="A108" s="59">
        <v>12</v>
      </c>
      <c r="B108" s="59">
        <v>17084</v>
      </c>
      <c r="C108" s="62">
        <v>13</v>
      </c>
      <c r="D108" s="59">
        <v>17092</v>
      </c>
      <c r="E108" s="62">
        <v>13</v>
      </c>
      <c r="F108" s="59">
        <v>17104</v>
      </c>
      <c r="G108" s="65"/>
      <c r="H108" s="65"/>
      <c r="I108" s="42"/>
      <c r="J108" s="42"/>
      <c r="K108" s="43">
        <v>0</v>
      </c>
      <c r="L108">
        <v>111</v>
      </c>
    </row>
    <row r="109" spans="1:12" x14ac:dyDescent="0.25">
      <c r="A109" s="59">
        <v>12</v>
      </c>
      <c r="B109" s="59">
        <v>17259</v>
      </c>
      <c r="C109" s="62">
        <v>13</v>
      </c>
      <c r="D109" s="59">
        <v>17281</v>
      </c>
      <c r="E109" s="62">
        <v>13</v>
      </c>
      <c r="F109" s="59">
        <v>17297</v>
      </c>
      <c r="G109" s="65"/>
      <c r="H109" s="65"/>
      <c r="I109" s="42"/>
      <c r="J109" s="42"/>
      <c r="K109" s="43">
        <v>0</v>
      </c>
      <c r="L109">
        <v>111</v>
      </c>
    </row>
    <row r="110" spans="1:12" x14ac:dyDescent="0.25">
      <c r="A110" s="59">
        <v>12</v>
      </c>
      <c r="B110" s="59">
        <v>17412</v>
      </c>
      <c r="C110" s="62">
        <v>13</v>
      </c>
      <c r="D110" s="59">
        <v>17426</v>
      </c>
      <c r="E110" s="62">
        <v>13</v>
      </c>
      <c r="F110" s="59">
        <v>17443</v>
      </c>
      <c r="G110" s="65"/>
      <c r="H110" s="65"/>
      <c r="I110" s="42"/>
      <c r="J110" s="42"/>
      <c r="K110" s="43">
        <v>0</v>
      </c>
      <c r="L110">
        <v>111</v>
      </c>
    </row>
    <row r="111" spans="1:12" x14ac:dyDescent="0.25">
      <c r="A111" s="59">
        <v>21</v>
      </c>
      <c r="B111" s="59">
        <v>17636</v>
      </c>
      <c r="C111" s="62">
        <v>11</v>
      </c>
      <c r="D111" s="59">
        <v>17651</v>
      </c>
      <c r="E111" s="62">
        <v>11</v>
      </c>
      <c r="F111" s="59">
        <v>17664</v>
      </c>
      <c r="G111" s="65"/>
      <c r="H111" s="65"/>
      <c r="I111" s="42"/>
      <c r="J111" s="42"/>
      <c r="K111" s="43">
        <v>0</v>
      </c>
      <c r="L111">
        <v>211</v>
      </c>
    </row>
    <row r="112" spans="1:12" x14ac:dyDescent="0.25">
      <c r="A112" s="59">
        <v>12</v>
      </c>
      <c r="B112" s="59">
        <v>17821</v>
      </c>
      <c r="C112" s="62">
        <v>13</v>
      </c>
      <c r="D112" s="59">
        <v>17840</v>
      </c>
      <c r="E112" s="62">
        <v>13</v>
      </c>
      <c r="F112" s="59">
        <v>17869</v>
      </c>
      <c r="G112" s="65"/>
      <c r="H112" s="65"/>
      <c r="I112" s="42"/>
      <c r="J112" s="42"/>
      <c r="K112" s="43">
        <v>0</v>
      </c>
      <c r="L112">
        <v>111</v>
      </c>
    </row>
    <row r="113" spans="1:12" x14ac:dyDescent="0.25">
      <c r="A113" s="59">
        <v>12</v>
      </c>
      <c r="B113" s="59">
        <v>17975</v>
      </c>
      <c r="C113" s="62">
        <v>13</v>
      </c>
      <c r="D113" s="59">
        <v>17983</v>
      </c>
      <c r="E113" s="62">
        <v>24</v>
      </c>
      <c r="F113" s="59">
        <v>18008</v>
      </c>
      <c r="G113" s="65"/>
      <c r="H113" s="65"/>
      <c r="I113" s="42"/>
      <c r="J113" s="42"/>
      <c r="K113" s="43">
        <v>0</v>
      </c>
      <c r="L113">
        <v>112</v>
      </c>
    </row>
    <row r="114" spans="1:12" x14ac:dyDescent="0.25">
      <c r="A114" s="59">
        <v>12</v>
      </c>
      <c r="B114" s="59">
        <v>18116</v>
      </c>
      <c r="C114" s="62">
        <v>13</v>
      </c>
      <c r="D114" s="59">
        <v>18124</v>
      </c>
      <c r="E114" s="62">
        <v>13</v>
      </c>
      <c r="F114" s="59">
        <v>18135</v>
      </c>
      <c r="G114" s="65"/>
      <c r="H114" s="65"/>
      <c r="I114" s="42"/>
      <c r="J114" s="42"/>
      <c r="K114" s="43">
        <v>0</v>
      </c>
      <c r="L114">
        <v>111</v>
      </c>
    </row>
    <row r="115" spans="1:12" x14ac:dyDescent="0.25">
      <c r="A115" s="59">
        <v>12</v>
      </c>
      <c r="B115" s="59">
        <v>18257</v>
      </c>
      <c r="C115" s="62">
        <v>13</v>
      </c>
      <c r="D115" s="59">
        <v>18274</v>
      </c>
      <c r="E115" s="62">
        <v>13</v>
      </c>
      <c r="F115" s="59">
        <v>18288</v>
      </c>
      <c r="G115" s="65"/>
      <c r="H115" s="65"/>
      <c r="I115" s="42"/>
      <c r="J115" s="42"/>
      <c r="K115" s="43">
        <v>0</v>
      </c>
      <c r="L115">
        <v>111</v>
      </c>
    </row>
    <row r="116" spans="1:12" x14ac:dyDescent="0.25">
      <c r="A116" s="59">
        <v>12</v>
      </c>
      <c r="B116" s="59">
        <v>18413</v>
      </c>
      <c r="C116" s="62">
        <v>13</v>
      </c>
      <c r="D116" s="59">
        <v>18451</v>
      </c>
      <c r="E116" s="62">
        <v>13</v>
      </c>
      <c r="F116" s="59">
        <v>18467</v>
      </c>
      <c r="G116" s="65"/>
      <c r="H116" s="65"/>
      <c r="I116" s="42"/>
      <c r="J116" s="42"/>
      <c r="K116" s="43">
        <v>0</v>
      </c>
      <c r="L116">
        <v>111</v>
      </c>
    </row>
    <row r="117" spans="1:12" x14ac:dyDescent="0.25">
      <c r="A117" s="59">
        <v>12</v>
      </c>
      <c r="B117" s="59">
        <v>18573</v>
      </c>
      <c r="C117" s="62">
        <v>24</v>
      </c>
      <c r="D117" s="59">
        <v>18605</v>
      </c>
      <c r="E117" s="62">
        <v>13</v>
      </c>
      <c r="F117" s="59">
        <v>18620</v>
      </c>
      <c r="G117" s="65"/>
      <c r="H117" s="65"/>
      <c r="I117" s="42"/>
      <c r="J117" s="42"/>
      <c r="K117" s="43">
        <v>0</v>
      </c>
      <c r="L117">
        <v>121</v>
      </c>
    </row>
    <row r="118" spans="1:12" x14ac:dyDescent="0.25">
      <c r="A118" s="59">
        <v>21</v>
      </c>
      <c r="B118" s="59">
        <v>18780</v>
      </c>
      <c r="C118" s="62">
        <v>11</v>
      </c>
      <c r="D118" s="59">
        <v>18802</v>
      </c>
      <c r="E118" s="62">
        <v>11</v>
      </c>
      <c r="F118" s="59">
        <v>18812</v>
      </c>
      <c r="G118" s="65"/>
      <c r="H118" s="65"/>
      <c r="I118" s="42"/>
      <c r="J118" s="42"/>
      <c r="K118" s="43">
        <v>0</v>
      </c>
      <c r="L118">
        <v>211</v>
      </c>
    </row>
    <row r="119" spans="1:12" x14ac:dyDescent="0.25">
      <c r="A119" s="59">
        <v>12</v>
      </c>
      <c r="B119" s="59">
        <v>18957</v>
      </c>
      <c r="C119" s="62">
        <v>24</v>
      </c>
      <c r="D119" s="59">
        <v>18972</v>
      </c>
      <c r="E119" s="62">
        <v>13</v>
      </c>
      <c r="F119" s="59">
        <v>18987</v>
      </c>
      <c r="G119" s="65"/>
      <c r="H119" s="65"/>
      <c r="I119" s="42"/>
      <c r="J119" s="42"/>
      <c r="K119" s="43">
        <v>0</v>
      </c>
      <c r="L119">
        <v>121</v>
      </c>
    </row>
    <row r="120" spans="1:12" x14ac:dyDescent="0.25">
      <c r="A120" s="59">
        <v>12</v>
      </c>
      <c r="B120" s="59">
        <v>19101</v>
      </c>
      <c r="C120" s="62">
        <v>24</v>
      </c>
      <c r="D120" s="59">
        <v>19147</v>
      </c>
      <c r="E120" s="62">
        <v>13</v>
      </c>
      <c r="F120" s="59">
        <v>19164</v>
      </c>
      <c r="G120" s="65"/>
      <c r="H120" s="65"/>
      <c r="I120" s="42"/>
      <c r="J120" s="42"/>
      <c r="K120" s="43">
        <v>0</v>
      </c>
      <c r="L120">
        <v>121</v>
      </c>
    </row>
    <row r="121" spans="1:12" x14ac:dyDescent="0.25">
      <c r="A121" s="59">
        <v>21</v>
      </c>
      <c r="B121" s="59">
        <v>19315</v>
      </c>
      <c r="C121" s="62">
        <v>11</v>
      </c>
      <c r="D121" s="59">
        <v>19329</v>
      </c>
      <c r="E121" s="62">
        <v>11</v>
      </c>
      <c r="F121" s="59">
        <v>19339</v>
      </c>
      <c r="G121" s="65"/>
      <c r="H121" s="65"/>
      <c r="I121" s="42"/>
      <c r="J121" s="42"/>
      <c r="K121" s="43">
        <v>0</v>
      </c>
      <c r="L121">
        <v>211</v>
      </c>
    </row>
    <row r="122" spans="1:12" x14ac:dyDescent="0.25">
      <c r="A122" s="59">
        <v>21</v>
      </c>
      <c r="B122" s="59">
        <v>19516</v>
      </c>
      <c r="C122" s="62">
        <v>11</v>
      </c>
      <c r="D122" s="59">
        <v>19531</v>
      </c>
      <c r="E122" s="62">
        <v>22</v>
      </c>
      <c r="F122" s="59">
        <v>19548</v>
      </c>
      <c r="G122" s="65"/>
      <c r="H122" s="65"/>
      <c r="I122" s="42"/>
      <c r="J122" s="42"/>
      <c r="K122" s="43">
        <v>0</v>
      </c>
      <c r="L122">
        <v>212</v>
      </c>
    </row>
    <row r="123" spans="1:12" x14ac:dyDescent="0.25">
      <c r="A123" s="59">
        <v>21</v>
      </c>
      <c r="B123" s="59">
        <v>19689</v>
      </c>
      <c r="C123" s="62">
        <v>22</v>
      </c>
      <c r="D123" s="59">
        <v>19714</v>
      </c>
      <c r="E123" s="62">
        <v>24</v>
      </c>
      <c r="F123" s="59">
        <v>19731</v>
      </c>
      <c r="G123" s="65"/>
      <c r="H123" s="65"/>
      <c r="I123" s="42"/>
      <c r="J123" s="42"/>
      <c r="K123" s="43">
        <v>0</v>
      </c>
      <c r="L123">
        <v>222</v>
      </c>
    </row>
    <row r="124" spans="1:12" x14ac:dyDescent="0.25">
      <c r="A124" s="60">
        <v>12</v>
      </c>
      <c r="B124" s="60">
        <v>19877</v>
      </c>
      <c r="C124" s="63">
        <v>24</v>
      </c>
      <c r="D124" s="60">
        <v>19900</v>
      </c>
      <c r="E124" s="63">
        <v>13</v>
      </c>
      <c r="F124" s="60">
        <v>19927</v>
      </c>
      <c r="G124" s="66"/>
      <c r="H124" s="66"/>
      <c r="I124" s="41"/>
      <c r="J124" s="41"/>
      <c r="K124" s="51">
        <v>0</v>
      </c>
      <c r="L124">
        <v>121</v>
      </c>
    </row>
    <row r="125" spans="1:12" x14ac:dyDescent="0.25">
      <c r="A125" s="60">
        <v>12</v>
      </c>
      <c r="B125" s="60">
        <v>20054</v>
      </c>
      <c r="C125" s="63">
        <v>24</v>
      </c>
      <c r="D125" s="60">
        <v>20078</v>
      </c>
      <c r="E125" s="63">
        <v>13</v>
      </c>
      <c r="F125" s="60">
        <v>20095</v>
      </c>
      <c r="G125" s="66"/>
      <c r="H125" s="66"/>
      <c r="I125" s="41"/>
      <c r="J125" s="41"/>
      <c r="K125" s="51">
        <v>0</v>
      </c>
      <c r="L125">
        <v>121</v>
      </c>
    </row>
    <row r="126" spans="1:12" x14ac:dyDescent="0.25">
      <c r="A126" s="60">
        <v>12</v>
      </c>
      <c r="B126" s="60">
        <v>20208</v>
      </c>
      <c r="C126" s="63">
        <v>24</v>
      </c>
      <c r="D126" s="60">
        <v>20240</v>
      </c>
      <c r="E126" s="63">
        <v>24</v>
      </c>
      <c r="F126" s="60">
        <v>20262</v>
      </c>
      <c r="G126" s="66"/>
      <c r="H126" s="66"/>
      <c r="I126" s="41"/>
      <c r="J126" s="41"/>
      <c r="K126" s="51">
        <v>0</v>
      </c>
      <c r="L126">
        <v>122</v>
      </c>
    </row>
    <row r="127" spans="1:12" x14ac:dyDescent="0.25">
      <c r="A127" s="60">
        <v>12</v>
      </c>
      <c r="B127" s="60">
        <v>20389</v>
      </c>
      <c r="C127" s="63">
        <v>13</v>
      </c>
      <c r="D127" s="60">
        <v>20402</v>
      </c>
      <c r="E127" s="63">
        <v>13</v>
      </c>
      <c r="F127" s="60">
        <v>20414</v>
      </c>
      <c r="G127" s="66"/>
      <c r="H127" s="66"/>
      <c r="I127" s="41"/>
      <c r="J127" s="41"/>
      <c r="K127" s="51">
        <v>0</v>
      </c>
      <c r="L127">
        <v>111</v>
      </c>
    </row>
    <row r="128" spans="1:12" x14ac:dyDescent="0.25">
      <c r="A128" s="60">
        <v>12</v>
      </c>
      <c r="B128" s="60">
        <v>20552</v>
      </c>
      <c r="C128" s="63">
        <v>13</v>
      </c>
      <c r="D128" s="60">
        <v>20577</v>
      </c>
      <c r="E128" s="63">
        <v>24</v>
      </c>
      <c r="F128" s="60">
        <v>20606</v>
      </c>
      <c r="G128" s="66"/>
      <c r="H128" s="66"/>
      <c r="I128" s="41"/>
      <c r="J128" s="41"/>
      <c r="K128" s="51">
        <v>0</v>
      </c>
      <c r="L128">
        <v>112</v>
      </c>
    </row>
    <row r="129" spans="1:12" x14ac:dyDescent="0.25">
      <c r="A129" s="60">
        <v>12</v>
      </c>
      <c r="B129" s="60">
        <v>20765</v>
      </c>
      <c r="C129" s="63">
        <v>24</v>
      </c>
      <c r="D129" s="60">
        <v>20790</v>
      </c>
      <c r="E129" s="63">
        <v>13</v>
      </c>
      <c r="F129" s="60">
        <v>20806</v>
      </c>
      <c r="G129" s="66"/>
      <c r="H129" s="66"/>
      <c r="I129" s="41"/>
      <c r="J129" s="41"/>
      <c r="K129" s="51">
        <v>0</v>
      </c>
      <c r="L129">
        <v>121</v>
      </c>
    </row>
    <row r="130" spans="1:12" x14ac:dyDescent="0.25">
      <c r="A130" s="60">
        <v>12</v>
      </c>
      <c r="B130" s="60">
        <v>20934</v>
      </c>
      <c r="C130" s="63">
        <v>24</v>
      </c>
      <c r="D130" s="60">
        <v>20947</v>
      </c>
      <c r="E130" s="63">
        <v>13</v>
      </c>
      <c r="F130" s="60">
        <v>20965</v>
      </c>
      <c r="G130" s="66"/>
      <c r="H130" s="66"/>
      <c r="I130" s="41"/>
      <c r="J130" s="41"/>
      <c r="K130" s="51">
        <v>0</v>
      </c>
      <c r="L130">
        <v>121</v>
      </c>
    </row>
    <row r="131" spans="1:12" x14ac:dyDescent="0.25">
      <c r="A131" s="60">
        <v>21</v>
      </c>
      <c r="B131" s="60">
        <v>21096</v>
      </c>
      <c r="C131" s="63">
        <v>11</v>
      </c>
      <c r="D131" s="60">
        <v>21109</v>
      </c>
      <c r="E131" s="63">
        <v>11</v>
      </c>
      <c r="F131" s="60">
        <v>21120</v>
      </c>
      <c r="G131" s="66"/>
      <c r="H131" s="66"/>
      <c r="I131" s="41"/>
      <c r="J131" s="41"/>
      <c r="K131" s="51">
        <v>0</v>
      </c>
      <c r="L131">
        <v>211</v>
      </c>
    </row>
    <row r="132" spans="1:12" x14ac:dyDescent="0.25">
      <c r="A132" s="60">
        <v>21</v>
      </c>
      <c r="B132" s="60">
        <v>21285</v>
      </c>
      <c r="C132" s="63">
        <v>22</v>
      </c>
      <c r="D132" s="60">
        <v>21308</v>
      </c>
      <c r="E132" s="63">
        <v>24</v>
      </c>
      <c r="F132" s="60">
        <v>21333</v>
      </c>
      <c r="G132" s="66"/>
      <c r="H132" s="66"/>
      <c r="I132" s="41"/>
      <c r="J132" s="41"/>
      <c r="K132" s="51">
        <v>0</v>
      </c>
      <c r="L132">
        <v>222</v>
      </c>
    </row>
    <row r="133" spans="1:12" x14ac:dyDescent="0.25">
      <c r="A133" s="60">
        <v>12</v>
      </c>
      <c r="B133" s="60">
        <v>21477</v>
      </c>
      <c r="C133" s="63">
        <v>13</v>
      </c>
      <c r="D133" s="60">
        <v>21490</v>
      </c>
      <c r="E133" s="63">
        <v>13</v>
      </c>
      <c r="F133" s="60">
        <v>21504</v>
      </c>
      <c r="G133" s="66"/>
      <c r="H133" s="66"/>
      <c r="I133" s="41"/>
      <c r="J133" s="41"/>
      <c r="K133" s="51">
        <v>0</v>
      </c>
      <c r="L133">
        <v>111</v>
      </c>
    </row>
    <row r="134" spans="1:12" x14ac:dyDescent="0.25">
      <c r="A134" s="60">
        <v>12</v>
      </c>
      <c r="B134" s="60">
        <v>21641</v>
      </c>
      <c r="C134" s="63">
        <v>24</v>
      </c>
      <c r="D134" s="60">
        <v>21666</v>
      </c>
      <c r="E134" s="63">
        <v>24</v>
      </c>
      <c r="F134" s="60">
        <v>21680</v>
      </c>
      <c r="G134" s="66"/>
      <c r="H134" s="66"/>
      <c r="I134" s="41"/>
      <c r="J134" s="41"/>
      <c r="K134" s="51">
        <v>0</v>
      </c>
      <c r="L134">
        <v>122</v>
      </c>
    </row>
    <row r="135" spans="1:12" x14ac:dyDescent="0.25">
      <c r="A135" s="60">
        <v>12</v>
      </c>
      <c r="B135" s="60">
        <v>21795</v>
      </c>
      <c r="C135" s="63">
        <v>13</v>
      </c>
      <c r="D135" s="60">
        <v>21810</v>
      </c>
      <c r="E135" s="63">
        <v>13</v>
      </c>
      <c r="F135" s="60">
        <v>21821</v>
      </c>
      <c r="G135" s="66"/>
      <c r="H135" s="66"/>
      <c r="I135" s="41"/>
      <c r="J135" s="41"/>
      <c r="K135" s="51">
        <v>0</v>
      </c>
      <c r="L135">
        <v>111</v>
      </c>
    </row>
    <row r="136" spans="1:12" x14ac:dyDescent="0.25">
      <c r="A136" s="60">
        <v>12</v>
      </c>
      <c r="B136" s="60">
        <v>21936</v>
      </c>
      <c r="C136" s="63">
        <v>13</v>
      </c>
      <c r="D136" s="60">
        <v>21960</v>
      </c>
      <c r="E136" s="63">
        <v>13</v>
      </c>
      <c r="F136" s="60">
        <v>21970</v>
      </c>
      <c r="G136" s="66"/>
      <c r="H136" s="66"/>
      <c r="I136" s="41"/>
      <c r="J136" s="41"/>
      <c r="K136" s="51">
        <v>0</v>
      </c>
      <c r="L136">
        <v>111</v>
      </c>
    </row>
    <row r="137" spans="1:12" x14ac:dyDescent="0.25">
      <c r="A137" s="60">
        <v>12</v>
      </c>
      <c r="B137" s="60">
        <v>22103</v>
      </c>
      <c r="C137" s="63">
        <v>13</v>
      </c>
      <c r="D137" s="60">
        <v>22113</v>
      </c>
      <c r="E137" s="63">
        <v>13</v>
      </c>
      <c r="F137" s="60">
        <v>22123</v>
      </c>
      <c r="G137" s="66"/>
      <c r="H137" s="66"/>
      <c r="I137" s="41"/>
      <c r="J137" s="41"/>
      <c r="K137" s="51">
        <v>0</v>
      </c>
      <c r="L137">
        <v>111</v>
      </c>
    </row>
    <row r="138" spans="1:12" x14ac:dyDescent="0.25">
      <c r="A138" s="60">
        <v>12</v>
      </c>
      <c r="B138" s="60">
        <v>22226</v>
      </c>
      <c r="C138" s="63">
        <v>13</v>
      </c>
      <c r="D138" s="60">
        <v>22235</v>
      </c>
      <c r="E138" s="63">
        <v>13</v>
      </c>
      <c r="F138" s="60">
        <v>22244</v>
      </c>
      <c r="G138" s="66"/>
      <c r="H138" s="66"/>
      <c r="I138" s="41"/>
      <c r="J138" s="41"/>
      <c r="K138" s="51">
        <v>0</v>
      </c>
      <c r="L138">
        <v>111</v>
      </c>
    </row>
    <row r="139" spans="1:12" x14ac:dyDescent="0.25">
      <c r="A139" s="60">
        <v>12</v>
      </c>
      <c r="B139" s="60">
        <v>22356</v>
      </c>
      <c r="C139" s="63">
        <v>13</v>
      </c>
      <c r="D139" s="60">
        <v>22368</v>
      </c>
      <c r="E139" s="63">
        <v>13</v>
      </c>
      <c r="F139" s="60">
        <v>22379</v>
      </c>
      <c r="G139" s="66"/>
      <c r="H139" s="66"/>
      <c r="I139" s="41"/>
      <c r="J139" s="41"/>
      <c r="K139" s="51">
        <v>0</v>
      </c>
      <c r="L139">
        <v>111</v>
      </c>
    </row>
    <row r="140" spans="1:12" x14ac:dyDescent="0.25">
      <c r="A140" s="60">
        <v>21</v>
      </c>
      <c r="B140" s="60">
        <v>22521</v>
      </c>
      <c r="C140" s="63">
        <v>11</v>
      </c>
      <c r="D140" s="60">
        <v>22541</v>
      </c>
      <c r="E140" s="63">
        <v>11</v>
      </c>
      <c r="F140" s="60">
        <v>22553</v>
      </c>
      <c r="G140" s="66"/>
      <c r="H140" s="66"/>
      <c r="I140" s="41"/>
      <c r="J140" s="41"/>
      <c r="K140" s="51">
        <v>0</v>
      </c>
      <c r="L140">
        <v>211</v>
      </c>
    </row>
    <row r="141" spans="1:12" x14ac:dyDescent="0.25">
      <c r="A141" s="60">
        <v>12</v>
      </c>
      <c r="B141" s="60">
        <v>22764</v>
      </c>
      <c r="C141" s="63">
        <v>13</v>
      </c>
      <c r="D141" s="60">
        <v>22801</v>
      </c>
      <c r="E141" s="63">
        <v>13</v>
      </c>
      <c r="F141" s="60">
        <v>22840</v>
      </c>
      <c r="G141" s="66"/>
      <c r="H141" s="66"/>
      <c r="I141" s="41"/>
      <c r="J141" s="41"/>
      <c r="K141" s="51">
        <v>0</v>
      </c>
      <c r="L141">
        <v>111</v>
      </c>
    </row>
    <row r="142" spans="1:12" x14ac:dyDescent="0.25">
      <c r="A142" s="60">
        <v>21</v>
      </c>
      <c r="B142" s="60">
        <v>22964</v>
      </c>
      <c r="C142" s="63">
        <v>11</v>
      </c>
      <c r="D142" s="60">
        <v>22982</v>
      </c>
      <c r="E142" s="63">
        <v>11</v>
      </c>
      <c r="F142" s="60">
        <v>23024</v>
      </c>
      <c r="G142" s="66"/>
      <c r="H142" s="66"/>
      <c r="I142" s="41"/>
      <c r="J142" s="41"/>
      <c r="K142" s="51">
        <v>0</v>
      </c>
      <c r="L142">
        <v>211</v>
      </c>
    </row>
    <row r="143" spans="1:12" x14ac:dyDescent="0.25">
      <c r="A143" s="60">
        <v>21</v>
      </c>
      <c r="B143" s="60">
        <v>23184</v>
      </c>
      <c r="C143" s="63">
        <v>11</v>
      </c>
      <c r="D143" s="60">
        <v>23205</v>
      </c>
      <c r="E143" s="63">
        <v>11</v>
      </c>
      <c r="F143" s="60">
        <v>23227</v>
      </c>
      <c r="G143" s="66"/>
      <c r="H143" s="66"/>
      <c r="I143" s="41"/>
      <c r="J143" s="41"/>
      <c r="K143" s="51">
        <v>0</v>
      </c>
      <c r="L143">
        <v>211</v>
      </c>
    </row>
    <row r="144" spans="1:12" x14ac:dyDescent="0.25">
      <c r="A144" s="60">
        <v>21</v>
      </c>
      <c r="B144" s="60">
        <v>23455</v>
      </c>
      <c r="C144" s="63">
        <v>11</v>
      </c>
      <c r="D144" s="60">
        <v>23483</v>
      </c>
      <c r="E144" s="63">
        <v>11</v>
      </c>
      <c r="F144" s="60">
        <v>23517</v>
      </c>
      <c r="G144" s="66"/>
      <c r="H144" s="66"/>
      <c r="I144" s="41"/>
      <c r="J144" s="41"/>
      <c r="K144" s="51">
        <v>0</v>
      </c>
      <c r="L144">
        <v>211</v>
      </c>
    </row>
    <row r="145" spans="1:12" x14ac:dyDescent="0.25">
      <c r="A145" s="60">
        <v>21</v>
      </c>
      <c r="B145" s="60">
        <v>23691</v>
      </c>
      <c r="C145" s="63">
        <v>11</v>
      </c>
      <c r="D145" s="60">
        <v>23708</v>
      </c>
      <c r="E145" s="63">
        <v>11</v>
      </c>
      <c r="F145" s="60">
        <v>23727</v>
      </c>
      <c r="G145" s="66"/>
      <c r="H145" s="66"/>
      <c r="I145" s="41"/>
      <c r="J145" s="41"/>
      <c r="K145" s="51">
        <v>0</v>
      </c>
      <c r="L145">
        <v>211</v>
      </c>
    </row>
    <row r="146" spans="1:12" x14ac:dyDescent="0.25">
      <c r="A146" s="60">
        <v>21</v>
      </c>
      <c r="B146" s="60">
        <v>23900</v>
      </c>
      <c r="C146" s="63">
        <v>11</v>
      </c>
      <c r="D146" s="60">
        <v>23918</v>
      </c>
      <c r="E146" s="63">
        <v>22</v>
      </c>
      <c r="F146" s="60">
        <v>23948</v>
      </c>
      <c r="G146" s="66"/>
      <c r="H146" s="66"/>
      <c r="I146" s="41"/>
      <c r="J146" s="41"/>
      <c r="K146" s="51"/>
      <c r="L146">
        <v>212</v>
      </c>
    </row>
    <row r="147" spans="1:12" x14ac:dyDescent="0.25">
      <c r="A147" s="17"/>
      <c r="B147" s="17"/>
      <c r="C147" s="17"/>
      <c r="D147" s="17"/>
      <c r="E147" s="17"/>
      <c r="F147" s="17"/>
      <c r="G147" s="17"/>
      <c r="H14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41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127</v>
      </c>
    </row>
    <row r="2" spans="1:48" x14ac:dyDescent="0.25">
      <c r="A2" t="s">
        <v>0</v>
      </c>
      <c r="B2" s="34">
        <v>40616</v>
      </c>
      <c r="C2" s="35"/>
      <c r="F2" s="26" t="s">
        <v>77</v>
      </c>
      <c r="G2" s="27">
        <v>0</v>
      </c>
    </row>
    <row r="3" spans="1:48" x14ac:dyDescent="0.25">
      <c r="A3" t="s">
        <v>1</v>
      </c>
      <c r="B3">
        <v>0</v>
      </c>
      <c r="F3" s="26" t="s">
        <v>78</v>
      </c>
      <c r="G3" s="27">
        <f>Start!J2</f>
        <v>211</v>
      </c>
      <c r="P3" s="26" t="s">
        <v>79</v>
      </c>
      <c r="Q3" s="27">
        <f>4994-COUNTBLANK(L7:L5000)</f>
        <v>134</v>
      </c>
      <c r="V3" s="26" t="s">
        <v>112</v>
      </c>
      <c r="W3">
        <f>COUNTA(L7:L28)</f>
        <v>22</v>
      </c>
      <c r="AA3" s="26" t="s">
        <v>112</v>
      </c>
      <c r="AB3">
        <f>COUNTA(L29:L51)</f>
        <v>23</v>
      </c>
      <c r="AF3" s="26" t="s">
        <v>112</v>
      </c>
      <c r="AG3">
        <f>COUNTA(L52:L73)</f>
        <v>22</v>
      </c>
      <c r="AK3" s="26" t="s">
        <v>112</v>
      </c>
      <c r="AL3">
        <f>COUNTA(L74:L95)</f>
        <v>22</v>
      </c>
      <c r="AP3" s="26" t="s">
        <v>112</v>
      </c>
      <c r="AQ3">
        <f>COUNTA(L96:L118)</f>
        <v>23</v>
      </c>
      <c r="AU3" s="26" t="s">
        <v>112</v>
      </c>
      <c r="AV3">
        <f>COUNTA(L119:L140)</f>
        <v>22</v>
      </c>
    </row>
    <row r="4" spans="1:48" x14ac:dyDescent="0.25">
      <c r="A4" t="s">
        <v>2</v>
      </c>
      <c r="B4">
        <v>0</v>
      </c>
      <c r="P4" s="26" t="s">
        <v>80</v>
      </c>
      <c r="Q4" s="27">
        <f>SUM(O7:O14)</f>
        <v>134</v>
      </c>
      <c r="V4" s="26" t="s">
        <v>113</v>
      </c>
      <c r="W4">
        <f>SUM(U7:U14)</f>
        <v>22</v>
      </c>
      <c r="AA4" s="26" t="s">
        <v>113</v>
      </c>
      <c r="AB4">
        <f>SUM(Z7:Z14)</f>
        <v>23</v>
      </c>
      <c r="AF4" s="26" t="s">
        <v>113</v>
      </c>
      <c r="AG4">
        <f>SUM(AE7:AE14)</f>
        <v>22</v>
      </c>
      <c r="AK4" s="26" t="s">
        <v>113</v>
      </c>
      <c r="AL4">
        <f>SUM(AJ7:AJ14)</f>
        <v>22</v>
      </c>
      <c r="AP4" s="26" t="s">
        <v>113</v>
      </c>
      <c r="AQ4">
        <f>SUM(AO7:AO14)</f>
        <v>23</v>
      </c>
      <c r="AU4" s="26" t="s">
        <v>113</v>
      </c>
      <c r="AV4">
        <f>SUM(AT7:AT14)</f>
        <v>22</v>
      </c>
    </row>
    <row r="5" spans="1:48" ht="15.75" thickBot="1" x14ac:dyDescent="0.3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5.75" thickBot="1" x14ac:dyDescent="0.3">
      <c r="A6" s="29" t="s">
        <v>85</v>
      </c>
      <c r="B6" s="30" t="s">
        <v>86</v>
      </c>
      <c r="C6" s="29" t="s">
        <v>87</v>
      </c>
      <c r="D6" s="30" t="s">
        <v>88</v>
      </c>
      <c r="E6" s="29" t="s">
        <v>89</v>
      </c>
      <c r="F6" s="30" t="s">
        <v>90</v>
      </c>
      <c r="G6" s="29" t="s">
        <v>91</v>
      </c>
      <c r="H6" s="30" t="s">
        <v>92</v>
      </c>
      <c r="I6" s="31" t="s">
        <v>93</v>
      </c>
      <c r="J6" s="32" t="s">
        <v>94</v>
      </c>
      <c r="K6" s="31" t="s">
        <v>95</v>
      </c>
      <c r="L6" s="33" t="s">
        <v>96</v>
      </c>
      <c r="N6" s="37" t="s">
        <v>81</v>
      </c>
      <c r="O6" s="38"/>
      <c r="P6" s="39" t="s">
        <v>82</v>
      </c>
      <c r="Q6" s="39" t="s">
        <v>83</v>
      </c>
      <c r="T6" s="53" t="s">
        <v>81</v>
      </c>
      <c r="U6" s="54"/>
      <c r="V6" s="39" t="s">
        <v>82</v>
      </c>
      <c r="W6" s="39" t="s">
        <v>83</v>
      </c>
      <c r="Y6" s="53" t="s">
        <v>81</v>
      </c>
      <c r="Z6" s="54"/>
      <c r="AA6" s="39" t="s">
        <v>82</v>
      </c>
      <c r="AB6" s="39" t="s">
        <v>83</v>
      </c>
      <c r="AD6" s="53" t="s">
        <v>81</v>
      </c>
      <c r="AE6" s="54"/>
      <c r="AF6" s="39" t="s">
        <v>82</v>
      </c>
      <c r="AG6" s="39" t="s">
        <v>83</v>
      </c>
      <c r="AI6" s="53" t="s">
        <v>81</v>
      </c>
      <c r="AJ6" s="54"/>
      <c r="AK6" s="39" t="s">
        <v>82</v>
      </c>
      <c r="AL6" s="39" t="s">
        <v>83</v>
      </c>
      <c r="AN6" s="53" t="s">
        <v>81</v>
      </c>
      <c r="AO6" s="54"/>
      <c r="AP6" s="39" t="s">
        <v>82</v>
      </c>
      <c r="AQ6" s="39" t="s">
        <v>83</v>
      </c>
      <c r="AS6" s="53" t="s">
        <v>81</v>
      </c>
      <c r="AT6" s="54"/>
      <c r="AU6" s="39" t="s">
        <v>82</v>
      </c>
      <c r="AV6" s="39" t="s">
        <v>83</v>
      </c>
    </row>
    <row r="7" spans="1:48" x14ac:dyDescent="0.25">
      <c r="A7" s="58">
        <v>12</v>
      </c>
      <c r="B7" s="58">
        <v>228</v>
      </c>
      <c r="C7" s="61">
        <v>13</v>
      </c>
      <c r="D7" s="58">
        <v>242</v>
      </c>
      <c r="E7" s="61">
        <v>13</v>
      </c>
      <c r="F7" s="58">
        <v>254</v>
      </c>
      <c r="G7" s="64"/>
      <c r="H7" s="64"/>
      <c r="I7" s="42"/>
      <c r="J7" s="42"/>
      <c r="K7" s="43">
        <v>0</v>
      </c>
      <c r="L7">
        <v>111</v>
      </c>
      <c r="N7" s="36">
        <v>111</v>
      </c>
      <c r="O7" s="36">
        <f>COUNTIF($L$7:$L$500,N7)</f>
        <v>30</v>
      </c>
      <c r="P7" s="36">
        <f>O7/$Q$4</f>
        <v>0.22388059701492538</v>
      </c>
      <c r="Q7" s="36">
        <f>IF(P7=0,0,(P7*((LOG(P7))/LOG(2))))</f>
        <v>-0.48340267048863894</v>
      </c>
      <c r="T7" s="36">
        <f>N7</f>
        <v>111</v>
      </c>
      <c r="U7" s="36">
        <f>COUNTIF(L7:L28,T7)</f>
        <v>13</v>
      </c>
      <c r="V7" s="36">
        <f>U7/(W4-U11)</f>
        <v>0.72222222222222221</v>
      </c>
      <c r="W7" s="36">
        <f>IF(V7=0,0,(V7*((LOG(V7))/LOG(2))))</f>
        <v>-0.33907270460643685</v>
      </c>
      <c r="Y7" s="36">
        <f>N7</f>
        <v>111</v>
      </c>
      <c r="Z7" s="36">
        <f>COUNTIF(L29:L51,Y7)</f>
        <v>13</v>
      </c>
      <c r="AA7" s="36">
        <f>Z7/(AB4-Z11)</f>
        <v>0.61904761904761907</v>
      </c>
      <c r="AB7" s="36">
        <f>IF(AA7=0,0,(AA7*((LOG(AA7))/LOG(2))))</f>
        <v>-0.42830524572808026</v>
      </c>
      <c r="AD7" s="36">
        <f>N7</f>
        <v>111</v>
      </c>
      <c r="AE7" s="36">
        <f>COUNTIF(L52:L73,AD7)</f>
        <v>2</v>
      </c>
      <c r="AF7" s="36">
        <f>AE7/(AG4-AE11)</f>
        <v>0.10526315789473684</v>
      </c>
      <c r="AG7" s="36">
        <f>IF(AF7=0,0,(AF7*((LOG(AF7))/LOG(2))))</f>
        <v>-0.34188710667827216</v>
      </c>
      <c r="AI7" s="36">
        <f>N7</f>
        <v>111</v>
      </c>
      <c r="AJ7" s="36">
        <f>COUNTIF(L74:L95,AI7)</f>
        <v>0</v>
      </c>
      <c r="AK7" s="36">
        <f>AJ7/(AL4-AJ11)</f>
        <v>0</v>
      </c>
      <c r="AL7" s="36">
        <f>IF(AK7=0,0,(AK7*((LOG(AK7))/LOG(2))))</f>
        <v>0</v>
      </c>
      <c r="AN7" s="36">
        <f>N7</f>
        <v>111</v>
      </c>
      <c r="AO7" s="36">
        <f>COUNTIF(L96:L118,AN7)</f>
        <v>1</v>
      </c>
      <c r="AP7" s="36">
        <f>AO7/(AQ4-AO11)</f>
        <v>0.05</v>
      </c>
      <c r="AQ7" s="36">
        <f>IF(AP7=0,0,(AP7*((LOG(AP7))/LOG(2))))</f>
        <v>-0.21609640474436814</v>
      </c>
      <c r="AS7" s="36">
        <f>N7</f>
        <v>111</v>
      </c>
      <c r="AT7" s="36">
        <f>COUNTIF(L119:L140,AS7)</f>
        <v>1</v>
      </c>
      <c r="AU7" s="36">
        <f>AT7/(AV4-AT11)</f>
        <v>8.3333333333333329E-2</v>
      </c>
      <c r="AV7" s="36">
        <f>IF(AU7=0,0,(AU7*((LOG(AU7))/LOG(2))))</f>
        <v>-0.29874687506009634</v>
      </c>
    </row>
    <row r="8" spans="1:48" x14ac:dyDescent="0.25">
      <c r="A8" s="59">
        <v>12</v>
      </c>
      <c r="B8" s="59">
        <v>361</v>
      </c>
      <c r="C8" s="62">
        <v>13</v>
      </c>
      <c r="D8" s="59">
        <v>375</v>
      </c>
      <c r="E8" s="62">
        <v>13</v>
      </c>
      <c r="F8" s="59">
        <v>389</v>
      </c>
      <c r="G8" s="65"/>
      <c r="H8" s="65"/>
      <c r="I8" s="42"/>
      <c r="J8" s="42"/>
      <c r="K8" s="43">
        <v>0</v>
      </c>
      <c r="L8">
        <v>111</v>
      </c>
      <c r="N8" s="36">
        <v>112</v>
      </c>
      <c r="O8" s="36">
        <f>COUNTIF($L$7:$L$500,N8)</f>
        <v>6</v>
      </c>
      <c r="P8" s="36">
        <f>O8/$Q$4</f>
        <v>4.4776119402985072E-2</v>
      </c>
      <c r="Q8" s="36">
        <f>IF(P8=0,0,(P8*((LOG(P8))/LOG(2))))</f>
        <v>-0.20064746371955</v>
      </c>
      <c r="T8" s="36">
        <f>N8</f>
        <v>112</v>
      </c>
      <c r="U8" s="36">
        <f>COUNTIF(L7:L28,T8)</f>
        <v>3</v>
      </c>
      <c r="V8" s="36">
        <f>U8/(W4-U11)</f>
        <v>0.16666666666666666</v>
      </c>
      <c r="W8" s="36">
        <f>IF(V8=0,0,(V8*((LOG(V8))/LOG(2))))</f>
        <v>-0.43082708345352599</v>
      </c>
      <c r="Y8" s="36">
        <f>N8</f>
        <v>112</v>
      </c>
      <c r="Z8" s="36">
        <f>COUNTIF(L29:L51,Y8)</f>
        <v>0</v>
      </c>
      <c r="AA8" s="36">
        <f>Z8/(AB4-Z11)</f>
        <v>0</v>
      </c>
      <c r="AB8" s="36">
        <f>IF(AA8=0,0,(AA8*((LOG(AA8))/LOG(2))))</f>
        <v>0</v>
      </c>
      <c r="AD8" s="36">
        <f>N8</f>
        <v>112</v>
      </c>
      <c r="AE8" s="36">
        <f>COUNTIF(L52:L73,AD8)</f>
        <v>1</v>
      </c>
      <c r="AF8" s="36">
        <f>AE8/(AG4-AE11)</f>
        <v>5.2631578947368418E-2</v>
      </c>
      <c r="AG8" s="36">
        <f>IF(AF8=0,0,(AF8*((LOG(AF8))/LOG(2))))</f>
        <v>-0.22357513228650452</v>
      </c>
      <c r="AI8" s="36">
        <f>N8</f>
        <v>112</v>
      </c>
      <c r="AJ8" s="36">
        <f>COUNTIF(L74:L95,AI8)</f>
        <v>0</v>
      </c>
      <c r="AK8" s="36">
        <f>AJ8/(AL4-AJ11)</f>
        <v>0</v>
      </c>
      <c r="AL8" s="36">
        <f>IF(AK8=0,0,(AK8*((LOG(AK8))/LOG(2))))</f>
        <v>0</v>
      </c>
      <c r="AN8" s="36">
        <f>N8</f>
        <v>112</v>
      </c>
      <c r="AO8" s="36">
        <f>COUNTIF(L96:L118,AN8)</f>
        <v>1</v>
      </c>
      <c r="AP8" s="36">
        <f>AO8/(AQ4-AO11)</f>
        <v>0.05</v>
      </c>
      <c r="AQ8" s="36">
        <f>IF(AP8=0,0,(AP8*((LOG(AP8))/LOG(2))))</f>
        <v>-0.21609640474436814</v>
      </c>
      <c r="AS8" s="36">
        <f>N8</f>
        <v>112</v>
      </c>
      <c r="AT8" s="36">
        <f>COUNTIF(L119:L140,AS8)</f>
        <v>1</v>
      </c>
      <c r="AU8" s="36">
        <f>AT8/(AV4-AT11)</f>
        <v>8.3333333333333329E-2</v>
      </c>
      <c r="AV8" s="36">
        <f>IF(AU8=0,0,(AU8*((LOG(AU8))/LOG(2))))</f>
        <v>-0.29874687506009634</v>
      </c>
    </row>
    <row r="9" spans="1:48" x14ac:dyDescent="0.25">
      <c r="A9" s="59">
        <v>12</v>
      </c>
      <c r="B9" s="59">
        <v>504</v>
      </c>
      <c r="C9" s="62">
        <v>13</v>
      </c>
      <c r="D9" s="59">
        <v>514</v>
      </c>
      <c r="E9" s="62">
        <v>13</v>
      </c>
      <c r="F9" s="59">
        <v>524</v>
      </c>
      <c r="G9" s="65"/>
      <c r="H9" s="65"/>
      <c r="I9" s="42"/>
      <c r="J9" s="42"/>
      <c r="K9" s="43">
        <v>0</v>
      </c>
      <c r="L9">
        <v>111</v>
      </c>
      <c r="N9" s="36">
        <v>121</v>
      </c>
      <c r="O9" s="36">
        <f>COUNTIF($L$7:$L$500,N9)</f>
        <v>16</v>
      </c>
      <c r="P9" s="36">
        <f>O9/$Q$4</f>
        <v>0.11940298507462686</v>
      </c>
      <c r="Q9" s="36">
        <f>IF(P9=0,0,(P9*((LOG(P9))/LOG(2))))</f>
        <v>-0.36610020184570419</v>
      </c>
      <c r="T9" s="36">
        <f>N9</f>
        <v>121</v>
      </c>
      <c r="U9" s="36">
        <f>COUNTIF(L7:L28,T9)</f>
        <v>1</v>
      </c>
      <c r="V9" s="36">
        <f>U9/(W4-U11)</f>
        <v>5.5555555555555552E-2</v>
      </c>
      <c r="W9" s="36">
        <f>IF(V9=0,0,(V9*((LOG(V9))/LOG(2))))</f>
        <v>-0.23166250008012845</v>
      </c>
      <c r="Y9" s="36">
        <f>N9</f>
        <v>121</v>
      </c>
      <c r="Z9" s="36">
        <f>COUNTIF(L29:L51,Y9)</f>
        <v>5</v>
      </c>
      <c r="AA9" s="36">
        <f>Z9/(AB4-Z11)</f>
        <v>0.23809523809523808</v>
      </c>
      <c r="AB9" s="36">
        <f>IF(AA9=0,0,(AA9*((LOG(AA9))/LOG(2))))</f>
        <v>-0.49294983997414238</v>
      </c>
      <c r="AD9" s="36">
        <f>N9</f>
        <v>121</v>
      </c>
      <c r="AE9" s="36">
        <f>COUNTIF(L52:L73,AD9)</f>
        <v>4</v>
      </c>
      <c r="AF9" s="36">
        <f>AE9/(AG4-AE11)</f>
        <v>0.21052631578947367</v>
      </c>
      <c r="AG9" s="36">
        <f>IF(AF9=0,0,(AF9*((LOG(AF9))/LOG(2))))</f>
        <v>-0.47324789756707064</v>
      </c>
      <c r="AI9" s="36">
        <f>N9</f>
        <v>121</v>
      </c>
      <c r="AJ9" s="36">
        <f>COUNTIF(L74:L95,AI9)</f>
        <v>2</v>
      </c>
      <c r="AK9" s="36">
        <f>AJ9/(AL4-AJ11)</f>
        <v>0.13333333333333333</v>
      </c>
      <c r="AL9" s="36">
        <f>IF(AK9=0,0,(AK9*((LOG(AK9))/LOG(2))))</f>
        <v>-0.3875854127478025</v>
      </c>
      <c r="AN9" s="36">
        <f>N9</f>
        <v>121</v>
      </c>
      <c r="AO9" s="36">
        <f>COUNTIF(L96:L118,AN9)</f>
        <v>2</v>
      </c>
      <c r="AP9" s="36">
        <f>AO9/(AQ4-AO11)</f>
        <v>0.1</v>
      </c>
      <c r="AQ9" s="36">
        <f>IF(AP9=0,0,(AP9*((LOG(AP9))/LOG(2))))</f>
        <v>-0.33219280948873625</v>
      </c>
      <c r="AS9" s="36">
        <f>N9</f>
        <v>121</v>
      </c>
      <c r="AT9" s="36">
        <f>COUNTIF(L119:L140,AS9)</f>
        <v>2</v>
      </c>
      <c r="AU9" s="36">
        <f>AT9/(AV4-AT11)</f>
        <v>0.16666666666666666</v>
      </c>
      <c r="AV9" s="36">
        <f>IF(AU9=0,0,(AU9*((LOG(AU9))/LOG(2))))</f>
        <v>-0.43082708345352599</v>
      </c>
    </row>
    <row r="10" spans="1:48" x14ac:dyDescent="0.25">
      <c r="A10" s="59">
        <v>12</v>
      </c>
      <c r="B10" s="59">
        <v>640</v>
      </c>
      <c r="C10" s="62">
        <v>13</v>
      </c>
      <c r="D10" s="59">
        <v>654</v>
      </c>
      <c r="E10" s="62">
        <v>13</v>
      </c>
      <c r="F10" s="59">
        <v>663</v>
      </c>
      <c r="G10" s="65"/>
      <c r="H10" s="65"/>
      <c r="I10" s="42"/>
      <c r="J10" s="42"/>
      <c r="K10" s="43">
        <v>0</v>
      </c>
      <c r="L10">
        <v>111</v>
      </c>
      <c r="N10" s="36">
        <v>122</v>
      </c>
      <c r="O10" s="36">
        <f>COUNTIF($L$7:$L$500,N10)</f>
        <v>12</v>
      </c>
      <c r="P10" s="36">
        <f>O10/$Q$4</f>
        <v>8.9552238805970144E-2</v>
      </c>
      <c r="Q10" s="36">
        <f>IF(P10=0,0,(P10*((LOG(P10))/LOG(2))))</f>
        <v>-0.31174268863312982</v>
      </c>
      <c r="T10" s="36">
        <f>N10</f>
        <v>122</v>
      </c>
      <c r="U10" s="36">
        <f>COUNTIF(L7:L28,T10)</f>
        <v>0</v>
      </c>
      <c r="V10" s="36">
        <f>U10/(W4-U11)</f>
        <v>0</v>
      </c>
      <c r="W10" s="36">
        <f>IF(V10=0,0,(V10*((LOG(V10))/LOG(2))))</f>
        <v>0</v>
      </c>
      <c r="Y10" s="36">
        <f>N10</f>
        <v>122</v>
      </c>
      <c r="Z10" s="36">
        <f>COUNTIF(L29:L51,Y10)</f>
        <v>0</v>
      </c>
      <c r="AA10" s="36">
        <f>Z10/(AB4-Z11)</f>
        <v>0</v>
      </c>
      <c r="AB10" s="36">
        <f>IF(AA10=0,0,(AA10*((LOG(AA10))/LOG(2))))</f>
        <v>0</v>
      </c>
      <c r="AD10" s="36">
        <f>N10</f>
        <v>122</v>
      </c>
      <c r="AE10" s="36">
        <f>COUNTIF(L52:L73,AD10)</f>
        <v>4</v>
      </c>
      <c r="AF10" s="36">
        <f>AE10/(AG4-AE11)</f>
        <v>0.21052631578947367</v>
      </c>
      <c r="AG10" s="36">
        <f>IF(AF10=0,0,(AF10*((LOG(AF10))/LOG(2))))</f>
        <v>-0.47324789756707064</v>
      </c>
      <c r="AI10" s="36">
        <f>N10</f>
        <v>122</v>
      </c>
      <c r="AJ10" s="36">
        <f>COUNTIF(L74:L95,AI10)</f>
        <v>4</v>
      </c>
      <c r="AK10" s="36">
        <f>AJ10/(AL4-AJ11)</f>
        <v>0.26666666666666666</v>
      </c>
      <c r="AL10" s="36">
        <f>IF(AK10=0,0,(AK10*((LOG(AK10))/LOG(2))))</f>
        <v>-0.50850415882893829</v>
      </c>
      <c r="AN10" s="36">
        <f>N10</f>
        <v>122</v>
      </c>
      <c r="AO10" s="36">
        <f>COUNTIF(L96:L118,AN10)</f>
        <v>3</v>
      </c>
      <c r="AP10" s="36">
        <f>AO10/(AQ4-AO11)</f>
        <v>0.15</v>
      </c>
      <c r="AQ10" s="36">
        <f>IF(AP10=0,0,(AP10*((LOG(AP10))/LOG(2))))</f>
        <v>-0.41054483912493089</v>
      </c>
      <c r="AS10" s="36">
        <f>N10</f>
        <v>122</v>
      </c>
      <c r="AT10" s="36">
        <f>COUNTIF(L119:L140,AS10)</f>
        <v>1</v>
      </c>
      <c r="AU10" s="36">
        <f>AT10/(AV4-AT11)</f>
        <v>8.3333333333333329E-2</v>
      </c>
      <c r="AV10" s="36">
        <f>IF(AU10=0,0,(AU10*((LOG(AU10))/LOG(2))))</f>
        <v>-0.29874687506009634</v>
      </c>
    </row>
    <row r="11" spans="1:48" x14ac:dyDescent="0.25">
      <c r="A11" s="59">
        <v>12</v>
      </c>
      <c r="B11" s="59">
        <v>768</v>
      </c>
      <c r="C11" s="62">
        <v>13</v>
      </c>
      <c r="D11" s="59">
        <v>777</v>
      </c>
      <c r="E11" s="62">
        <v>13</v>
      </c>
      <c r="F11" s="59">
        <v>789</v>
      </c>
      <c r="G11" s="65"/>
      <c r="H11" s="65"/>
      <c r="I11" s="42"/>
      <c r="J11" s="42"/>
      <c r="K11" s="43">
        <v>0</v>
      </c>
      <c r="L11">
        <v>111</v>
      </c>
      <c r="N11" s="36">
        <v>211</v>
      </c>
      <c r="O11" s="36">
        <f>COUNTIF($L$7:$L$500,N11)</f>
        <v>29</v>
      </c>
      <c r="P11" s="36">
        <f>O11/$Q$4</f>
        <v>0.21641791044776118</v>
      </c>
      <c r="Q11" s="36">
        <f>IF(P11=0,0,(P11*((LOG(P11))/LOG(2))))</f>
        <v>-0.47787416167593894</v>
      </c>
      <c r="T11" s="36">
        <f>N11</f>
        <v>211</v>
      </c>
      <c r="U11" s="36">
        <f>COUNTIF(L7:L28,T11)</f>
        <v>4</v>
      </c>
      <c r="V11" s="55"/>
      <c r="W11" s="56"/>
      <c r="Y11" s="36">
        <f>N11</f>
        <v>211</v>
      </c>
      <c r="Z11" s="36">
        <f>COUNTIF(L29:L51,Y11)</f>
        <v>2</v>
      </c>
      <c r="AA11" s="55"/>
      <c r="AB11" s="56"/>
      <c r="AD11" s="36">
        <f>N11</f>
        <v>211</v>
      </c>
      <c r="AE11" s="36">
        <f>COUNTIF(L52:L73,AD11)</f>
        <v>3</v>
      </c>
      <c r="AF11" s="55"/>
      <c r="AG11" s="56"/>
      <c r="AI11" s="36">
        <f>N11</f>
        <v>211</v>
      </c>
      <c r="AJ11" s="36">
        <f>COUNTIF(L74:L95,AI11)</f>
        <v>7</v>
      </c>
      <c r="AK11" s="55"/>
      <c r="AL11" s="56"/>
      <c r="AN11" s="36">
        <f>N11</f>
        <v>211</v>
      </c>
      <c r="AO11" s="36">
        <f>COUNTIF(L96:L118,AN11)</f>
        <v>3</v>
      </c>
      <c r="AP11" s="55"/>
      <c r="AQ11" s="56"/>
      <c r="AS11" s="36">
        <f>N11</f>
        <v>211</v>
      </c>
      <c r="AT11" s="36">
        <f>COUNTIF(L119:L140,AS11)</f>
        <v>10</v>
      </c>
      <c r="AU11" s="55"/>
      <c r="AV11" s="56"/>
    </row>
    <row r="12" spans="1:48" x14ac:dyDescent="0.25">
      <c r="A12" s="59">
        <v>12</v>
      </c>
      <c r="B12" s="59">
        <v>903</v>
      </c>
      <c r="C12" s="62">
        <v>13</v>
      </c>
      <c r="D12" s="59">
        <v>943</v>
      </c>
      <c r="E12" s="62">
        <v>13</v>
      </c>
      <c r="F12" s="59">
        <v>944</v>
      </c>
      <c r="G12" s="65"/>
      <c r="H12" s="65"/>
      <c r="I12" s="42"/>
      <c r="J12" s="42"/>
      <c r="K12" s="43">
        <v>0</v>
      </c>
      <c r="L12">
        <v>111</v>
      </c>
      <c r="N12" s="36">
        <v>212</v>
      </c>
      <c r="O12" s="36">
        <f>COUNTIF($L$7:$L$500,N12)</f>
        <v>5</v>
      </c>
      <c r="P12" s="36">
        <f>O12/$Q$4</f>
        <v>3.7313432835820892E-2</v>
      </c>
      <c r="Q12" s="36">
        <f>IF(P12=0,0,(P12*((LOG(P12))/LOG(2))))</f>
        <v>-0.17702093640188096</v>
      </c>
      <c r="T12" s="36">
        <f>N12</f>
        <v>212</v>
      </c>
      <c r="U12" s="36">
        <f>COUNTIF(L7:L28,T12)</f>
        <v>0</v>
      </c>
      <c r="V12" s="36">
        <f>U12/(W4-U11)</f>
        <v>0</v>
      </c>
      <c r="W12" s="36">
        <f>IF(V12=0,0,(V12*((LOG(V12))/LOG(2))))</f>
        <v>0</v>
      </c>
      <c r="Y12" s="36">
        <f>N12</f>
        <v>212</v>
      </c>
      <c r="Z12" s="36">
        <f>COUNTIF(L29:L51,Y12)</f>
        <v>1</v>
      </c>
      <c r="AA12" s="36">
        <f>Z12/(AB4-Z11)</f>
        <v>4.7619047619047616E-2</v>
      </c>
      <c r="AB12" s="36">
        <f>IF(AA12=0,0,(AA12*((LOG(AA12))/LOG(2))))</f>
        <v>-0.20915797251327431</v>
      </c>
      <c r="AD12" s="36">
        <f>N12</f>
        <v>212</v>
      </c>
      <c r="AE12" s="36">
        <f>COUNTIF(L52:L73,AD12)</f>
        <v>1</v>
      </c>
      <c r="AF12" s="36">
        <f>AE12/(AG4-AE11)</f>
        <v>5.2631578947368418E-2</v>
      </c>
      <c r="AG12" s="36">
        <f>IF(AF12=0,0,(AF12*((LOG(AF12))/LOG(2))))</f>
        <v>-0.22357513228650452</v>
      </c>
      <c r="AI12" s="36">
        <f>N12</f>
        <v>212</v>
      </c>
      <c r="AJ12" s="36">
        <f>COUNTIF(L74:L95,AI12)</f>
        <v>1</v>
      </c>
      <c r="AK12" s="36">
        <f>AJ12/(AL4-AJ11)</f>
        <v>6.6666666666666666E-2</v>
      </c>
      <c r="AL12" s="36">
        <f>IF(AK12=0,0,(AK12*((LOG(AK12))/LOG(2))))</f>
        <v>-0.26045937304056793</v>
      </c>
      <c r="AN12" s="36">
        <f>N12</f>
        <v>212</v>
      </c>
      <c r="AO12" s="36">
        <f>COUNTIF(L96:L118,AN12)</f>
        <v>1</v>
      </c>
      <c r="AP12" s="36">
        <f>AO12/(AQ4-AO11)</f>
        <v>0.05</v>
      </c>
      <c r="AQ12" s="36">
        <f>IF(AP12=0,0,(AP12*((LOG(AP12))/LOG(2))))</f>
        <v>-0.21609640474436814</v>
      </c>
      <c r="AS12" s="36">
        <f>N12</f>
        <v>212</v>
      </c>
      <c r="AT12" s="36">
        <f>COUNTIF(L119:L140,AS12)</f>
        <v>1</v>
      </c>
      <c r="AU12" s="36">
        <f>AT12/(AV4-AT11)</f>
        <v>8.3333333333333329E-2</v>
      </c>
      <c r="AV12" s="36">
        <f>IF(AU12=0,0,(AU12*((LOG(AU12))/LOG(2))))</f>
        <v>-0.29874687506009634</v>
      </c>
    </row>
    <row r="13" spans="1:48" x14ac:dyDescent="0.25">
      <c r="A13" s="59">
        <v>21</v>
      </c>
      <c r="B13" s="59">
        <v>1118</v>
      </c>
      <c r="C13" s="62">
        <v>11</v>
      </c>
      <c r="D13" s="59">
        <v>1135</v>
      </c>
      <c r="E13" s="62">
        <v>11</v>
      </c>
      <c r="F13" s="59">
        <v>1148</v>
      </c>
      <c r="G13" s="65"/>
      <c r="H13" s="65"/>
      <c r="I13" s="42"/>
      <c r="J13" s="42"/>
      <c r="K13" s="43">
        <v>0</v>
      </c>
      <c r="L13">
        <v>211</v>
      </c>
      <c r="N13" s="36">
        <v>221</v>
      </c>
      <c r="O13" s="36">
        <f>COUNTIF($L$7:$L$500,N13)</f>
        <v>25</v>
      </c>
      <c r="P13" s="36">
        <f>O13/$Q$4</f>
        <v>0.18656716417910449</v>
      </c>
      <c r="Q13" s="36">
        <f>IF(P13=0,0,(P13*((LOG(P13))/LOG(2))))</f>
        <v>-0.45190914191847908</v>
      </c>
      <c r="T13" s="36">
        <f>N13</f>
        <v>221</v>
      </c>
      <c r="U13" s="36">
        <f>COUNTIF(L7:L28,T13)</f>
        <v>1</v>
      </c>
      <c r="V13" s="36">
        <f>U13/(W4-U11)</f>
        <v>5.5555555555555552E-2</v>
      </c>
      <c r="W13" s="36">
        <f>IF(V13=0,0,(V13*((LOG(V13))/LOG(2))))</f>
        <v>-0.23166250008012845</v>
      </c>
      <c r="Y13" s="36">
        <f>N13</f>
        <v>221</v>
      </c>
      <c r="Z13" s="36">
        <f>COUNTIF(L29:L51,Y13)</f>
        <v>1</v>
      </c>
      <c r="AA13" s="36">
        <f>Z13/(AB4-Z11)</f>
        <v>4.7619047619047616E-2</v>
      </c>
      <c r="AB13" s="36">
        <f>IF(AA13=0,0,(AA13*((LOG(AA13))/LOG(2))))</f>
        <v>-0.20915797251327431</v>
      </c>
      <c r="AD13" s="36">
        <f>N13</f>
        <v>221</v>
      </c>
      <c r="AE13" s="36">
        <f>COUNTIF(L52:L73,AD13)</f>
        <v>5</v>
      </c>
      <c r="AF13" s="36">
        <f>AE13/(AG4-AE11)</f>
        <v>0.26315789473684209</v>
      </c>
      <c r="AG13" s="36">
        <f>IF(AF13=0,0,(AF13*((LOG(AF13))/LOG(2))))</f>
        <v>-0.50684195225163764</v>
      </c>
      <c r="AI13" s="36">
        <f>N13</f>
        <v>221</v>
      </c>
      <c r="AJ13" s="36">
        <f>COUNTIF(L74:L95,AI13)</f>
        <v>4</v>
      </c>
      <c r="AK13" s="36">
        <f>AJ13/(AL4-AJ11)</f>
        <v>0.26666666666666666</v>
      </c>
      <c r="AL13" s="36">
        <f>IF(AK13=0,0,(AK13*((LOG(AK13))/LOG(2))))</f>
        <v>-0.50850415882893829</v>
      </c>
      <c r="AN13" s="36">
        <f>N13</f>
        <v>221</v>
      </c>
      <c r="AO13" s="36">
        <f>COUNTIF(L96:L118,AN13)</f>
        <v>9</v>
      </c>
      <c r="AP13" s="36">
        <f>AO13/(AQ4-AO11)</f>
        <v>0.45</v>
      </c>
      <c r="AQ13" s="36">
        <f>IF(AP13=0,0,(AP13*((LOG(AP13))/LOG(2))))</f>
        <v>-0.51840139205027258</v>
      </c>
      <c r="AS13" s="36">
        <f>N13</f>
        <v>221</v>
      </c>
      <c r="AT13" s="36">
        <f>COUNTIF(L119:L140,AS13)</f>
        <v>5</v>
      </c>
      <c r="AU13" s="36">
        <f>AT13/(AV4-AT11)</f>
        <v>0.41666666666666669</v>
      </c>
      <c r="AV13" s="36">
        <f>IF(AU13=0,0,(AU13*((LOG(AU13))/LOG(2))))</f>
        <v>-0.52626433576408083</v>
      </c>
    </row>
    <row r="14" spans="1:48" x14ac:dyDescent="0.25">
      <c r="A14" s="59">
        <v>12</v>
      </c>
      <c r="B14" s="59">
        <v>1371</v>
      </c>
      <c r="C14" s="62">
        <v>13</v>
      </c>
      <c r="D14" s="59">
        <v>1391</v>
      </c>
      <c r="E14" s="62">
        <v>13</v>
      </c>
      <c r="F14" s="59">
        <v>1403</v>
      </c>
      <c r="G14" s="65"/>
      <c r="H14" s="65"/>
      <c r="I14" s="42"/>
      <c r="J14" s="42"/>
      <c r="K14" s="43">
        <v>0</v>
      </c>
      <c r="L14">
        <v>111</v>
      </c>
      <c r="N14" s="36">
        <v>222</v>
      </c>
      <c r="O14" s="36">
        <f>COUNTIF($L$7:$L$500,N14)</f>
        <v>11</v>
      </c>
      <c r="P14" s="36">
        <f>O14/$Q$4</f>
        <v>8.2089552238805971E-2</v>
      </c>
      <c r="Q14" s="36">
        <f>IF(P14=0,0,(P14*((LOG(P14))/LOG(2))))</f>
        <v>-0.29606890514944201</v>
      </c>
      <c r="T14" s="36">
        <f>N14</f>
        <v>222</v>
      </c>
      <c r="U14" s="36">
        <f>COUNTIF(L7:L28,T14)</f>
        <v>0</v>
      </c>
      <c r="V14" s="36">
        <f>U14/(W4-U11)</f>
        <v>0</v>
      </c>
      <c r="W14" s="36">
        <f>IF(V14=0,0,(V14*((LOG(V14))/LOG(2))))</f>
        <v>0</v>
      </c>
      <c r="Y14" s="36">
        <f>N14</f>
        <v>222</v>
      </c>
      <c r="Z14" s="36">
        <f>COUNTIF(L29:L51,Y14)</f>
        <v>1</v>
      </c>
      <c r="AA14" s="36">
        <f>Z14/(AB4-Z11)</f>
        <v>4.7619047619047616E-2</v>
      </c>
      <c r="AB14" s="36">
        <f>IF(AA14=0,0,(AA14*((LOG(AA14))/LOG(2))))</f>
        <v>-0.20915797251327431</v>
      </c>
      <c r="AD14" s="36">
        <f>N14</f>
        <v>222</v>
      </c>
      <c r="AE14" s="36">
        <f>COUNTIF(L52:L73,AD14)</f>
        <v>2</v>
      </c>
      <c r="AF14" s="36">
        <f>AE14/(AG4-AE11)</f>
        <v>0.10526315789473684</v>
      </c>
      <c r="AG14" s="36">
        <f>IF(AF14=0,0,(AF14*((LOG(AF14))/LOG(2))))</f>
        <v>-0.34188710667827216</v>
      </c>
      <c r="AI14" s="36">
        <f>N14</f>
        <v>222</v>
      </c>
      <c r="AJ14" s="36">
        <f>COUNTIF(L74:L95,AI14)</f>
        <v>4</v>
      </c>
      <c r="AK14" s="36">
        <f>AJ14/(AL4-AJ11)</f>
        <v>0.26666666666666666</v>
      </c>
      <c r="AL14" s="36">
        <f>IF(AK14=0,0,(AK14*((LOG(AK14))/LOG(2))))</f>
        <v>-0.50850415882893829</v>
      </c>
      <c r="AN14" s="36">
        <f>N14</f>
        <v>222</v>
      </c>
      <c r="AO14" s="36">
        <f>COUNTIF(L96:L118,AN14)</f>
        <v>3</v>
      </c>
      <c r="AP14" s="36">
        <f>AO14/(AQ4-AO11)</f>
        <v>0.15</v>
      </c>
      <c r="AQ14" s="36">
        <f>IF(AP14=0,0,(AP14*((LOG(AP14))/LOG(2))))</f>
        <v>-0.41054483912493089</v>
      </c>
      <c r="AS14" s="36">
        <f>N14</f>
        <v>222</v>
      </c>
      <c r="AT14" s="36">
        <f>COUNTIF(L119:L140,AS14)</f>
        <v>1</v>
      </c>
      <c r="AU14" s="36">
        <f>AT14/(AV4-AT11)</f>
        <v>8.3333333333333329E-2</v>
      </c>
      <c r="AV14" s="36">
        <f>IF(AU14=0,0,(AU14*((LOG(AU14))/LOG(2))))</f>
        <v>-0.29874687506009634</v>
      </c>
    </row>
    <row r="15" spans="1:48" x14ac:dyDescent="0.25">
      <c r="A15" s="59">
        <v>12</v>
      </c>
      <c r="B15" s="59">
        <v>1543</v>
      </c>
      <c r="C15" s="62">
        <v>13</v>
      </c>
      <c r="D15" s="59">
        <v>1552</v>
      </c>
      <c r="E15" s="62">
        <v>24</v>
      </c>
      <c r="F15" s="59">
        <v>1578</v>
      </c>
      <c r="G15" s="65"/>
      <c r="H15" s="65"/>
      <c r="I15" s="42"/>
      <c r="J15" s="42"/>
      <c r="K15" s="43">
        <v>0</v>
      </c>
      <c r="L15">
        <v>112</v>
      </c>
      <c r="P15">
        <f>SUM(P7:P14)</f>
        <v>1</v>
      </c>
      <c r="Q15">
        <f>-SUM(Q7:Q14)</f>
        <v>2.7647661698327641</v>
      </c>
      <c r="V15">
        <f>SUM(V7:V14)</f>
        <v>1</v>
      </c>
      <c r="W15">
        <f>-SUM(W7:W14)</f>
        <v>1.2332247882202196</v>
      </c>
      <c r="AA15">
        <f>SUM(AA7:AA14)</f>
        <v>1.0000000000000002</v>
      </c>
      <c r="AB15">
        <f>-SUM(AB7:AB14)</f>
        <v>1.5487290032420458</v>
      </c>
      <c r="AF15">
        <f>SUM(AF7:AF14)</f>
        <v>0.99999999999999989</v>
      </c>
      <c r="AG15">
        <f>-SUM(AG7:AG14)</f>
        <v>2.5842622253153325</v>
      </c>
      <c r="AK15">
        <f>SUM(AK7:AK14)</f>
        <v>1</v>
      </c>
      <c r="AL15">
        <f>-SUM(AL7:AL14)</f>
        <v>2.1735572622751853</v>
      </c>
      <c r="AP15">
        <f>SUM(AP7:AP14)</f>
        <v>1</v>
      </c>
      <c r="AQ15">
        <f>-SUM(AQ7:AQ14)</f>
        <v>2.3199730940219752</v>
      </c>
      <c r="AU15">
        <f>SUM(AU7:AU14)</f>
        <v>1</v>
      </c>
      <c r="AV15">
        <f>-SUM(AV7:AV14)</f>
        <v>2.4508257945180882</v>
      </c>
    </row>
    <row r="16" spans="1:48" x14ac:dyDescent="0.25">
      <c r="A16" s="59">
        <v>21</v>
      </c>
      <c r="B16" s="59">
        <v>1729</v>
      </c>
      <c r="C16" s="62">
        <v>11</v>
      </c>
      <c r="D16" s="59">
        <v>1746</v>
      </c>
      <c r="E16" s="62">
        <v>11</v>
      </c>
      <c r="F16" s="59">
        <v>1756</v>
      </c>
      <c r="G16" s="65"/>
      <c r="H16" s="65"/>
      <c r="I16" s="42"/>
      <c r="J16" s="42"/>
      <c r="K16" s="43">
        <v>0</v>
      </c>
      <c r="L16">
        <v>211</v>
      </c>
      <c r="P16" s="28" t="s">
        <v>84</v>
      </c>
      <c r="Q16" s="28">
        <f>Q15/(LOG(Q4)/LOG(2))</f>
        <v>0.39127246986443009</v>
      </c>
      <c r="V16" s="28" t="s">
        <v>111</v>
      </c>
      <c r="W16" s="28">
        <f>W15/(LOG(W4)/LOG(2))</f>
        <v>0.27654304263041163</v>
      </c>
      <c r="AA16" s="28" t="s">
        <v>114</v>
      </c>
      <c r="AB16" s="28">
        <f>AB15/(LOG(AB4)/LOG(2))</f>
        <v>0.34236935810469227</v>
      </c>
      <c r="AF16" s="28" t="s">
        <v>115</v>
      </c>
      <c r="AG16" s="28">
        <f>AG15/(LOG(AG4)/LOG(2))</f>
        <v>0.57950484418573178</v>
      </c>
      <c r="AK16" s="28" t="s">
        <v>116</v>
      </c>
      <c r="AL16" s="28">
        <f>AL15/(LOG(AL4)/LOG(2))</f>
        <v>0.48740679264847114</v>
      </c>
      <c r="AP16" s="28" t="s">
        <v>117</v>
      </c>
      <c r="AQ16" s="28">
        <f>AQ15/(LOG(AQ4)/LOG(2))</f>
        <v>0.51286422437865586</v>
      </c>
      <c r="AU16" s="28" t="s">
        <v>118</v>
      </c>
      <c r="AV16" s="28">
        <f>AV15/(LOG(AV4)/LOG(2))</f>
        <v>0.54958254865381384</v>
      </c>
    </row>
    <row r="17" spans="1:22" x14ac:dyDescent="0.25">
      <c r="A17" s="59">
        <v>12</v>
      </c>
      <c r="B17" s="59">
        <v>1936</v>
      </c>
      <c r="C17" s="62">
        <v>24</v>
      </c>
      <c r="D17" s="59">
        <v>1964</v>
      </c>
      <c r="E17" s="62">
        <v>13</v>
      </c>
      <c r="F17" s="59">
        <v>1993</v>
      </c>
      <c r="G17" s="65"/>
      <c r="H17" s="65"/>
      <c r="I17" s="42"/>
      <c r="J17" s="42"/>
      <c r="K17" s="43">
        <v>0</v>
      </c>
      <c r="L17">
        <v>121</v>
      </c>
    </row>
    <row r="18" spans="1:22" x14ac:dyDescent="0.25">
      <c r="A18" s="59">
        <v>12</v>
      </c>
      <c r="B18" s="59">
        <v>2099</v>
      </c>
      <c r="C18" s="62">
        <v>13</v>
      </c>
      <c r="D18" s="59">
        <v>2108</v>
      </c>
      <c r="E18" s="62">
        <v>24</v>
      </c>
      <c r="F18" s="59">
        <v>2125</v>
      </c>
      <c r="G18" s="65"/>
      <c r="H18" s="65"/>
      <c r="I18" s="42"/>
      <c r="J18" s="42"/>
      <c r="K18" s="43">
        <v>0</v>
      </c>
      <c r="L18">
        <v>112</v>
      </c>
    </row>
    <row r="19" spans="1:22" x14ac:dyDescent="0.25">
      <c r="A19" s="59">
        <v>12</v>
      </c>
      <c r="B19" s="59">
        <v>2225</v>
      </c>
      <c r="C19" s="62">
        <v>13</v>
      </c>
      <c r="D19" s="59">
        <v>2247</v>
      </c>
      <c r="E19" s="62">
        <v>24</v>
      </c>
      <c r="F19" s="59">
        <v>2260</v>
      </c>
      <c r="G19" s="65"/>
      <c r="H19" s="65"/>
      <c r="I19" s="42"/>
      <c r="J19" s="42"/>
      <c r="K19" s="43">
        <v>0</v>
      </c>
      <c r="L19">
        <v>112</v>
      </c>
      <c r="N19" s="40" t="s">
        <v>97</v>
      </c>
      <c r="O19" s="40"/>
      <c r="P19" s="45"/>
      <c r="Q19" s="45"/>
      <c r="R19" s="45"/>
      <c r="S19" s="45"/>
      <c r="T19" s="45"/>
      <c r="U19" s="45"/>
      <c r="V19" s="46"/>
    </row>
    <row r="20" spans="1:22" x14ac:dyDescent="0.25">
      <c r="A20" s="59">
        <v>12</v>
      </c>
      <c r="B20" s="59">
        <v>2424</v>
      </c>
      <c r="C20" s="62">
        <v>13</v>
      </c>
      <c r="D20" s="59">
        <v>2449</v>
      </c>
      <c r="E20" s="62">
        <v>13</v>
      </c>
      <c r="F20" s="59">
        <v>2460</v>
      </c>
      <c r="G20" s="65"/>
      <c r="H20" s="65"/>
      <c r="I20" s="42"/>
      <c r="J20" s="42"/>
      <c r="K20" s="43">
        <v>0</v>
      </c>
      <c r="L20">
        <v>111</v>
      </c>
      <c r="N20" s="40">
        <f>COUNTIF(L7:L140,G3)</f>
        <v>29</v>
      </c>
      <c r="O20" s="40"/>
      <c r="P20" s="47">
        <v>22</v>
      </c>
      <c r="Q20" s="47">
        <v>23</v>
      </c>
      <c r="R20" s="47">
        <v>22</v>
      </c>
      <c r="S20" s="47">
        <v>22</v>
      </c>
      <c r="T20" s="47">
        <v>23</v>
      </c>
      <c r="U20" s="47">
        <v>22</v>
      </c>
      <c r="V20" s="46"/>
    </row>
    <row r="21" spans="1:22" x14ac:dyDescent="0.25">
      <c r="A21" s="59">
        <v>12</v>
      </c>
      <c r="B21" s="59">
        <v>2620</v>
      </c>
      <c r="C21" s="62">
        <v>13</v>
      </c>
      <c r="D21" s="59">
        <v>2629</v>
      </c>
      <c r="E21" s="62">
        <v>13</v>
      </c>
      <c r="F21" s="59">
        <v>2641</v>
      </c>
      <c r="G21" s="65"/>
      <c r="H21" s="65"/>
      <c r="I21" s="42"/>
      <c r="J21" s="42"/>
      <c r="K21" s="43">
        <v>0</v>
      </c>
      <c r="L21">
        <v>111</v>
      </c>
      <c r="O21" s="41"/>
      <c r="P21" s="45" t="s">
        <v>98</v>
      </c>
      <c r="Q21" s="45"/>
      <c r="R21" s="45"/>
      <c r="S21" s="45"/>
      <c r="T21" s="45"/>
      <c r="U21" s="45"/>
      <c r="V21" s="45"/>
    </row>
    <row r="22" spans="1:22" x14ac:dyDescent="0.25">
      <c r="A22" s="59">
        <v>12</v>
      </c>
      <c r="B22" s="59">
        <v>2789</v>
      </c>
      <c r="C22" s="62">
        <v>13</v>
      </c>
      <c r="D22" s="59">
        <v>2799</v>
      </c>
      <c r="E22" s="62">
        <v>13</v>
      </c>
      <c r="F22" s="59">
        <v>2810</v>
      </c>
      <c r="G22" s="65"/>
      <c r="H22" s="65"/>
      <c r="I22" s="42"/>
      <c r="J22" s="42"/>
      <c r="K22" s="43">
        <v>0</v>
      </c>
      <c r="L22">
        <v>111</v>
      </c>
      <c r="O22" s="41"/>
      <c r="P22" s="47" t="s">
        <v>105</v>
      </c>
      <c r="Q22" s="47" t="s">
        <v>106</v>
      </c>
      <c r="R22" s="47" t="s">
        <v>107</v>
      </c>
      <c r="S22" s="47" t="s">
        <v>108</v>
      </c>
      <c r="T22" s="47" t="s">
        <v>109</v>
      </c>
      <c r="U22" s="47" t="s">
        <v>110</v>
      </c>
      <c r="V22" s="45"/>
    </row>
    <row r="23" spans="1:22" x14ac:dyDescent="0.25">
      <c r="A23" s="59">
        <v>21</v>
      </c>
      <c r="B23" s="59">
        <v>2935</v>
      </c>
      <c r="C23" s="62">
        <v>11</v>
      </c>
      <c r="D23" s="59">
        <v>2956</v>
      </c>
      <c r="E23" s="62">
        <v>11</v>
      </c>
      <c r="F23" s="59">
        <v>2977</v>
      </c>
      <c r="G23" s="65"/>
      <c r="H23" s="65"/>
      <c r="I23" s="42"/>
      <c r="J23" s="42"/>
      <c r="K23" s="43">
        <v>0</v>
      </c>
      <c r="L23">
        <v>211</v>
      </c>
      <c r="O23" s="45" t="s">
        <v>99</v>
      </c>
      <c r="P23" s="47">
        <f>$G$3</f>
        <v>211</v>
      </c>
      <c r="Q23" s="47">
        <f>$G$3</f>
        <v>211</v>
      </c>
      <c r="R23" s="47">
        <f>$G$3</f>
        <v>211</v>
      </c>
      <c r="S23" s="47">
        <f>$G$3</f>
        <v>211</v>
      </c>
      <c r="T23" s="47">
        <f>$G$3</f>
        <v>211</v>
      </c>
      <c r="U23" s="47">
        <f>$G$3</f>
        <v>211</v>
      </c>
      <c r="V23" s="45"/>
    </row>
    <row r="24" spans="1:22" x14ac:dyDescent="0.25">
      <c r="A24" s="59">
        <v>21</v>
      </c>
      <c r="B24" s="59">
        <v>3136</v>
      </c>
      <c r="C24" s="62">
        <v>11</v>
      </c>
      <c r="D24" s="59">
        <v>3172</v>
      </c>
      <c r="E24" s="62">
        <v>11</v>
      </c>
      <c r="F24" s="59">
        <v>3230</v>
      </c>
      <c r="G24" s="65"/>
      <c r="H24" s="65"/>
      <c r="I24" s="42"/>
      <c r="J24" s="42"/>
      <c r="K24" s="43">
        <v>0</v>
      </c>
      <c r="L24">
        <v>211</v>
      </c>
      <c r="O24" s="45" t="s">
        <v>100</v>
      </c>
      <c r="P24" s="47">
        <f>U11</f>
        <v>4</v>
      </c>
      <c r="Q24" s="47">
        <f>Z11</f>
        <v>2</v>
      </c>
      <c r="R24" s="47">
        <f>AE11</f>
        <v>3</v>
      </c>
      <c r="S24" s="47">
        <f>AJ11</f>
        <v>7</v>
      </c>
      <c r="T24" s="47">
        <f>AO11</f>
        <v>3</v>
      </c>
      <c r="U24" s="47">
        <f>AT11</f>
        <v>10</v>
      </c>
      <c r="V24" s="45"/>
    </row>
    <row r="25" spans="1:22" x14ac:dyDescent="0.25">
      <c r="A25" s="59">
        <v>12</v>
      </c>
      <c r="B25" s="59">
        <v>3412</v>
      </c>
      <c r="C25" s="62">
        <v>13</v>
      </c>
      <c r="D25" s="59">
        <v>3421</v>
      </c>
      <c r="E25" s="62">
        <v>13</v>
      </c>
      <c r="F25" s="59">
        <v>3433</v>
      </c>
      <c r="G25" s="65"/>
      <c r="H25" s="65"/>
      <c r="I25" s="42"/>
      <c r="J25" s="42"/>
      <c r="K25" s="43">
        <v>0</v>
      </c>
      <c r="L25">
        <v>111</v>
      </c>
      <c r="O25" s="48" t="s">
        <v>101</v>
      </c>
      <c r="P25" s="42"/>
      <c r="Q25" s="42"/>
      <c r="R25" s="42"/>
      <c r="S25" s="42"/>
      <c r="T25" s="42"/>
      <c r="U25" s="42"/>
      <c r="V25" s="42"/>
    </row>
    <row r="26" spans="1:22" x14ac:dyDescent="0.25">
      <c r="A26" s="59">
        <v>12</v>
      </c>
      <c r="B26" s="59">
        <v>3570</v>
      </c>
      <c r="C26" s="62">
        <v>13</v>
      </c>
      <c r="D26" s="59">
        <v>3580</v>
      </c>
      <c r="E26" s="62">
        <v>13</v>
      </c>
      <c r="F26" s="59">
        <v>3593</v>
      </c>
      <c r="G26" s="65"/>
      <c r="H26" s="65"/>
      <c r="I26" s="42"/>
      <c r="J26" s="42"/>
      <c r="K26" s="43">
        <v>0</v>
      </c>
      <c r="L26">
        <v>111</v>
      </c>
      <c r="O26" s="49" t="s">
        <v>102</v>
      </c>
      <c r="P26" s="44"/>
      <c r="Q26" s="44"/>
      <c r="R26" s="44"/>
      <c r="S26" s="44"/>
      <c r="T26" s="44"/>
      <c r="U26" s="44"/>
      <c r="V26" s="41"/>
    </row>
    <row r="27" spans="1:22" x14ac:dyDescent="0.25">
      <c r="A27" s="59">
        <v>12</v>
      </c>
      <c r="B27" s="59">
        <v>3728</v>
      </c>
      <c r="C27" s="62">
        <v>13</v>
      </c>
      <c r="D27" s="59">
        <v>3738</v>
      </c>
      <c r="E27" s="62">
        <v>13</v>
      </c>
      <c r="F27" s="59">
        <v>3747</v>
      </c>
      <c r="G27" s="65"/>
      <c r="H27" s="65"/>
      <c r="I27" s="42"/>
      <c r="J27" s="42"/>
      <c r="K27" s="43">
        <v>0</v>
      </c>
      <c r="L27">
        <v>111</v>
      </c>
      <c r="O27" s="48" t="s">
        <v>103</v>
      </c>
      <c r="P27" s="42"/>
      <c r="Q27" s="42"/>
      <c r="R27" s="42"/>
      <c r="S27" s="42"/>
      <c r="T27" s="42"/>
      <c r="U27" s="42"/>
      <c r="V27" s="42"/>
    </row>
    <row r="28" spans="1:22" x14ac:dyDescent="0.25">
      <c r="A28" s="59">
        <v>21</v>
      </c>
      <c r="B28" s="59">
        <v>3862</v>
      </c>
      <c r="C28" s="62">
        <v>22</v>
      </c>
      <c r="D28" s="59">
        <v>3889</v>
      </c>
      <c r="E28" s="62">
        <v>13</v>
      </c>
      <c r="F28" s="59">
        <v>3909</v>
      </c>
      <c r="G28" s="65"/>
      <c r="H28" s="65"/>
      <c r="I28" s="42"/>
      <c r="J28" s="42"/>
      <c r="K28" s="43">
        <v>0</v>
      </c>
      <c r="L28">
        <v>221</v>
      </c>
      <c r="N28" s="41"/>
      <c r="O28" s="50" t="s">
        <v>104</v>
      </c>
      <c r="P28">
        <f>F28/P20</f>
        <v>177.68181818181819</v>
      </c>
      <c r="Q28">
        <f>(F51-F28)/Q20</f>
        <v>190.13043478260869</v>
      </c>
      <c r="R28">
        <f>(F73-F51)/R20</f>
        <v>169.04545454545453</v>
      </c>
      <c r="S28">
        <f>(F95-F73)/S20</f>
        <v>170.04545454545453</v>
      </c>
      <c r="T28">
        <f>(F118-F95)/T20</f>
        <v>179.2608695652174</v>
      </c>
      <c r="U28">
        <f>(F140-F118)/U20</f>
        <v>187</v>
      </c>
    </row>
    <row r="29" spans="1:22" x14ac:dyDescent="0.25">
      <c r="A29" s="60">
        <v>12</v>
      </c>
      <c r="B29" s="60">
        <v>4024</v>
      </c>
      <c r="C29" s="63">
        <v>13</v>
      </c>
      <c r="D29" s="60">
        <v>4046</v>
      </c>
      <c r="E29" s="63">
        <v>13</v>
      </c>
      <c r="F29" s="60">
        <v>4060</v>
      </c>
      <c r="G29" s="66"/>
      <c r="H29" s="66"/>
      <c r="I29" s="41"/>
      <c r="J29" s="41"/>
      <c r="K29" s="51">
        <v>0</v>
      </c>
      <c r="L29">
        <v>111</v>
      </c>
    </row>
    <row r="30" spans="1:22" x14ac:dyDescent="0.25">
      <c r="A30" s="60">
        <v>12</v>
      </c>
      <c r="B30" s="60">
        <v>4219</v>
      </c>
      <c r="C30" s="63">
        <v>13</v>
      </c>
      <c r="D30" s="60">
        <v>4229</v>
      </c>
      <c r="E30" s="63">
        <v>13</v>
      </c>
      <c r="F30" s="60">
        <v>4240</v>
      </c>
      <c r="G30" s="66"/>
      <c r="H30" s="66"/>
      <c r="I30" s="41"/>
      <c r="J30" s="41"/>
      <c r="K30" s="51">
        <v>0</v>
      </c>
      <c r="L30">
        <v>111</v>
      </c>
    </row>
    <row r="31" spans="1:22" x14ac:dyDescent="0.25">
      <c r="A31" s="60">
        <v>12</v>
      </c>
      <c r="B31" s="60">
        <v>4339</v>
      </c>
      <c r="C31" s="63">
        <v>13</v>
      </c>
      <c r="D31" s="60">
        <v>4429</v>
      </c>
      <c r="E31" s="63">
        <v>13</v>
      </c>
      <c r="F31" s="60">
        <v>4437</v>
      </c>
      <c r="G31" s="66"/>
      <c r="H31" s="66"/>
      <c r="I31" s="41"/>
      <c r="J31" s="41"/>
      <c r="K31" s="51">
        <v>0</v>
      </c>
      <c r="L31">
        <v>111</v>
      </c>
    </row>
    <row r="32" spans="1:22" x14ac:dyDescent="0.25">
      <c r="A32" s="60">
        <v>12</v>
      </c>
      <c r="B32" s="60">
        <v>4551</v>
      </c>
      <c r="C32" s="63">
        <v>24</v>
      </c>
      <c r="D32" s="60">
        <v>4589</v>
      </c>
      <c r="E32" s="63">
        <v>13</v>
      </c>
      <c r="F32" s="60">
        <v>4610</v>
      </c>
      <c r="G32" s="66"/>
      <c r="H32" s="66"/>
      <c r="I32" s="41"/>
      <c r="J32" s="41"/>
      <c r="K32" s="51">
        <v>0</v>
      </c>
      <c r="L32">
        <v>121</v>
      </c>
    </row>
    <row r="33" spans="1:12" x14ac:dyDescent="0.25">
      <c r="A33" s="60">
        <v>12</v>
      </c>
      <c r="B33" s="60">
        <v>4714</v>
      </c>
      <c r="C33" s="63">
        <v>13</v>
      </c>
      <c r="D33" s="60">
        <v>4732</v>
      </c>
      <c r="E33" s="63">
        <v>13</v>
      </c>
      <c r="F33" s="60">
        <v>4757</v>
      </c>
      <c r="G33" s="66"/>
      <c r="H33" s="66"/>
      <c r="I33" s="41"/>
      <c r="J33" s="41"/>
      <c r="K33" s="51">
        <v>0</v>
      </c>
      <c r="L33">
        <v>111</v>
      </c>
    </row>
    <row r="34" spans="1:12" x14ac:dyDescent="0.25">
      <c r="A34" s="60">
        <v>12</v>
      </c>
      <c r="B34" s="60">
        <v>4895</v>
      </c>
      <c r="C34" s="63">
        <v>13</v>
      </c>
      <c r="D34" s="60">
        <v>4904</v>
      </c>
      <c r="E34" s="63">
        <v>13</v>
      </c>
      <c r="F34" s="60">
        <v>4915</v>
      </c>
      <c r="G34" s="66"/>
      <c r="H34" s="66"/>
      <c r="I34" s="41"/>
      <c r="J34" s="41"/>
      <c r="K34" s="51">
        <v>0</v>
      </c>
      <c r="L34">
        <v>111</v>
      </c>
    </row>
    <row r="35" spans="1:12" x14ac:dyDescent="0.25">
      <c r="A35" s="60">
        <v>12</v>
      </c>
      <c r="B35" s="60">
        <v>5057</v>
      </c>
      <c r="C35" s="63">
        <v>13</v>
      </c>
      <c r="D35" s="60">
        <v>5067</v>
      </c>
      <c r="E35" s="63">
        <v>13</v>
      </c>
      <c r="F35" s="60">
        <v>5093</v>
      </c>
      <c r="G35" s="66"/>
      <c r="H35" s="66"/>
      <c r="I35" s="41"/>
      <c r="J35" s="41"/>
      <c r="K35" s="51">
        <v>0</v>
      </c>
      <c r="L35">
        <v>111</v>
      </c>
    </row>
    <row r="36" spans="1:12" x14ac:dyDescent="0.25">
      <c r="A36" s="60">
        <v>12</v>
      </c>
      <c r="B36" s="60">
        <v>5208</v>
      </c>
      <c r="C36" s="63">
        <v>13</v>
      </c>
      <c r="D36" s="60">
        <v>5236</v>
      </c>
      <c r="E36" s="63">
        <v>13</v>
      </c>
      <c r="F36" s="60">
        <v>5248</v>
      </c>
      <c r="G36" s="66"/>
      <c r="H36" s="66"/>
      <c r="I36" s="41"/>
      <c r="J36" s="41"/>
      <c r="K36" s="51">
        <v>0</v>
      </c>
      <c r="L36">
        <v>111</v>
      </c>
    </row>
    <row r="37" spans="1:12" x14ac:dyDescent="0.25">
      <c r="A37" s="60">
        <v>12</v>
      </c>
      <c r="B37" s="60">
        <v>5385</v>
      </c>
      <c r="C37" s="63">
        <v>13</v>
      </c>
      <c r="D37" s="60">
        <v>5394</v>
      </c>
      <c r="E37" s="63">
        <v>13</v>
      </c>
      <c r="F37" s="60">
        <v>5402</v>
      </c>
      <c r="G37" s="66"/>
      <c r="H37" s="66"/>
      <c r="I37" s="41"/>
      <c r="J37" s="41"/>
      <c r="K37" s="51">
        <v>0</v>
      </c>
      <c r="L37">
        <v>111</v>
      </c>
    </row>
    <row r="38" spans="1:12" x14ac:dyDescent="0.25">
      <c r="A38" s="60">
        <v>12</v>
      </c>
      <c r="B38" s="60">
        <v>5525</v>
      </c>
      <c r="C38" s="63">
        <v>13</v>
      </c>
      <c r="D38" s="60">
        <v>5554</v>
      </c>
      <c r="E38" s="63">
        <v>13</v>
      </c>
      <c r="F38" s="60">
        <v>5563</v>
      </c>
      <c r="G38" s="66"/>
      <c r="H38" s="66"/>
      <c r="I38" s="41"/>
      <c r="J38" s="41"/>
      <c r="K38" s="51">
        <v>0</v>
      </c>
      <c r="L38">
        <v>111</v>
      </c>
    </row>
    <row r="39" spans="1:12" x14ac:dyDescent="0.25">
      <c r="A39" s="60">
        <v>12</v>
      </c>
      <c r="B39" s="60">
        <v>5684</v>
      </c>
      <c r="C39" s="63">
        <v>13</v>
      </c>
      <c r="D39" s="60">
        <v>5693</v>
      </c>
      <c r="E39" s="63">
        <v>13</v>
      </c>
      <c r="F39" s="60">
        <v>5701</v>
      </c>
      <c r="G39" s="66"/>
      <c r="H39" s="66"/>
      <c r="I39" s="41"/>
      <c r="J39" s="41"/>
      <c r="K39" s="51">
        <v>0</v>
      </c>
      <c r="L39">
        <v>111</v>
      </c>
    </row>
    <row r="40" spans="1:12" x14ac:dyDescent="0.25">
      <c r="A40" s="60">
        <v>12</v>
      </c>
      <c r="B40" s="60">
        <v>5811</v>
      </c>
      <c r="C40" s="63">
        <v>13</v>
      </c>
      <c r="D40" s="60">
        <v>5838</v>
      </c>
      <c r="E40" s="63">
        <v>13</v>
      </c>
      <c r="F40" s="60">
        <v>5846</v>
      </c>
      <c r="G40" s="66"/>
      <c r="H40" s="66"/>
      <c r="I40" s="41"/>
      <c r="J40" s="41"/>
      <c r="K40" s="51">
        <v>0</v>
      </c>
      <c r="L40">
        <v>111</v>
      </c>
    </row>
    <row r="41" spans="1:12" x14ac:dyDescent="0.25">
      <c r="A41" s="60">
        <v>12</v>
      </c>
      <c r="B41" s="60">
        <v>6087</v>
      </c>
      <c r="C41" s="63">
        <v>13</v>
      </c>
      <c r="D41" s="60">
        <v>6099</v>
      </c>
      <c r="E41" s="63">
        <v>13</v>
      </c>
      <c r="F41" s="60">
        <v>6110</v>
      </c>
      <c r="G41" s="66"/>
      <c r="H41" s="66"/>
      <c r="I41" s="41"/>
      <c r="J41" s="41"/>
      <c r="K41" s="51">
        <v>0</v>
      </c>
      <c r="L41">
        <v>111</v>
      </c>
    </row>
    <row r="42" spans="1:12" x14ac:dyDescent="0.25">
      <c r="A42" s="60">
        <v>21</v>
      </c>
      <c r="B42" s="60">
        <v>6304</v>
      </c>
      <c r="C42" s="63">
        <v>11</v>
      </c>
      <c r="D42" s="60">
        <v>6318</v>
      </c>
      <c r="E42" s="63">
        <v>11</v>
      </c>
      <c r="F42" s="60">
        <v>6343</v>
      </c>
      <c r="G42" s="66"/>
      <c r="H42" s="66"/>
      <c r="I42" s="41"/>
      <c r="J42" s="41"/>
      <c r="K42" s="51">
        <v>0</v>
      </c>
      <c r="L42">
        <v>211</v>
      </c>
    </row>
    <row r="43" spans="1:12" x14ac:dyDescent="0.25">
      <c r="A43" s="60">
        <v>21</v>
      </c>
      <c r="B43" s="60">
        <v>6587</v>
      </c>
      <c r="C43" s="63">
        <v>11</v>
      </c>
      <c r="D43" s="60">
        <v>6620</v>
      </c>
      <c r="E43" s="63">
        <v>22</v>
      </c>
      <c r="F43" s="60">
        <v>6652</v>
      </c>
      <c r="G43" s="66"/>
      <c r="H43" s="66"/>
      <c r="I43" s="41"/>
      <c r="J43" s="41"/>
      <c r="K43" s="51">
        <v>0</v>
      </c>
      <c r="L43">
        <v>212</v>
      </c>
    </row>
    <row r="44" spans="1:12" x14ac:dyDescent="0.25">
      <c r="A44" s="60">
        <v>12</v>
      </c>
      <c r="B44" s="60">
        <v>6808</v>
      </c>
      <c r="C44" s="63">
        <v>24</v>
      </c>
      <c r="D44" s="60">
        <v>6825</v>
      </c>
      <c r="E44" s="63">
        <v>13</v>
      </c>
      <c r="F44" s="60">
        <v>6843</v>
      </c>
      <c r="G44" s="66"/>
      <c r="H44" s="66"/>
      <c r="I44" s="41"/>
      <c r="J44" s="41"/>
      <c r="K44" s="51">
        <v>0</v>
      </c>
      <c r="L44">
        <v>121</v>
      </c>
    </row>
    <row r="45" spans="1:12" x14ac:dyDescent="0.25">
      <c r="A45" s="60">
        <v>12</v>
      </c>
      <c r="B45" s="60">
        <v>6950</v>
      </c>
      <c r="C45" s="63">
        <v>24</v>
      </c>
      <c r="D45" s="60">
        <v>6974</v>
      </c>
      <c r="E45" s="63">
        <v>13</v>
      </c>
      <c r="F45" s="60">
        <v>6987</v>
      </c>
      <c r="G45" s="66"/>
      <c r="H45" s="66"/>
      <c r="I45" s="41"/>
      <c r="J45" s="41"/>
      <c r="K45" s="51">
        <v>0</v>
      </c>
      <c r="L45">
        <v>121</v>
      </c>
    </row>
    <row r="46" spans="1:12" x14ac:dyDescent="0.25">
      <c r="A46" s="60">
        <v>21</v>
      </c>
      <c r="B46" s="60">
        <v>7118</v>
      </c>
      <c r="C46" s="63">
        <v>11</v>
      </c>
      <c r="D46" s="60">
        <v>7141</v>
      </c>
      <c r="E46" s="63">
        <v>11</v>
      </c>
      <c r="F46" s="60">
        <v>7152</v>
      </c>
      <c r="G46" s="66"/>
      <c r="H46" s="66"/>
      <c r="I46" s="41"/>
      <c r="J46" s="41"/>
      <c r="K46" s="51">
        <v>0</v>
      </c>
      <c r="L46">
        <v>211</v>
      </c>
    </row>
    <row r="47" spans="1:12" x14ac:dyDescent="0.25">
      <c r="A47" s="60">
        <v>21</v>
      </c>
      <c r="B47" s="60">
        <v>7365</v>
      </c>
      <c r="C47" s="63">
        <v>22</v>
      </c>
      <c r="D47" s="60">
        <v>7387</v>
      </c>
      <c r="E47" s="63">
        <v>24</v>
      </c>
      <c r="F47" s="60">
        <v>7509</v>
      </c>
      <c r="G47" s="66"/>
      <c r="H47" s="66"/>
      <c r="I47" s="41"/>
      <c r="J47" s="41"/>
      <c r="K47" s="51">
        <v>0</v>
      </c>
      <c r="L47">
        <v>222</v>
      </c>
    </row>
    <row r="48" spans="1:12" x14ac:dyDescent="0.25">
      <c r="A48" s="60">
        <v>12</v>
      </c>
      <c r="B48" s="60">
        <v>7658</v>
      </c>
      <c r="C48" s="63">
        <v>24</v>
      </c>
      <c r="D48" s="60">
        <v>7670</v>
      </c>
      <c r="E48" s="63">
        <v>13</v>
      </c>
      <c r="F48" s="60">
        <v>7683</v>
      </c>
      <c r="G48" s="66"/>
      <c r="H48" s="66"/>
      <c r="I48" s="41"/>
      <c r="J48" s="41"/>
      <c r="K48" s="51">
        <v>0</v>
      </c>
      <c r="L48">
        <v>121</v>
      </c>
    </row>
    <row r="49" spans="1:12" x14ac:dyDescent="0.25">
      <c r="A49" s="60">
        <v>21</v>
      </c>
      <c r="B49" s="60">
        <v>7847</v>
      </c>
      <c r="C49" s="63">
        <v>22</v>
      </c>
      <c r="D49" s="60">
        <v>7867</v>
      </c>
      <c r="E49" s="63">
        <v>13</v>
      </c>
      <c r="F49" s="60">
        <v>7883</v>
      </c>
      <c r="G49" s="66"/>
      <c r="H49" s="66"/>
      <c r="I49" s="41"/>
      <c r="J49" s="41"/>
      <c r="K49" s="51">
        <v>0</v>
      </c>
      <c r="L49">
        <v>221</v>
      </c>
    </row>
    <row r="50" spans="1:12" x14ac:dyDescent="0.25">
      <c r="A50" s="60">
        <v>12</v>
      </c>
      <c r="B50" s="60">
        <v>7983</v>
      </c>
      <c r="C50" s="63">
        <v>24</v>
      </c>
      <c r="D50" s="60">
        <v>8004</v>
      </c>
      <c r="E50" s="63">
        <v>13</v>
      </c>
      <c r="F50" s="60">
        <v>8050</v>
      </c>
      <c r="G50" s="66"/>
      <c r="H50" s="66"/>
      <c r="I50" s="41"/>
      <c r="J50" s="41"/>
      <c r="K50" s="51">
        <v>0</v>
      </c>
      <c r="L50">
        <v>121</v>
      </c>
    </row>
    <row r="51" spans="1:12" x14ac:dyDescent="0.25">
      <c r="A51" s="60">
        <v>12</v>
      </c>
      <c r="B51" s="60">
        <v>8260</v>
      </c>
      <c r="C51" s="63">
        <v>13</v>
      </c>
      <c r="D51" s="60">
        <v>8270</v>
      </c>
      <c r="E51" s="63">
        <v>13</v>
      </c>
      <c r="F51" s="60">
        <v>8282</v>
      </c>
      <c r="G51" s="66"/>
      <c r="H51" s="66"/>
      <c r="I51" s="41"/>
      <c r="J51" s="41"/>
      <c r="K51" s="51">
        <v>0</v>
      </c>
      <c r="L51">
        <v>111</v>
      </c>
    </row>
    <row r="52" spans="1:12" x14ac:dyDescent="0.25">
      <c r="A52" s="59">
        <v>12</v>
      </c>
      <c r="B52" s="59">
        <v>8392</v>
      </c>
      <c r="C52" s="62">
        <v>24</v>
      </c>
      <c r="D52" s="59">
        <v>8451</v>
      </c>
      <c r="E52" s="62">
        <v>13</v>
      </c>
      <c r="F52" s="59">
        <v>8478</v>
      </c>
      <c r="G52" s="65"/>
      <c r="H52" s="65"/>
      <c r="I52" s="42"/>
      <c r="J52" s="42"/>
      <c r="K52" s="43">
        <v>0</v>
      </c>
      <c r="L52">
        <v>121</v>
      </c>
    </row>
    <row r="53" spans="1:12" x14ac:dyDescent="0.25">
      <c r="A53" s="59">
        <v>21</v>
      </c>
      <c r="B53" s="59">
        <v>8642</v>
      </c>
      <c r="C53" s="62">
        <v>22</v>
      </c>
      <c r="D53" s="59">
        <v>8675</v>
      </c>
      <c r="E53" s="62">
        <v>24</v>
      </c>
      <c r="F53" s="59">
        <v>8695</v>
      </c>
      <c r="G53" s="65"/>
      <c r="H53" s="65"/>
      <c r="I53" s="42"/>
      <c r="J53" s="42"/>
      <c r="K53" s="43">
        <v>0</v>
      </c>
      <c r="L53">
        <v>222</v>
      </c>
    </row>
    <row r="54" spans="1:12" x14ac:dyDescent="0.25">
      <c r="A54" s="59">
        <v>21</v>
      </c>
      <c r="B54" s="59">
        <v>8819</v>
      </c>
      <c r="C54" s="62">
        <v>22</v>
      </c>
      <c r="D54" s="59">
        <v>8851</v>
      </c>
      <c r="E54" s="62">
        <v>24</v>
      </c>
      <c r="F54" s="59">
        <v>8885</v>
      </c>
      <c r="G54" s="65"/>
      <c r="H54" s="65"/>
      <c r="I54" s="42"/>
      <c r="J54" s="42"/>
      <c r="K54" s="43">
        <v>0</v>
      </c>
      <c r="L54">
        <v>222</v>
      </c>
    </row>
    <row r="55" spans="1:12" x14ac:dyDescent="0.25">
      <c r="A55" s="59">
        <v>12</v>
      </c>
      <c r="B55" s="59">
        <v>8995</v>
      </c>
      <c r="C55" s="62">
        <v>24</v>
      </c>
      <c r="D55" s="59">
        <v>9010</v>
      </c>
      <c r="E55" s="62">
        <v>13</v>
      </c>
      <c r="F55" s="59">
        <v>9028</v>
      </c>
      <c r="G55" s="65"/>
      <c r="H55" s="65"/>
      <c r="I55" s="42"/>
      <c r="J55" s="42"/>
      <c r="K55" s="43">
        <v>0</v>
      </c>
      <c r="L55">
        <v>121</v>
      </c>
    </row>
    <row r="56" spans="1:12" x14ac:dyDescent="0.25">
      <c r="A56" s="59">
        <v>12</v>
      </c>
      <c r="B56" s="59">
        <v>9131</v>
      </c>
      <c r="C56" s="62">
        <v>13</v>
      </c>
      <c r="D56" s="59">
        <v>9149</v>
      </c>
      <c r="E56" s="62">
        <v>24</v>
      </c>
      <c r="F56" s="59">
        <v>9160</v>
      </c>
      <c r="G56" s="65"/>
      <c r="H56" s="65"/>
      <c r="I56" s="42"/>
      <c r="J56" s="42"/>
      <c r="K56" s="43">
        <v>0</v>
      </c>
      <c r="L56">
        <v>112</v>
      </c>
    </row>
    <row r="57" spans="1:12" x14ac:dyDescent="0.25">
      <c r="A57" s="59">
        <v>21</v>
      </c>
      <c r="B57" s="59">
        <v>9299</v>
      </c>
      <c r="C57" s="62">
        <v>11</v>
      </c>
      <c r="D57" s="59">
        <v>9336</v>
      </c>
      <c r="E57" s="62">
        <v>11</v>
      </c>
      <c r="F57" s="59">
        <v>9349</v>
      </c>
      <c r="G57" s="65"/>
      <c r="H57" s="65"/>
      <c r="I57" s="42"/>
      <c r="J57" s="42"/>
      <c r="K57" s="43">
        <v>0</v>
      </c>
      <c r="L57">
        <v>211</v>
      </c>
    </row>
    <row r="58" spans="1:12" x14ac:dyDescent="0.25">
      <c r="A58" s="59">
        <v>21</v>
      </c>
      <c r="B58" s="59">
        <v>9560</v>
      </c>
      <c r="C58" s="62">
        <v>11</v>
      </c>
      <c r="D58" s="59">
        <v>9578</v>
      </c>
      <c r="E58" s="62">
        <v>11</v>
      </c>
      <c r="F58" s="59">
        <v>9588</v>
      </c>
      <c r="G58" s="65"/>
      <c r="H58" s="65"/>
      <c r="I58" s="42"/>
      <c r="J58" s="42"/>
      <c r="K58" s="43">
        <v>0</v>
      </c>
      <c r="L58">
        <v>211</v>
      </c>
    </row>
    <row r="59" spans="1:12" x14ac:dyDescent="0.25">
      <c r="A59" s="59">
        <v>21</v>
      </c>
      <c r="B59" s="59">
        <v>9758</v>
      </c>
      <c r="C59" s="62">
        <v>11</v>
      </c>
      <c r="D59" s="59">
        <v>9785</v>
      </c>
      <c r="E59" s="62">
        <v>11</v>
      </c>
      <c r="F59" s="59">
        <v>9803</v>
      </c>
      <c r="G59" s="65"/>
      <c r="H59" s="65"/>
      <c r="I59" s="42"/>
      <c r="J59" s="42"/>
      <c r="K59" s="43">
        <v>0</v>
      </c>
      <c r="L59">
        <v>211</v>
      </c>
    </row>
    <row r="60" spans="1:12" x14ac:dyDescent="0.25">
      <c r="A60" s="59">
        <v>21</v>
      </c>
      <c r="B60" s="59">
        <v>9970</v>
      </c>
      <c r="C60" s="62">
        <v>22</v>
      </c>
      <c r="D60" s="59">
        <v>9996</v>
      </c>
      <c r="E60" s="62">
        <v>13</v>
      </c>
      <c r="F60" s="59">
        <v>10011</v>
      </c>
      <c r="G60" s="65"/>
      <c r="H60" s="65"/>
      <c r="I60" s="42"/>
      <c r="J60" s="42"/>
      <c r="K60" s="43">
        <v>0</v>
      </c>
      <c r="L60">
        <v>221</v>
      </c>
    </row>
    <row r="61" spans="1:12" x14ac:dyDescent="0.25">
      <c r="A61" s="59">
        <v>21</v>
      </c>
      <c r="B61" s="59">
        <v>10171</v>
      </c>
      <c r="C61" s="62">
        <v>22</v>
      </c>
      <c r="D61" s="59">
        <v>10190</v>
      </c>
      <c r="E61" s="62">
        <v>13</v>
      </c>
      <c r="F61" s="59">
        <v>10209</v>
      </c>
      <c r="G61" s="65"/>
      <c r="H61" s="65"/>
      <c r="I61" s="42"/>
      <c r="J61" s="42"/>
      <c r="K61" s="43">
        <v>0</v>
      </c>
      <c r="L61">
        <v>221</v>
      </c>
    </row>
    <row r="62" spans="1:12" x14ac:dyDescent="0.25">
      <c r="A62" s="59">
        <v>21</v>
      </c>
      <c r="B62" s="59">
        <v>10317</v>
      </c>
      <c r="C62" s="62">
        <v>11</v>
      </c>
      <c r="D62" s="59">
        <v>10331</v>
      </c>
      <c r="E62" s="62">
        <v>22</v>
      </c>
      <c r="F62" s="59">
        <v>10345</v>
      </c>
      <c r="G62" s="65"/>
      <c r="H62" s="65"/>
      <c r="I62" s="42"/>
      <c r="J62" s="42"/>
      <c r="K62" s="43">
        <v>0</v>
      </c>
      <c r="L62">
        <v>212</v>
      </c>
    </row>
    <row r="63" spans="1:12" x14ac:dyDescent="0.25">
      <c r="A63" s="59">
        <v>12</v>
      </c>
      <c r="B63" s="59">
        <v>10474</v>
      </c>
      <c r="C63" s="62">
        <v>24</v>
      </c>
      <c r="D63" s="59">
        <v>10510</v>
      </c>
      <c r="E63" s="62">
        <v>24</v>
      </c>
      <c r="F63" s="59">
        <v>10539</v>
      </c>
      <c r="G63" s="65"/>
      <c r="H63" s="65"/>
      <c r="I63" s="42"/>
      <c r="J63" s="42"/>
      <c r="K63" s="43">
        <v>0</v>
      </c>
      <c r="L63">
        <v>122</v>
      </c>
    </row>
    <row r="64" spans="1:12" x14ac:dyDescent="0.25">
      <c r="A64" s="59">
        <v>12</v>
      </c>
      <c r="B64" s="59">
        <v>10642</v>
      </c>
      <c r="C64" s="62">
        <v>24</v>
      </c>
      <c r="D64" s="59">
        <v>10663</v>
      </c>
      <c r="E64" s="62">
        <v>13</v>
      </c>
      <c r="F64" s="59">
        <v>10685</v>
      </c>
      <c r="G64" s="65"/>
      <c r="H64" s="65"/>
      <c r="I64" s="42"/>
      <c r="J64" s="42"/>
      <c r="K64" s="43">
        <v>0</v>
      </c>
      <c r="L64">
        <v>121</v>
      </c>
    </row>
    <row r="65" spans="1:12" x14ac:dyDescent="0.25">
      <c r="A65" s="59">
        <v>12</v>
      </c>
      <c r="B65" s="59">
        <v>10792</v>
      </c>
      <c r="C65" s="62">
        <v>24</v>
      </c>
      <c r="D65" s="59">
        <v>10808</v>
      </c>
      <c r="E65" s="62">
        <v>24</v>
      </c>
      <c r="F65" s="59">
        <v>10837</v>
      </c>
      <c r="G65" s="65"/>
      <c r="H65" s="65"/>
      <c r="I65" s="42"/>
      <c r="J65" s="42"/>
      <c r="K65" s="43">
        <v>0</v>
      </c>
      <c r="L65">
        <v>122</v>
      </c>
    </row>
    <row r="66" spans="1:12" x14ac:dyDescent="0.25">
      <c r="A66" s="59">
        <v>12</v>
      </c>
      <c r="B66" s="59">
        <v>10944</v>
      </c>
      <c r="C66" s="62">
        <v>24</v>
      </c>
      <c r="D66" s="59">
        <v>10959</v>
      </c>
      <c r="E66" s="62">
        <v>13</v>
      </c>
      <c r="F66" s="59">
        <v>10988</v>
      </c>
      <c r="G66" s="65"/>
      <c r="H66" s="65"/>
      <c r="I66" s="42"/>
      <c r="J66" s="42"/>
      <c r="K66" s="43">
        <v>0</v>
      </c>
      <c r="L66">
        <v>121</v>
      </c>
    </row>
    <row r="67" spans="1:12" x14ac:dyDescent="0.25">
      <c r="A67" s="59">
        <v>21</v>
      </c>
      <c r="B67" s="59">
        <v>11099</v>
      </c>
      <c r="C67" s="62">
        <v>22</v>
      </c>
      <c r="D67" s="59">
        <v>11109</v>
      </c>
      <c r="E67" s="62">
        <v>13</v>
      </c>
      <c r="F67" s="59">
        <v>11126</v>
      </c>
      <c r="G67" s="65"/>
      <c r="H67" s="65"/>
      <c r="I67" s="42"/>
      <c r="J67" s="42"/>
      <c r="K67" s="43">
        <v>0</v>
      </c>
      <c r="L67">
        <v>221</v>
      </c>
    </row>
    <row r="68" spans="1:12" x14ac:dyDescent="0.25">
      <c r="A68" s="59">
        <v>12</v>
      </c>
      <c r="B68" s="59">
        <v>11250</v>
      </c>
      <c r="C68" s="62">
        <v>24</v>
      </c>
      <c r="D68" s="59">
        <v>11263</v>
      </c>
      <c r="E68" s="62">
        <v>24</v>
      </c>
      <c r="F68" s="59">
        <v>11279</v>
      </c>
      <c r="G68" s="65"/>
      <c r="H68" s="65"/>
      <c r="I68" s="42"/>
      <c r="J68" s="42"/>
      <c r="K68" s="43">
        <v>0</v>
      </c>
      <c r="L68">
        <v>122</v>
      </c>
    </row>
    <row r="69" spans="1:12" x14ac:dyDescent="0.25">
      <c r="A69" s="59">
        <v>21</v>
      </c>
      <c r="B69" s="59">
        <v>11394</v>
      </c>
      <c r="C69" s="62">
        <v>22</v>
      </c>
      <c r="D69" s="59">
        <v>11411</v>
      </c>
      <c r="E69" s="62">
        <v>13</v>
      </c>
      <c r="F69" s="59">
        <v>11442</v>
      </c>
      <c r="G69" s="65"/>
      <c r="H69" s="65"/>
      <c r="I69" s="42"/>
      <c r="J69" s="42"/>
      <c r="K69" s="43">
        <v>0</v>
      </c>
      <c r="L69">
        <v>221</v>
      </c>
    </row>
    <row r="70" spans="1:12" x14ac:dyDescent="0.25">
      <c r="A70" s="59">
        <v>12</v>
      </c>
      <c r="B70" s="59">
        <v>11543</v>
      </c>
      <c r="C70" s="62">
        <v>24</v>
      </c>
      <c r="D70" s="59">
        <v>11559</v>
      </c>
      <c r="E70" s="62">
        <v>24</v>
      </c>
      <c r="F70" s="59">
        <v>11597</v>
      </c>
      <c r="G70" s="65"/>
      <c r="H70" s="65"/>
      <c r="I70" s="42"/>
      <c r="J70" s="42"/>
      <c r="K70" s="43">
        <v>0</v>
      </c>
      <c r="L70">
        <v>122</v>
      </c>
    </row>
    <row r="71" spans="1:12" x14ac:dyDescent="0.25">
      <c r="A71" s="59">
        <v>12</v>
      </c>
      <c r="B71" s="59">
        <v>11710</v>
      </c>
      <c r="C71" s="62">
        <v>13</v>
      </c>
      <c r="D71" s="59">
        <v>11718</v>
      </c>
      <c r="E71" s="62">
        <v>13</v>
      </c>
      <c r="F71" s="59">
        <v>11729</v>
      </c>
      <c r="G71" s="65"/>
      <c r="H71" s="65"/>
      <c r="I71" s="42"/>
      <c r="J71" s="42"/>
      <c r="K71" s="43">
        <v>0</v>
      </c>
      <c r="L71">
        <v>111</v>
      </c>
    </row>
    <row r="72" spans="1:12" x14ac:dyDescent="0.25">
      <c r="A72" s="59">
        <v>12</v>
      </c>
      <c r="B72" s="59">
        <v>11833</v>
      </c>
      <c r="C72" s="62">
        <v>13</v>
      </c>
      <c r="D72" s="59">
        <v>11840</v>
      </c>
      <c r="E72" s="62">
        <v>13</v>
      </c>
      <c r="F72" s="59">
        <v>11848</v>
      </c>
      <c r="G72" s="65"/>
      <c r="H72" s="65"/>
      <c r="I72" s="42"/>
      <c r="J72" s="42"/>
      <c r="K72" s="43">
        <v>0</v>
      </c>
      <c r="L72">
        <v>111</v>
      </c>
    </row>
    <row r="73" spans="1:12" x14ac:dyDescent="0.25">
      <c r="A73" s="59">
        <v>21</v>
      </c>
      <c r="B73" s="59">
        <v>11963</v>
      </c>
      <c r="C73" s="62">
        <v>22</v>
      </c>
      <c r="D73" s="59">
        <v>11977</v>
      </c>
      <c r="E73" s="62">
        <v>13</v>
      </c>
      <c r="F73" s="59">
        <v>12001</v>
      </c>
      <c r="G73" s="65"/>
      <c r="H73" s="65"/>
      <c r="I73" s="42"/>
      <c r="J73" s="42"/>
      <c r="K73" s="43">
        <v>0</v>
      </c>
      <c r="L73">
        <v>221</v>
      </c>
    </row>
    <row r="74" spans="1:12" x14ac:dyDescent="0.25">
      <c r="A74" s="60">
        <v>21</v>
      </c>
      <c r="B74" s="60">
        <v>12113</v>
      </c>
      <c r="C74" s="63">
        <v>22</v>
      </c>
      <c r="D74" s="60">
        <v>12126</v>
      </c>
      <c r="E74" s="63">
        <v>13</v>
      </c>
      <c r="F74" s="60">
        <v>12149</v>
      </c>
      <c r="G74" s="66"/>
      <c r="H74" s="66"/>
      <c r="I74" s="41"/>
      <c r="J74" s="41"/>
      <c r="K74" s="51">
        <v>0</v>
      </c>
      <c r="L74">
        <v>221</v>
      </c>
    </row>
    <row r="75" spans="1:12" x14ac:dyDescent="0.25">
      <c r="A75" s="60">
        <v>21</v>
      </c>
      <c r="B75" s="60">
        <v>12275</v>
      </c>
      <c r="C75" s="63">
        <v>11</v>
      </c>
      <c r="D75" s="60">
        <v>12292</v>
      </c>
      <c r="E75" s="63">
        <v>11</v>
      </c>
      <c r="F75" s="60">
        <v>12302</v>
      </c>
      <c r="G75" s="66"/>
      <c r="H75" s="66"/>
      <c r="I75" s="41"/>
      <c r="J75" s="41"/>
      <c r="K75" s="51">
        <v>0</v>
      </c>
      <c r="L75">
        <v>211</v>
      </c>
    </row>
    <row r="76" spans="1:12" x14ac:dyDescent="0.25">
      <c r="A76" s="60">
        <v>21</v>
      </c>
      <c r="B76" s="60">
        <v>12442</v>
      </c>
      <c r="C76" s="63">
        <v>22</v>
      </c>
      <c r="D76" s="60">
        <v>12466</v>
      </c>
      <c r="E76" s="63">
        <v>13</v>
      </c>
      <c r="F76" s="60">
        <v>12497</v>
      </c>
      <c r="G76" s="66"/>
      <c r="H76" s="66"/>
      <c r="I76" s="41"/>
      <c r="J76" s="41"/>
      <c r="K76" s="51">
        <v>0</v>
      </c>
      <c r="L76">
        <v>221</v>
      </c>
    </row>
    <row r="77" spans="1:12" x14ac:dyDescent="0.25">
      <c r="A77" s="60">
        <v>12</v>
      </c>
      <c r="B77" s="60">
        <v>12633</v>
      </c>
      <c r="C77" s="63">
        <v>24</v>
      </c>
      <c r="D77" s="60">
        <v>12649</v>
      </c>
      <c r="E77" s="63">
        <v>24</v>
      </c>
      <c r="F77" s="60">
        <v>12662</v>
      </c>
      <c r="G77" s="66"/>
      <c r="H77" s="66"/>
      <c r="I77" s="41"/>
      <c r="J77" s="41"/>
      <c r="K77" s="51">
        <v>0</v>
      </c>
      <c r="L77">
        <v>122</v>
      </c>
    </row>
    <row r="78" spans="1:12" x14ac:dyDescent="0.25">
      <c r="A78" s="60">
        <v>12</v>
      </c>
      <c r="B78" s="60">
        <v>12763</v>
      </c>
      <c r="C78" s="63">
        <v>24</v>
      </c>
      <c r="D78" s="60">
        <v>12777</v>
      </c>
      <c r="E78" s="63">
        <v>13</v>
      </c>
      <c r="F78" s="60">
        <v>12798</v>
      </c>
      <c r="G78" s="66"/>
      <c r="H78" s="66"/>
      <c r="I78" s="41"/>
      <c r="J78" s="41"/>
      <c r="K78" s="51">
        <v>0</v>
      </c>
      <c r="L78">
        <v>121</v>
      </c>
    </row>
    <row r="79" spans="1:12" x14ac:dyDescent="0.25">
      <c r="A79" s="60">
        <v>21</v>
      </c>
      <c r="B79" s="60">
        <v>12939</v>
      </c>
      <c r="C79" s="63">
        <v>11</v>
      </c>
      <c r="D79" s="60">
        <v>12955</v>
      </c>
      <c r="E79" s="63">
        <v>11</v>
      </c>
      <c r="F79" s="60">
        <v>12965</v>
      </c>
      <c r="G79" s="66"/>
      <c r="H79" s="66"/>
      <c r="I79" s="41"/>
      <c r="J79" s="41"/>
      <c r="K79" s="51">
        <v>0</v>
      </c>
      <c r="L79">
        <v>211</v>
      </c>
    </row>
    <row r="80" spans="1:12" x14ac:dyDescent="0.25">
      <c r="A80" s="60">
        <v>21</v>
      </c>
      <c r="B80" s="60">
        <v>13088</v>
      </c>
      <c r="C80" s="63">
        <v>22</v>
      </c>
      <c r="D80" s="60">
        <v>13124</v>
      </c>
      <c r="E80" s="63">
        <v>13</v>
      </c>
      <c r="F80" s="60">
        <v>13143</v>
      </c>
      <c r="G80" s="66"/>
      <c r="H80" s="66"/>
      <c r="I80" s="41"/>
      <c r="J80" s="41"/>
      <c r="K80" s="51">
        <v>0</v>
      </c>
      <c r="L80">
        <v>221</v>
      </c>
    </row>
    <row r="81" spans="1:12" x14ac:dyDescent="0.25">
      <c r="A81" s="60">
        <v>21</v>
      </c>
      <c r="B81" s="60">
        <v>13263</v>
      </c>
      <c r="C81" s="63">
        <v>11</v>
      </c>
      <c r="D81" s="60">
        <v>13285</v>
      </c>
      <c r="E81" s="63">
        <v>11</v>
      </c>
      <c r="F81" s="60">
        <v>13297</v>
      </c>
      <c r="G81" s="66"/>
      <c r="H81" s="66"/>
      <c r="I81" s="41"/>
      <c r="J81" s="41"/>
      <c r="K81" s="51">
        <v>0</v>
      </c>
      <c r="L81">
        <v>211</v>
      </c>
    </row>
    <row r="82" spans="1:12" x14ac:dyDescent="0.25">
      <c r="A82" s="60">
        <v>21</v>
      </c>
      <c r="B82" s="60">
        <v>13434</v>
      </c>
      <c r="C82" s="63">
        <v>22</v>
      </c>
      <c r="D82" s="60">
        <v>13481</v>
      </c>
      <c r="E82" s="63">
        <v>24</v>
      </c>
      <c r="F82" s="60">
        <v>13545</v>
      </c>
      <c r="G82" s="66"/>
      <c r="H82" s="66"/>
      <c r="I82" s="41"/>
      <c r="J82" s="41"/>
      <c r="K82" s="51">
        <v>0</v>
      </c>
      <c r="L82">
        <v>222</v>
      </c>
    </row>
    <row r="83" spans="1:12" x14ac:dyDescent="0.25">
      <c r="A83" s="60">
        <v>12</v>
      </c>
      <c r="B83" s="60">
        <v>13660</v>
      </c>
      <c r="C83" s="63">
        <v>24</v>
      </c>
      <c r="D83" s="60">
        <v>13672</v>
      </c>
      <c r="E83" s="63">
        <v>24</v>
      </c>
      <c r="F83" s="60">
        <v>13705</v>
      </c>
      <c r="G83" s="66"/>
      <c r="H83" s="66"/>
      <c r="I83" s="41"/>
      <c r="J83" s="41"/>
      <c r="K83" s="51">
        <v>0</v>
      </c>
      <c r="L83">
        <v>122</v>
      </c>
    </row>
    <row r="84" spans="1:12" x14ac:dyDescent="0.25">
      <c r="A84" s="60">
        <v>12</v>
      </c>
      <c r="B84" s="60">
        <v>13803</v>
      </c>
      <c r="C84" s="63">
        <v>24</v>
      </c>
      <c r="D84" s="60">
        <v>13822</v>
      </c>
      <c r="E84" s="63">
        <v>24</v>
      </c>
      <c r="F84" s="60">
        <v>13835</v>
      </c>
      <c r="G84" s="66"/>
      <c r="H84" s="66"/>
      <c r="I84" s="41"/>
      <c r="J84" s="41"/>
      <c r="K84" s="51">
        <v>0</v>
      </c>
      <c r="L84">
        <v>122</v>
      </c>
    </row>
    <row r="85" spans="1:12" x14ac:dyDescent="0.25">
      <c r="A85" s="60">
        <v>21</v>
      </c>
      <c r="B85" s="60">
        <v>13956</v>
      </c>
      <c r="C85" s="63">
        <v>22</v>
      </c>
      <c r="D85" s="60">
        <v>13968</v>
      </c>
      <c r="E85" s="63">
        <v>24</v>
      </c>
      <c r="F85" s="60">
        <v>14010</v>
      </c>
      <c r="G85" s="66"/>
      <c r="H85" s="66"/>
      <c r="I85" s="41"/>
      <c r="J85" s="41"/>
      <c r="K85" s="51">
        <v>0</v>
      </c>
      <c r="L85">
        <v>222</v>
      </c>
    </row>
    <row r="86" spans="1:12" x14ac:dyDescent="0.25">
      <c r="A86" s="60">
        <v>21</v>
      </c>
      <c r="B86" s="60">
        <v>14121</v>
      </c>
      <c r="C86" s="63">
        <v>22</v>
      </c>
      <c r="D86" s="60">
        <v>14133</v>
      </c>
      <c r="E86" s="63">
        <v>24</v>
      </c>
      <c r="F86" s="60">
        <v>14156</v>
      </c>
      <c r="G86" s="66"/>
      <c r="H86" s="66"/>
      <c r="I86" s="41"/>
      <c r="J86" s="41"/>
      <c r="K86" s="51">
        <v>0</v>
      </c>
      <c r="L86">
        <v>222</v>
      </c>
    </row>
    <row r="87" spans="1:12" x14ac:dyDescent="0.25">
      <c r="A87" s="60">
        <v>21</v>
      </c>
      <c r="B87" s="60">
        <v>14269</v>
      </c>
      <c r="C87" s="63">
        <v>11</v>
      </c>
      <c r="D87" s="60">
        <v>14304</v>
      </c>
      <c r="E87" s="63">
        <v>22</v>
      </c>
      <c r="F87" s="60">
        <v>14326</v>
      </c>
      <c r="G87" s="66"/>
      <c r="H87" s="66"/>
      <c r="I87" s="41"/>
      <c r="J87" s="41"/>
      <c r="K87" s="51">
        <v>0</v>
      </c>
      <c r="L87">
        <v>212</v>
      </c>
    </row>
    <row r="88" spans="1:12" x14ac:dyDescent="0.25">
      <c r="A88" s="60">
        <v>12</v>
      </c>
      <c r="B88" s="60">
        <v>14426</v>
      </c>
      <c r="C88" s="63">
        <v>24</v>
      </c>
      <c r="D88" s="60">
        <v>14440</v>
      </c>
      <c r="E88" s="63">
        <v>13</v>
      </c>
      <c r="F88" s="60">
        <v>14460</v>
      </c>
      <c r="G88" s="66"/>
      <c r="H88" s="66"/>
      <c r="I88" s="41"/>
      <c r="J88" s="41"/>
      <c r="K88" s="51">
        <v>0</v>
      </c>
      <c r="L88">
        <v>121</v>
      </c>
    </row>
    <row r="89" spans="1:12" x14ac:dyDescent="0.25">
      <c r="A89" s="60">
        <v>21</v>
      </c>
      <c r="B89" s="60">
        <v>14606</v>
      </c>
      <c r="C89" s="63">
        <v>11</v>
      </c>
      <c r="D89" s="60">
        <v>14623</v>
      </c>
      <c r="E89" s="63">
        <v>11</v>
      </c>
      <c r="F89" s="60">
        <v>14634</v>
      </c>
      <c r="G89" s="66"/>
      <c r="H89" s="66"/>
      <c r="I89" s="41"/>
      <c r="J89" s="41"/>
      <c r="K89" s="51">
        <v>0</v>
      </c>
      <c r="L89">
        <v>211</v>
      </c>
    </row>
    <row r="90" spans="1:12" x14ac:dyDescent="0.25">
      <c r="A90" s="60">
        <v>12</v>
      </c>
      <c r="B90" s="60">
        <v>14768</v>
      </c>
      <c r="C90" s="63">
        <v>24</v>
      </c>
      <c r="D90" s="60">
        <v>14789</v>
      </c>
      <c r="E90" s="63">
        <v>24</v>
      </c>
      <c r="F90" s="60">
        <v>14816</v>
      </c>
      <c r="G90" s="66"/>
      <c r="H90" s="66"/>
      <c r="I90" s="41"/>
      <c r="J90" s="41"/>
      <c r="K90" s="51">
        <v>0</v>
      </c>
      <c r="L90">
        <v>122</v>
      </c>
    </row>
    <row r="91" spans="1:12" x14ac:dyDescent="0.25">
      <c r="A91" s="60">
        <v>21</v>
      </c>
      <c r="B91" s="60">
        <v>14945</v>
      </c>
      <c r="C91" s="63">
        <v>22</v>
      </c>
      <c r="D91" s="60">
        <v>14959</v>
      </c>
      <c r="E91" s="63">
        <v>13</v>
      </c>
      <c r="F91" s="60">
        <v>14976</v>
      </c>
      <c r="G91" s="66"/>
      <c r="H91" s="66"/>
      <c r="I91" s="41"/>
      <c r="J91" s="41"/>
      <c r="K91" s="51">
        <v>0</v>
      </c>
      <c r="L91">
        <v>221</v>
      </c>
    </row>
    <row r="92" spans="1:12" x14ac:dyDescent="0.25">
      <c r="A92" s="60">
        <v>21</v>
      </c>
      <c r="B92" s="60">
        <v>15143</v>
      </c>
      <c r="C92" s="63">
        <v>11</v>
      </c>
      <c r="D92" s="60">
        <v>15202</v>
      </c>
      <c r="E92" s="63">
        <v>11</v>
      </c>
      <c r="F92" s="60">
        <v>15214</v>
      </c>
      <c r="G92" s="66"/>
      <c r="H92" s="66"/>
      <c r="I92" s="41"/>
      <c r="J92" s="41"/>
      <c r="K92" s="51">
        <v>0</v>
      </c>
      <c r="L92">
        <v>211</v>
      </c>
    </row>
    <row r="93" spans="1:12" x14ac:dyDescent="0.25">
      <c r="A93" s="60">
        <v>21</v>
      </c>
      <c r="B93" s="60">
        <v>15348</v>
      </c>
      <c r="C93" s="63">
        <v>22</v>
      </c>
      <c r="D93" s="60">
        <v>15362</v>
      </c>
      <c r="E93" s="63">
        <v>24</v>
      </c>
      <c r="F93" s="60">
        <v>15412</v>
      </c>
      <c r="G93" s="66"/>
      <c r="H93" s="66"/>
      <c r="I93" s="41"/>
      <c r="J93" s="41"/>
      <c r="K93" s="51">
        <v>0</v>
      </c>
      <c r="L93">
        <v>222</v>
      </c>
    </row>
    <row r="94" spans="1:12" x14ac:dyDescent="0.25">
      <c r="A94" s="60">
        <v>21</v>
      </c>
      <c r="B94" s="60">
        <v>15532</v>
      </c>
      <c r="C94" s="63">
        <v>11</v>
      </c>
      <c r="D94" s="60">
        <v>15550</v>
      </c>
      <c r="E94" s="63">
        <v>11</v>
      </c>
      <c r="F94" s="60">
        <v>15560</v>
      </c>
      <c r="G94" s="66"/>
      <c r="H94" s="66"/>
      <c r="I94" s="41"/>
      <c r="J94" s="41"/>
      <c r="K94" s="51">
        <v>0</v>
      </c>
      <c r="L94">
        <v>211</v>
      </c>
    </row>
    <row r="95" spans="1:12" x14ac:dyDescent="0.25">
      <c r="A95" s="60">
        <v>21</v>
      </c>
      <c r="B95" s="60">
        <v>15700</v>
      </c>
      <c r="C95" s="63">
        <v>11</v>
      </c>
      <c r="D95" s="60">
        <v>15733</v>
      </c>
      <c r="E95" s="63">
        <v>11</v>
      </c>
      <c r="F95" s="60">
        <v>15742</v>
      </c>
      <c r="G95" s="66"/>
      <c r="H95" s="66"/>
      <c r="I95" s="41"/>
      <c r="J95" s="41"/>
      <c r="K95" s="51">
        <v>0</v>
      </c>
      <c r="L95">
        <v>211</v>
      </c>
    </row>
    <row r="96" spans="1:12" x14ac:dyDescent="0.25">
      <c r="A96" s="59">
        <v>21</v>
      </c>
      <c r="B96" s="59">
        <v>15862</v>
      </c>
      <c r="C96" s="62">
        <v>22</v>
      </c>
      <c r="D96" s="59">
        <v>15890</v>
      </c>
      <c r="E96" s="62">
        <v>13</v>
      </c>
      <c r="F96" s="59">
        <v>15906</v>
      </c>
      <c r="G96" s="65"/>
      <c r="H96" s="65"/>
      <c r="I96" s="42"/>
      <c r="J96" s="42"/>
      <c r="K96" s="43">
        <v>0</v>
      </c>
      <c r="L96">
        <v>221</v>
      </c>
    </row>
    <row r="97" spans="1:12" x14ac:dyDescent="0.25">
      <c r="A97" s="59">
        <v>21</v>
      </c>
      <c r="B97" s="59">
        <v>16026</v>
      </c>
      <c r="C97" s="62">
        <v>22</v>
      </c>
      <c r="D97" s="59">
        <v>16055</v>
      </c>
      <c r="E97" s="62">
        <v>13</v>
      </c>
      <c r="F97" s="59">
        <v>16079</v>
      </c>
      <c r="G97" s="65"/>
      <c r="H97" s="65"/>
      <c r="I97" s="42"/>
      <c r="J97" s="42"/>
      <c r="K97" s="43">
        <v>0</v>
      </c>
      <c r="L97">
        <v>221</v>
      </c>
    </row>
    <row r="98" spans="1:12" x14ac:dyDescent="0.25">
      <c r="A98" s="59">
        <v>21</v>
      </c>
      <c r="B98" s="59">
        <v>16208</v>
      </c>
      <c r="C98" s="62">
        <v>22</v>
      </c>
      <c r="D98" s="59">
        <v>16234</v>
      </c>
      <c r="E98" s="62">
        <v>24</v>
      </c>
      <c r="F98" s="59">
        <v>16264</v>
      </c>
      <c r="G98" s="65"/>
      <c r="H98" s="65"/>
      <c r="I98" s="42"/>
      <c r="J98" s="42"/>
      <c r="K98" s="43">
        <v>0</v>
      </c>
      <c r="L98">
        <v>222</v>
      </c>
    </row>
    <row r="99" spans="1:12" x14ac:dyDescent="0.25">
      <c r="A99" s="59">
        <v>12</v>
      </c>
      <c r="B99" s="59">
        <v>16364</v>
      </c>
      <c r="C99" s="62">
        <v>24</v>
      </c>
      <c r="D99" s="59">
        <v>16378</v>
      </c>
      <c r="E99" s="62">
        <v>24</v>
      </c>
      <c r="F99" s="59">
        <v>16394</v>
      </c>
      <c r="G99" s="65"/>
      <c r="H99" s="65"/>
      <c r="I99" s="42"/>
      <c r="J99" s="42"/>
      <c r="K99" s="43">
        <v>0</v>
      </c>
      <c r="L99">
        <v>122</v>
      </c>
    </row>
    <row r="100" spans="1:12" x14ac:dyDescent="0.25">
      <c r="A100" s="59">
        <v>21</v>
      </c>
      <c r="B100" s="59">
        <v>16527</v>
      </c>
      <c r="C100" s="62">
        <v>22</v>
      </c>
      <c r="D100" s="59">
        <v>16559</v>
      </c>
      <c r="E100" s="62">
        <v>13</v>
      </c>
      <c r="F100" s="59">
        <v>16581</v>
      </c>
      <c r="G100" s="65"/>
      <c r="H100" s="65"/>
      <c r="I100" s="42"/>
      <c r="J100" s="42"/>
      <c r="K100" s="43">
        <v>0</v>
      </c>
      <c r="L100">
        <v>221</v>
      </c>
    </row>
    <row r="101" spans="1:12" x14ac:dyDescent="0.25">
      <c r="A101" s="59">
        <v>21</v>
      </c>
      <c r="B101" s="59">
        <v>16751</v>
      </c>
      <c r="C101" s="62">
        <v>22</v>
      </c>
      <c r="D101" s="59">
        <v>16765</v>
      </c>
      <c r="E101" s="62">
        <v>13</v>
      </c>
      <c r="F101" s="59">
        <v>16797</v>
      </c>
      <c r="G101" s="65"/>
      <c r="H101" s="65"/>
      <c r="I101" s="42"/>
      <c r="J101" s="42"/>
      <c r="K101" s="43">
        <v>0</v>
      </c>
      <c r="L101">
        <v>221</v>
      </c>
    </row>
    <row r="102" spans="1:12" x14ac:dyDescent="0.25">
      <c r="A102" s="59">
        <v>21</v>
      </c>
      <c r="B102" s="59">
        <v>16955</v>
      </c>
      <c r="C102" s="62">
        <v>22</v>
      </c>
      <c r="D102" s="59">
        <v>16976</v>
      </c>
      <c r="E102" s="62">
        <v>13</v>
      </c>
      <c r="F102" s="59">
        <v>16996</v>
      </c>
      <c r="G102" s="65"/>
      <c r="H102" s="65"/>
      <c r="I102" s="42"/>
      <c r="J102" s="42"/>
      <c r="K102" s="43">
        <v>0</v>
      </c>
      <c r="L102">
        <v>221</v>
      </c>
    </row>
    <row r="103" spans="1:12" x14ac:dyDescent="0.25">
      <c r="A103" s="59">
        <v>21</v>
      </c>
      <c r="B103" s="59">
        <v>17141</v>
      </c>
      <c r="C103" s="62">
        <v>11</v>
      </c>
      <c r="D103" s="59">
        <v>17186</v>
      </c>
      <c r="E103" s="62">
        <v>22</v>
      </c>
      <c r="F103" s="59">
        <v>17217</v>
      </c>
      <c r="G103" s="65"/>
      <c r="H103" s="65"/>
      <c r="I103" s="42"/>
      <c r="J103" s="42"/>
      <c r="K103" s="43">
        <v>0</v>
      </c>
      <c r="L103">
        <v>212</v>
      </c>
    </row>
    <row r="104" spans="1:12" x14ac:dyDescent="0.25">
      <c r="A104" s="59">
        <v>12</v>
      </c>
      <c r="B104" s="59">
        <v>17387</v>
      </c>
      <c r="C104" s="62">
        <v>24</v>
      </c>
      <c r="D104" s="59">
        <v>17436</v>
      </c>
      <c r="E104" s="62">
        <v>13</v>
      </c>
      <c r="F104" s="59">
        <v>17469</v>
      </c>
      <c r="G104" s="65"/>
      <c r="H104" s="65"/>
      <c r="I104" s="42"/>
      <c r="J104" s="42"/>
      <c r="K104" s="43">
        <v>0</v>
      </c>
      <c r="L104">
        <v>121</v>
      </c>
    </row>
    <row r="105" spans="1:12" x14ac:dyDescent="0.25">
      <c r="A105" s="59">
        <v>21</v>
      </c>
      <c r="B105" s="59">
        <v>17619</v>
      </c>
      <c r="C105" s="62">
        <v>22</v>
      </c>
      <c r="D105" s="59">
        <v>17679</v>
      </c>
      <c r="E105" s="62">
        <v>13</v>
      </c>
      <c r="F105" s="59">
        <v>17696</v>
      </c>
      <c r="G105" s="65"/>
      <c r="H105" s="65"/>
      <c r="I105" s="42"/>
      <c r="J105" s="42"/>
      <c r="K105" s="43">
        <v>0</v>
      </c>
      <c r="L105">
        <v>221</v>
      </c>
    </row>
    <row r="106" spans="1:12" x14ac:dyDescent="0.25">
      <c r="A106" s="59">
        <v>21</v>
      </c>
      <c r="B106" s="59">
        <v>17827</v>
      </c>
      <c r="C106" s="62">
        <v>22</v>
      </c>
      <c r="D106" s="59">
        <v>17830</v>
      </c>
      <c r="E106" s="62">
        <v>24</v>
      </c>
      <c r="F106" s="59">
        <v>17856</v>
      </c>
      <c r="G106" s="65"/>
      <c r="H106" s="65"/>
      <c r="I106" s="42"/>
      <c r="J106" s="42"/>
      <c r="K106" s="43">
        <v>0</v>
      </c>
      <c r="L106">
        <v>222</v>
      </c>
    </row>
    <row r="107" spans="1:12" x14ac:dyDescent="0.25">
      <c r="A107" s="59">
        <v>21</v>
      </c>
      <c r="B107" s="59">
        <v>18003</v>
      </c>
      <c r="C107" s="62">
        <v>11</v>
      </c>
      <c r="D107" s="59">
        <v>18020</v>
      </c>
      <c r="E107" s="62">
        <v>11</v>
      </c>
      <c r="F107" s="59">
        <v>18030</v>
      </c>
      <c r="G107" s="65"/>
      <c r="H107" s="65"/>
      <c r="I107" s="42"/>
      <c r="J107" s="42"/>
      <c r="K107" s="43">
        <v>0</v>
      </c>
      <c r="L107">
        <v>211</v>
      </c>
    </row>
    <row r="108" spans="1:12" x14ac:dyDescent="0.25">
      <c r="A108" s="59">
        <v>21</v>
      </c>
      <c r="B108" s="59">
        <v>18150</v>
      </c>
      <c r="C108" s="62">
        <v>22</v>
      </c>
      <c r="D108" s="59">
        <v>18189</v>
      </c>
      <c r="E108" s="62">
        <v>24</v>
      </c>
      <c r="F108" s="59">
        <v>18225</v>
      </c>
      <c r="G108" s="65"/>
      <c r="H108" s="65"/>
      <c r="I108" s="42"/>
      <c r="J108" s="42"/>
      <c r="K108" s="43">
        <v>0</v>
      </c>
      <c r="L108">
        <v>222</v>
      </c>
    </row>
    <row r="109" spans="1:12" x14ac:dyDescent="0.25">
      <c r="A109" s="59">
        <v>12</v>
      </c>
      <c r="B109" s="59">
        <v>18329</v>
      </c>
      <c r="C109" s="62">
        <v>24</v>
      </c>
      <c r="D109" s="59">
        <v>18346</v>
      </c>
      <c r="E109" s="62">
        <v>24</v>
      </c>
      <c r="F109" s="59">
        <v>18372</v>
      </c>
      <c r="G109" s="65"/>
      <c r="H109" s="65"/>
      <c r="I109" s="42"/>
      <c r="J109" s="42"/>
      <c r="K109" s="43">
        <v>0</v>
      </c>
      <c r="L109">
        <v>122</v>
      </c>
    </row>
    <row r="110" spans="1:12" x14ac:dyDescent="0.25">
      <c r="A110" s="59">
        <v>21</v>
      </c>
      <c r="B110" s="59">
        <v>18497</v>
      </c>
      <c r="C110" s="62">
        <v>11</v>
      </c>
      <c r="D110" s="59">
        <v>18520</v>
      </c>
      <c r="E110" s="62">
        <v>11</v>
      </c>
      <c r="F110" s="59">
        <v>18529</v>
      </c>
      <c r="G110" s="65"/>
      <c r="H110" s="65"/>
      <c r="I110" s="42"/>
      <c r="J110" s="42"/>
      <c r="K110" s="43">
        <v>0</v>
      </c>
      <c r="L110">
        <v>211</v>
      </c>
    </row>
    <row r="111" spans="1:12" x14ac:dyDescent="0.25">
      <c r="A111" s="59">
        <v>21</v>
      </c>
      <c r="B111" s="59">
        <v>18692</v>
      </c>
      <c r="C111" s="62">
        <v>22</v>
      </c>
      <c r="D111" s="59">
        <v>18707</v>
      </c>
      <c r="E111" s="62">
        <v>13</v>
      </c>
      <c r="F111" s="59">
        <v>18725</v>
      </c>
      <c r="G111" s="65"/>
      <c r="H111" s="65"/>
      <c r="I111" s="42"/>
      <c r="J111" s="42"/>
      <c r="K111" s="43">
        <v>0</v>
      </c>
      <c r="L111">
        <v>221</v>
      </c>
    </row>
    <row r="112" spans="1:12" x14ac:dyDescent="0.25">
      <c r="A112" s="59">
        <v>21</v>
      </c>
      <c r="B112" s="59">
        <v>18865</v>
      </c>
      <c r="C112" s="62">
        <v>22</v>
      </c>
      <c r="D112" s="59">
        <v>18885</v>
      </c>
      <c r="E112" s="62">
        <v>13</v>
      </c>
      <c r="F112" s="59">
        <v>18902</v>
      </c>
      <c r="G112" s="65"/>
      <c r="H112" s="65"/>
      <c r="I112" s="42"/>
      <c r="J112" s="42"/>
      <c r="K112" s="43">
        <v>0</v>
      </c>
      <c r="L112">
        <v>221</v>
      </c>
    </row>
    <row r="113" spans="1:12" x14ac:dyDescent="0.25">
      <c r="A113" s="59">
        <v>12</v>
      </c>
      <c r="B113" s="59">
        <v>19003</v>
      </c>
      <c r="C113" s="62">
        <v>24</v>
      </c>
      <c r="D113" s="59">
        <v>19057</v>
      </c>
      <c r="E113" s="62">
        <v>13</v>
      </c>
      <c r="F113" s="59">
        <v>19074</v>
      </c>
      <c r="G113" s="65"/>
      <c r="H113" s="65"/>
      <c r="I113" s="42"/>
      <c r="J113" s="42"/>
      <c r="K113" s="43">
        <v>0</v>
      </c>
      <c r="L113">
        <v>121</v>
      </c>
    </row>
    <row r="114" spans="1:12" x14ac:dyDescent="0.25">
      <c r="A114" s="59">
        <v>12</v>
      </c>
      <c r="B114" s="59">
        <v>19178</v>
      </c>
      <c r="C114" s="62">
        <v>13</v>
      </c>
      <c r="D114" s="59">
        <v>19210</v>
      </c>
      <c r="E114" s="62">
        <v>13</v>
      </c>
      <c r="F114" s="59">
        <v>19223</v>
      </c>
      <c r="G114" s="65"/>
      <c r="H114" s="65"/>
      <c r="I114" s="42"/>
      <c r="J114" s="42"/>
      <c r="K114" s="43">
        <v>0</v>
      </c>
      <c r="L114">
        <v>111</v>
      </c>
    </row>
    <row r="115" spans="1:12" x14ac:dyDescent="0.25">
      <c r="A115" s="59">
        <v>21</v>
      </c>
      <c r="B115" s="59">
        <v>19342</v>
      </c>
      <c r="C115" s="62">
        <v>11</v>
      </c>
      <c r="D115" s="59">
        <v>19357</v>
      </c>
      <c r="E115" s="62">
        <v>11</v>
      </c>
      <c r="F115" s="59">
        <v>19365</v>
      </c>
      <c r="G115" s="65"/>
      <c r="H115" s="65"/>
      <c r="I115" s="42"/>
      <c r="J115" s="42"/>
      <c r="K115" s="43">
        <v>0</v>
      </c>
      <c r="L115">
        <v>211</v>
      </c>
    </row>
    <row r="116" spans="1:12" x14ac:dyDescent="0.25">
      <c r="A116" s="59">
        <v>12</v>
      </c>
      <c r="B116" s="59">
        <v>19483</v>
      </c>
      <c r="C116" s="62">
        <v>13</v>
      </c>
      <c r="D116" s="59">
        <v>19493</v>
      </c>
      <c r="E116" s="62">
        <v>24</v>
      </c>
      <c r="F116" s="59">
        <v>19532</v>
      </c>
      <c r="G116" s="65"/>
      <c r="H116" s="65"/>
      <c r="I116" s="42"/>
      <c r="J116" s="42"/>
      <c r="K116" s="43">
        <v>0</v>
      </c>
      <c r="L116">
        <v>112</v>
      </c>
    </row>
    <row r="117" spans="1:12" x14ac:dyDescent="0.25">
      <c r="A117" s="59">
        <v>12</v>
      </c>
      <c r="B117" s="59">
        <v>19633</v>
      </c>
      <c r="C117" s="62">
        <v>24</v>
      </c>
      <c r="D117" s="59">
        <v>19667</v>
      </c>
      <c r="E117" s="62">
        <v>24</v>
      </c>
      <c r="F117" s="59">
        <v>19680</v>
      </c>
      <c r="G117" s="65"/>
      <c r="H117" s="65"/>
      <c r="I117" s="42"/>
      <c r="J117" s="42"/>
      <c r="K117" s="43">
        <v>0</v>
      </c>
      <c r="L117">
        <v>122</v>
      </c>
    </row>
    <row r="118" spans="1:12" x14ac:dyDescent="0.25">
      <c r="A118" s="59">
        <v>21</v>
      </c>
      <c r="B118" s="59">
        <v>19798</v>
      </c>
      <c r="C118" s="62">
        <v>22</v>
      </c>
      <c r="D118" s="59">
        <v>19851</v>
      </c>
      <c r="E118" s="62">
        <v>13</v>
      </c>
      <c r="F118" s="59">
        <v>19865</v>
      </c>
      <c r="G118" s="65"/>
      <c r="H118" s="65"/>
      <c r="I118" s="42"/>
      <c r="J118" s="42"/>
      <c r="K118" s="43">
        <v>0</v>
      </c>
      <c r="L118">
        <v>221</v>
      </c>
    </row>
    <row r="119" spans="1:12" x14ac:dyDescent="0.25">
      <c r="A119" s="60">
        <v>12</v>
      </c>
      <c r="B119" s="60">
        <v>19993</v>
      </c>
      <c r="C119" s="63">
        <v>13</v>
      </c>
      <c r="D119" s="60">
        <v>20017</v>
      </c>
      <c r="E119" s="63">
        <v>24</v>
      </c>
      <c r="F119" s="60">
        <v>20052</v>
      </c>
      <c r="G119" s="66"/>
      <c r="H119" s="66"/>
      <c r="I119" s="41"/>
      <c r="J119" s="41"/>
      <c r="K119" s="51">
        <v>0</v>
      </c>
      <c r="L119">
        <v>112</v>
      </c>
    </row>
    <row r="120" spans="1:12" x14ac:dyDescent="0.25">
      <c r="A120" s="60">
        <v>12</v>
      </c>
      <c r="B120" s="60">
        <v>20170</v>
      </c>
      <c r="C120" s="63">
        <v>24</v>
      </c>
      <c r="D120" s="60">
        <v>20192</v>
      </c>
      <c r="E120" s="63">
        <v>13</v>
      </c>
      <c r="F120" s="60">
        <v>20206</v>
      </c>
      <c r="G120" s="66"/>
      <c r="H120" s="66"/>
      <c r="I120" s="41"/>
      <c r="J120" s="41"/>
      <c r="K120" s="51">
        <v>0</v>
      </c>
      <c r="L120">
        <v>121</v>
      </c>
    </row>
    <row r="121" spans="1:12" x14ac:dyDescent="0.25">
      <c r="A121" s="60">
        <v>12</v>
      </c>
      <c r="B121" s="60">
        <v>20317</v>
      </c>
      <c r="C121" s="63">
        <v>24</v>
      </c>
      <c r="D121" s="60">
        <v>20329</v>
      </c>
      <c r="E121" s="63">
        <v>24</v>
      </c>
      <c r="F121" s="60">
        <v>20353</v>
      </c>
      <c r="G121" s="66"/>
      <c r="H121" s="66"/>
      <c r="I121" s="41"/>
      <c r="J121" s="41"/>
      <c r="K121" s="51">
        <v>0</v>
      </c>
      <c r="L121">
        <v>122</v>
      </c>
    </row>
    <row r="122" spans="1:12" x14ac:dyDescent="0.25">
      <c r="A122" s="60">
        <v>21</v>
      </c>
      <c r="B122" s="60">
        <v>20470</v>
      </c>
      <c r="C122" s="63">
        <v>11</v>
      </c>
      <c r="D122" s="60">
        <v>20532</v>
      </c>
      <c r="E122" s="63">
        <v>11</v>
      </c>
      <c r="F122" s="60">
        <v>20541</v>
      </c>
      <c r="G122" s="66"/>
      <c r="H122" s="66"/>
      <c r="I122" s="41"/>
      <c r="J122" s="41"/>
      <c r="K122" s="51">
        <v>0</v>
      </c>
      <c r="L122">
        <v>211</v>
      </c>
    </row>
    <row r="123" spans="1:12" x14ac:dyDescent="0.25">
      <c r="A123" s="60">
        <v>21</v>
      </c>
      <c r="B123" s="60">
        <v>20672</v>
      </c>
      <c r="C123" s="63">
        <v>11</v>
      </c>
      <c r="D123" s="60">
        <v>20692</v>
      </c>
      <c r="E123" s="63">
        <v>11</v>
      </c>
      <c r="F123" s="60">
        <v>20703</v>
      </c>
      <c r="G123" s="66"/>
      <c r="H123" s="66"/>
      <c r="I123" s="41"/>
      <c r="J123" s="41"/>
      <c r="K123" s="51">
        <v>0</v>
      </c>
      <c r="L123">
        <v>211</v>
      </c>
    </row>
    <row r="124" spans="1:12" x14ac:dyDescent="0.25">
      <c r="A124" s="60">
        <v>12</v>
      </c>
      <c r="B124" s="60">
        <v>20904</v>
      </c>
      <c r="C124" s="63">
        <v>24</v>
      </c>
      <c r="D124" s="60">
        <v>20923</v>
      </c>
      <c r="E124" s="63">
        <v>13</v>
      </c>
      <c r="F124" s="60">
        <v>20943</v>
      </c>
      <c r="G124" s="66"/>
      <c r="H124" s="66"/>
      <c r="I124" s="41"/>
      <c r="J124" s="41"/>
      <c r="K124" s="51">
        <v>0</v>
      </c>
      <c r="L124">
        <v>121</v>
      </c>
    </row>
    <row r="125" spans="1:12" x14ac:dyDescent="0.25">
      <c r="A125" s="60">
        <v>21</v>
      </c>
      <c r="B125" s="60">
        <v>21061</v>
      </c>
      <c r="C125" s="63">
        <v>22</v>
      </c>
      <c r="D125" s="60">
        <v>21084</v>
      </c>
      <c r="E125" s="63">
        <v>13</v>
      </c>
      <c r="F125" s="60">
        <v>21101</v>
      </c>
      <c r="G125" s="66"/>
      <c r="H125" s="66"/>
      <c r="I125" s="41"/>
      <c r="J125" s="41"/>
      <c r="K125" s="51">
        <v>0</v>
      </c>
      <c r="L125">
        <v>221</v>
      </c>
    </row>
    <row r="126" spans="1:12" x14ac:dyDescent="0.25">
      <c r="A126" s="60">
        <v>21</v>
      </c>
      <c r="B126" s="60">
        <v>21214</v>
      </c>
      <c r="C126" s="63">
        <v>22</v>
      </c>
      <c r="D126" s="60">
        <v>21248</v>
      </c>
      <c r="E126" s="63">
        <v>13</v>
      </c>
      <c r="F126" s="60">
        <v>21282</v>
      </c>
      <c r="G126" s="66"/>
      <c r="H126" s="66"/>
      <c r="I126" s="41"/>
      <c r="J126" s="41"/>
      <c r="K126" s="51">
        <v>0</v>
      </c>
      <c r="L126">
        <v>221</v>
      </c>
    </row>
    <row r="127" spans="1:12" x14ac:dyDescent="0.25">
      <c r="A127" s="60">
        <v>21</v>
      </c>
      <c r="B127" s="60">
        <v>21393</v>
      </c>
      <c r="C127" s="63">
        <v>22</v>
      </c>
      <c r="D127" s="60">
        <v>21426</v>
      </c>
      <c r="E127" s="63">
        <v>13</v>
      </c>
      <c r="F127" s="60">
        <v>21443</v>
      </c>
      <c r="G127" s="66"/>
      <c r="H127" s="66"/>
      <c r="I127" s="41"/>
      <c r="J127" s="41"/>
      <c r="K127" s="51">
        <v>0</v>
      </c>
      <c r="L127">
        <v>221</v>
      </c>
    </row>
    <row r="128" spans="1:12" x14ac:dyDescent="0.25">
      <c r="A128" s="60">
        <v>21</v>
      </c>
      <c r="B128" s="60">
        <v>21634</v>
      </c>
      <c r="C128" s="63">
        <v>11</v>
      </c>
      <c r="D128" s="60">
        <v>21648</v>
      </c>
      <c r="E128" s="63">
        <v>11</v>
      </c>
      <c r="F128" s="60">
        <v>21657</v>
      </c>
      <c r="G128" s="66"/>
      <c r="H128" s="66"/>
      <c r="I128" s="41"/>
      <c r="J128" s="41"/>
      <c r="K128" s="51">
        <v>0</v>
      </c>
      <c r="L128">
        <v>211</v>
      </c>
    </row>
    <row r="129" spans="1:12" x14ac:dyDescent="0.25">
      <c r="A129" s="60">
        <v>21</v>
      </c>
      <c r="B129" s="60">
        <v>21845</v>
      </c>
      <c r="C129" s="63">
        <v>11</v>
      </c>
      <c r="D129" s="60">
        <v>21866</v>
      </c>
      <c r="E129" s="63">
        <v>11</v>
      </c>
      <c r="F129" s="60">
        <v>21875</v>
      </c>
      <c r="G129" s="66"/>
      <c r="H129" s="66"/>
      <c r="I129" s="41"/>
      <c r="J129" s="41"/>
      <c r="K129" s="51">
        <v>0</v>
      </c>
      <c r="L129">
        <v>211</v>
      </c>
    </row>
    <row r="130" spans="1:12" x14ac:dyDescent="0.25">
      <c r="A130" s="60">
        <v>21</v>
      </c>
      <c r="B130" s="60">
        <v>22077</v>
      </c>
      <c r="C130" s="63">
        <v>22</v>
      </c>
      <c r="D130" s="60">
        <v>22117</v>
      </c>
      <c r="E130" s="63">
        <v>13</v>
      </c>
      <c r="F130" s="60">
        <v>22141</v>
      </c>
      <c r="G130" s="66"/>
      <c r="H130" s="66"/>
      <c r="I130" s="41"/>
      <c r="J130" s="41"/>
      <c r="K130" s="51">
        <v>0</v>
      </c>
      <c r="L130">
        <v>221</v>
      </c>
    </row>
    <row r="131" spans="1:12" x14ac:dyDescent="0.25">
      <c r="A131" s="60">
        <v>21</v>
      </c>
      <c r="B131" s="60">
        <v>22282</v>
      </c>
      <c r="C131" s="63">
        <v>11</v>
      </c>
      <c r="D131" s="60">
        <v>22298</v>
      </c>
      <c r="E131" s="63">
        <v>11</v>
      </c>
      <c r="F131" s="60">
        <v>22309</v>
      </c>
      <c r="G131" s="66"/>
      <c r="H131" s="66"/>
      <c r="I131" s="41"/>
      <c r="J131" s="41"/>
      <c r="K131" s="51">
        <v>0</v>
      </c>
      <c r="L131">
        <v>211</v>
      </c>
    </row>
    <row r="132" spans="1:12" x14ac:dyDescent="0.25">
      <c r="A132" s="60">
        <v>21</v>
      </c>
      <c r="B132" s="60">
        <v>22462</v>
      </c>
      <c r="C132" s="63">
        <v>11</v>
      </c>
      <c r="D132" s="60">
        <v>22476</v>
      </c>
      <c r="E132" s="63">
        <v>22</v>
      </c>
      <c r="F132" s="60">
        <v>22495</v>
      </c>
      <c r="G132" s="66"/>
      <c r="H132" s="66"/>
      <c r="I132" s="41"/>
      <c r="J132" s="41"/>
      <c r="K132" s="51">
        <v>0</v>
      </c>
      <c r="L132">
        <v>212</v>
      </c>
    </row>
    <row r="133" spans="1:12" x14ac:dyDescent="0.25">
      <c r="A133" s="60">
        <v>21</v>
      </c>
      <c r="B133" s="60">
        <v>22634</v>
      </c>
      <c r="C133" s="63">
        <v>11</v>
      </c>
      <c r="D133" s="60">
        <v>22649</v>
      </c>
      <c r="E133" s="63">
        <v>11</v>
      </c>
      <c r="F133" s="60">
        <v>22659</v>
      </c>
      <c r="G133" s="66"/>
      <c r="H133" s="66"/>
      <c r="I133" s="41"/>
      <c r="J133" s="41"/>
      <c r="K133" s="51">
        <v>0</v>
      </c>
      <c r="L133">
        <v>211</v>
      </c>
    </row>
    <row r="134" spans="1:12" x14ac:dyDescent="0.25">
      <c r="A134" s="60">
        <v>21</v>
      </c>
      <c r="B134" s="60">
        <v>22798</v>
      </c>
      <c r="C134" s="63">
        <v>11</v>
      </c>
      <c r="D134" s="60">
        <v>22827</v>
      </c>
      <c r="E134" s="63">
        <v>11</v>
      </c>
      <c r="F134" s="60">
        <v>22841</v>
      </c>
      <c r="G134" s="66"/>
      <c r="H134" s="66"/>
      <c r="I134" s="41"/>
      <c r="J134" s="41"/>
      <c r="K134" s="51">
        <v>0</v>
      </c>
      <c r="L134">
        <v>211</v>
      </c>
    </row>
    <row r="135" spans="1:12" x14ac:dyDescent="0.25">
      <c r="A135" s="60">
        <v>21</v>
      </c>
      <c r="B135" s="60">
        <v>23038</v>
      </c>
      <c r="C135" s="63">
        <v>22</v>
      </c>
      <c r="D135" s="60">
        <v>23058</v>
      </c>
      <c r="E135" s="63">
        <v>13</v>
      </c>
      <c r="F135" s="60">
        <v>23070</v>
      </c>
      <c r="G135" s="66"/>
      <c r="H135" s="66"/>
      <c r="I135" s="41"/>
      <c r="J135" s="41"/>
      <c r="K135" s="51">
        <v>0</v>
      </c>
      <c r="L135">
        <v>221</v>
      </c>
    </row>
    <row r="136" spans="1:12" x14ac:dyDescent="0.25">
      <c r="A136" s="60">
        <v>21</v>
      </c>
      <c r="B136" s="60">
        <v>23237</v>
      </c>
      <c r="C136" s="63">
        <v>11</v>
      </c>
      <c r="D136" s="60">
        <v>23255</v>
      </c>
      <c r="E136" s="63">
        <v>11</v>
      </c>
      <c r="F136" s="60">
        <v>23265</v>
      </c>
      <c r="G136" s="66"/>
      <c r="H136" s="66"/>
      <c r="I136" s="41"/>
      <c r="J136" s="41"/>
      <c r="K136" s="51">
        <v>0</v>
      </c>
      <c r="L136">
        <v>211</v>
      </c>
    </row>
    <row r="137" spans="1:12" x14ac:dyDescent="0.25">
      <c r="A137" s="60">
        <v>21</v>
      </c>
      <c r="B137" s="60">
        <v>23445</v>
      </c>
      <c r="C137" s="63">
        <v>11</v>
      </c>
      <c r="D137" s="60">
        <v>23465</v>
      </c>
      <c r="E137" s="63">
        <v>11</v>
      </c>
      <c r="F137" s="60">
        <v>23476</v>
      </c>
      <c r="G137" s="66"/>
      <c r="H137" s="66"/>
      <c r="I137" s="41"/>
      <c r="J137" s="41"/>
      <c r="K137" s="51">
        <v>0</v>
      </c>
      <c r="L137">
        <v>211</v>
      </c>
    </row>
    <row r="138" spans="1:12" x14ac:dyDescent="0.25">
      <c r="A138" s="60">
        <v>21</v>
      </c>
      <c r="B138" s="60">
        <v>23606</v>
      </c>
      <c r="C138" s="63">
        <v>22</v>
      </c>
      <c r="D138" s="60">
        <v>23630</v>
      </c>
      <c r="E138" s="63">
        <v>24</v>
      </c>
      <c r="F138" s="60">
        <v>23658</v>
      </c>
      <c r="G138" s="66"/>
      <c r="H138" s="66"/>
      <c r="I138" s="41"/>
      <c r="J138" s="41"/>
      <c r="K138" s="51">
        <v>0</v>
      </c>
      <c r="L138">
        <v>222</v>
      </c>
    </row>
    <row r="139" spans="1:12" x14ac:dyDescent="0.25">
      <c r="A139" s="60">
        <v>12</v>
      </c>
      <c r="B139" s="60">
        <v>23831</v>
      </c>
      <c r="C139" s="63">
        <v>13</v>
      </c>
      <c r="D139" s="60">
        <v>23840</v>
      </c>
      <c r="E139" s="63">
        <v>13</v>
      </c>
      <c r="F139" s="60">
        <v>23851</v>
      </c>
      <c r="G139" s="66"/>
      <c r="H139" s="66"/>
      <c r="I139" s="41"/>
      <c r="J139" s="41"/>
      <c r="K139" s="51">
        <v>0</v>
      </c>
      <c r="L139">
        <v>111</v>
      </c>
    </row>
    <row r="140" spans="1:12" x14ac:dyDescent="0.25">
      <c r="A140" s="60">
        <v>21</v>
      </c>
      <c r="B140" s="60">
        <v>23955</v>
      </c>
      <c r="C140" s="63">
        <v>11</v>
      </c>
      <c r="D140" s="60">
        <v>23970</v>
      </c>
      <c r="E140" s="63">
        <v>11</v>
      </c>
      <c r="F140" s="60">
        <v>23979</v>
      </c>
      <c r="G140" s="66"/>
      <c r="H140" s="66"/>
      <c r="I140" s="41"/>
      <c r="J140" s="41"/>
      <c r="K140" s="51">
        <v>1</v>
      </c>
      <c r="L140">
        <v>211</v>
      </c>
    </row>
    <row r="141" spans="1:12" x14ac:dyDescent="0.25">
      <c r="A141" s="17"/>
      <c r="B141" s="17"/>
      <c r="C141" s="17"/>
      <c r="D141" s="17"/>
      <c r="E141" s="17"/>
      <c r="F141" s="17"/>
      <c r="G141" s="17"/>
      <c r="H14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6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128</v>
      </c>
    </row>
    <row r="2" spans="1:48" x14ac:dyDescent="0.25">
      <c r="A2" t="s">
        <v>0</v>
      </c>
      <c r="B2" s="34">
        <v>40617</v>
      </c>
      <c r="C2" s="35"/>
      <c r="F2" s="26" t="s">
        <v>77</v>
      </c>
      <c r="G2" s="27">
        <v>0</v>
      </c>
    </row>
    <row r="3" spans="1:48" x14ac:dyDescent="0.25">
      <c r="A3" t="s">
        <v>1</v>
      </c>
      <c r="B3">
        <v>0</v>
      </c>
      <c r="F3" s="26" t="s">
        <v>78</v>
      </c>
      <c r="G3" s="27">
        <f>Start!J2</f>
        <v>211</v>
      </c>
      <c r="P3" s="26" t="s">
        <v>79</v>
      </c>
      <c r="Q3" s="27">
        <f>4994-COUNTBLANK(L7:L5000)</f>
        <v>149</v>
      </c>
      <c r="V3" s="26" t="s">
        <v>112</v>
      </c>
      <c r="W3">
        <f>COUNTA(L7:L31)</f>
        <v>25</v>
      </c>
      <c r="AA3" s="26" t="s">
        <v>112</v>
      </c>
      <c r="AB3">
        <f>COUNTA(L32:L56)</f>
        <v>25</v>
      </c>
      <c r="AF3" s="26" t="s">
        <v>112</v>
      </c>
      <c r="AG3">
        <f>COUNTA(L57:L80)</f>
        <v>24</v>
      </c>
      <c r="AK3" s="26" t="s">
        <v>112</v>
      </c>
      <c r="AL3">
        <f>COUNTA(L81:L105)</f>
        <v>25</v>
      </c>
      <c r="AP3" s="26" t="s">
        <v>112</v>
      </c>
      <c r="AQ3">
        <f>COUNTA(L106:L130)</f>
        <v>25</v>
      </c>
      <c r="AU3" s="26" t="s">
        <v>112</v>
      </c>
      <c r="AV3">
        <f>COUNTA(L131:L155)</f>
        <v>25</v>
      </c>
    </row>
    <row r="4" spans="1:48" x14ac:dyDescent="0.25">
      <c r="A4" t="s">
        <v>2</v>
      </c>
      <c r="B4">
        <v>0</v>
      </c>
      <c r="P4" s="26" t="s">
        <v>80</v>
      </c>
      <c r="Q4" s="27">
        <f>SUM(O7:O14)</f>
        <v>148</v>
      </c>
      <c r="V4" s="26" t="s">
        <v>113</v>
      </c>
      <c r="W4">
        <f>SUM(U7:U14)</f>
        <v>25</v>
      </c>
      <c r="AA4" s="26" t="s">
        <v>113</v>
      </c>
      <c r="AB4">
        <f>SUM(Z7:Z14)</f>
        <v>25</v>
      </c>
      <c r="AF4" s="26" t="s">
        <v>113</v>
      </c>
      <c r="AG4">
        <f>SUM(AE7:AE14)</f>
        <v>24</v>
      </c>
      <c r="AK4" s="26" t="s">
        <v>113</v>
      </c>
      <c r="AL4">
        <f>SUM(AJ7:AJ14)</f>
        <v>25</v>
      </c>
      <c r="AP4" s="26" t="s">
        <v>113</v>
      </c>
      <c r="AQ4">
        <f>SUM(AO7:AO14)</f>
        <v>25</v>
      </c>
      <c r="AU4" s="26" t="s">
        <v>113</v>
      </c>
      <c r="AV4">
        <f>SUM(AT7:AT14)</f>
        <v>24</v>
      </c>
    </row>
    <row r="5" spans="1:48" ht="15.75" thickBot="1" x14ac:dyDescent="0.3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5.75" thickBot="1" x14ac:dyDescent="0.3">
      <c r="A6" s="29" t="s">
        <v>85</v>
      </c>
      <c r="B6" s="30" t="s">
        <v>86</v>
      </c>
      <c r="C6" s="29" t="s">
        <v>87</v>
      </c>
      <c r="D6" s="30" t="s">
        <v>88</v>
      </c>
      <c r="E6" s="29" t="s">
        <v>89</v>
      </c>
      <c r="F6" s="30" t="s">
        <v>90</v>
      </c>
      <c r="G6" s="29" t="s">
        <v>91</v>
      </c>
      <c r="H6" s="30" t="s">
        <v>92</v>
      </c>
      <c r="I6" s="31" t="s">
        <v>93</v>
      </c>
      <c r="J6" s="32" t="s">
        <v>94</v>
      </c>
      <c r="K6" s="31" t="s">
        <v>95</v>
      </c>
      <c r="L6" s="33" t="s">
        <v>96</v>
      </c>
      <c r="N6" s="37" t="s">
        <v>81</v>
      </c>
      <c r="O6" s="38"/>
      <c r="P6" s="39" t="s">
        <v>82</v>
      </c>
      <c r="Q6" s="39" t="s">
        <v>83</v>
      </c>
      <c r="T6" s="53" t="s">
        <v>81</v>
      </c>
      <c r="U6" s="54"/>
      <c r="V6" s="39" t="s">
        <v>82</v>
      </c>
      <c r="W6" s="39" t="s">
        <v>83</v>
      </c>
      <c r="Y6" s="53" t="s">
        <v>81</v>
      </c>
      <c r="Z6" s="54"/>
      <c r="AA6" s="39" t="s">
        <v>82</v>
      </c>
      <c r="AB6" s="39" t="s">
        <v>83</v>
      </c>
      <c r="AD6" s="53" t="s">
        <v>81</v>
      </c>
      <c r="AE6" s="54"/>
      <c r="AF6" s="39" t="s">
        <v>82</v>
      </c>
      <c r="AG6" s="39" t="s">
        <v>83</v>
      </c>
      <c r="AI6" s="53" t="s">
        <v>81</v>
      </c>
      <c r="AJ6" s="54"/>
      <c r="AK6" s="39" t="s">
        <v>82</v>
      </c>
      <c r="AL6" s="39" t="s">
        <v>83</v>
      </c>
      <c r="AN6" s="53" t="s">
        <v>81</v>
      </c>
      <c r="AO6" s="54"/>
      <c r="AP6" s="39" t="s">
        <v>82</v>
      </c>
      <c r="AQ6" s="39" t="s">
        <v>83</v>
      </c>
      <c r="AS6" s="53" t="s">
        <v>81</v>
      </c>
      <c r="AT6" s="54"/>
      <c r="AU6" s="39" t="s">
        <v>82</v>
      </c>
      <c r="AV6" s="39" t="s">
        <v>83</v>
      </c>
    </row>
    <row r="7" spans="1:48" x14ac:dyDescent="0.25">
      <c r="A7" s="58">
        <v>21</v>
      </c>
      <c r="B7" s="58">
        <v>12</v>
      </c>
      <c r="C7" s="61">
        <v>22</v>
      </c>
      <c r="D7" s="58">
        <v>22</v>
      </c>
      <c r="E7" s="61">
        <v>24</v>
      </c>
      <c r="F7" s="58">
        <v>24</v>
      </c>
      <c r="G7" s="64"/>
      <c r="H7" s="64"/>
      <c r="I7" s="42"/>
      <c r="J7" s="42"/>
      <c r="K7" s="43">
        <v>0</v>
      </c>
      <c r="L7">
        <v>222</v>
      </c>
      <c r="N7" s="36">
        <v>111</v>
      </c>
      <c r="O7" s="36">
        <f>COUNTIF($L$7:$L$500,N7)</f>
        <v>0</v>
      </c>
      <c r="P7" s="36">
        <f>O7/$Q$4</f>
        <v>0</v>
      </c>
      <c r="Q7" s="36">
        <f>IF(P7=0,0,(P7*((LOG(P7))/LOG(2))))</f>
        <v>0</v>
      </c>
      <c r="T7" s="36">
        <f>N7</f>
        <v>111</v>
      </c>
      <c r="U7" s="36">
        <f>COUNTIF(L7:L31,T7)</f>
        <v>0</v>
      </c>
      <c r="V7" s="36">
        <f>U7/(W4-U11)</f>
        <v>0</v>
      </c>
      <c r="W7" s="36">
        <f>IF(V7=0,0,(V7*((LOG(V7))/LOG(2))))</f>
        <v>0</v>
      </c>
      <c r="Y7" s="36">
        <f>N7</f>
        <v>111</v>
      </c>
      <c r="Z7" s="36">
        <f>COUNTIF(L32:L56,Y7)</f>
        <v>0</v>
      </c>
      <c r="AA7" s="36">
        <f>Z7/(AB4-Z11)</f>
        <v>0</v>
      </c>
      <c r="AB7" s="36">
        <f>IF(AA7=0,0,(AA7*((LOG(AA7))/LOG(2))))</f>
        <v>0</v>
      </c>
      <c r="AD7" s="36">
        <f>N7</f>
        <v>111</v>
      </c>
      <c r="AE7" s="36">
        <f>COUNTIF(L57:L80,AD7)</f>
        <v>0</v>
      </c>
      <c r="AF7" s="36">
        <f>AE7/(AG4-AE11)</f>
        <v>0</v>
      </c>
      <c r="AG7" s="36">
        <f>IF(AF7=0,0,(AF7*((LOG(AF7))/LOG(2))))</f>
        <v>0</v>
      </c>
      <c r="AI7" s="36">
        <f>N7</f>
        <v>111</v>
      </c>
      <c r="AJ7" s="36">
        <f>COUNTIF(L81:L105,AI7)</f>
        <v>0</v>
      </c>
      <c r="AK7" s="36">
        <f>AJ7/(AL4-AJ11)</f>
        <v>0</v>
      </c>
      <c r="AL7" s="36">
        <f>IF(AK7=0,0,(AK7*((LOG(AK7))/LOG(2))))</f>
        <v>0</v>
      </c>
      <c r="AN7" s="36">
        <f>N7</f>
        <v>111</v>
      </c>
      <c r="AO7" s="36">
        <f>COUNTIF(L106:L130,AN7)</f>
        <v>0</v>
      </c>
      <c r="AP7" s="36">
        <f>AO7/(AQ4-AO11)</f>
        <v>0</v>
      </c>
      <c r="AQ7" s="36">
        <f>IF(AP7=0,0,(AP7*((LOG(AP7))/LOG(2))))</f>
        <v>0</v>
      </c>
      <c r="AS7" s="36">
        <f>N7</f>
        <v>111</v>
      </c>
      <c r="AT7" s="36">
        <f>COUNTIF(L131:L155,AS7)</f>
        <v>0</v>
      </c>
      <c r="AU7" s="36">
        <f>AT7/(AV4-AT11)</f>
        <v>0</v>
      </c>
      <c r="AV7" s="36">
        <f>IF(AU7=0,0,(AU7*((LOG(AU7))/LOG(2))))</f>
        <v>0</v>
      </c>
    </row>
    <row r="8" spans="1:48" x14ac:dyDescent="0.25">
      <c r="A8" s="59">
        <v>21</v>
      </c>
      <c r="B8" s="59">
        <v>128</v>
      </c>
      <c r="C8" s="62">
        <v>22</v>
      </c>
      <c r="D8" s="59">
        <v>140</v>
      </c>
      <c r="E8" s="62">
        <v>24</v>
      </c>
      <c r="F8" s="59">
        <v>150</v>
      </c>
      <c r="G8" s="65"/>
      <c r="H8" s="65"/>
      <c r="I8" s="42"/>
      <c r="J8" s="42"/>
      <c r="K8" s="43">
        <v>0</v>
      </c>
      <c r="L8">
        <v>222</v>
      </c>
      <c r="N8" s="36">
        <v>112</v>
      </c>
      <c r="O8" s="36">
        <f>COUNTIF($L$7:$L$500,N8)</f>
        <v>3</v>
      </c>
      <c r="P8" s="36">
        <f>O8/$Q$4</f>
        <v>2.0270270270270271E-2</v>
      </c>
      <c r="Q8" s="36">
        <f>IF(P8=0,0,(P8*((LOG(P8))/LOG(2))))</f>
        <v>-0.11400994996434717</v>
      </c>
      <c r="T8" s="36">
        <f>N8</f>
        <v>112</v>
      </c>
      <c r="U8" s="36">
        <f>COUNTIF(L7:L31,T8)</f>
        <v>1</v>
      </c>
      <c r="V8" s="36">
        <f>U8/(W4-U11)</f>
        <v>0.04</v>
      </c>
      <c r="W8" s="36">
        <f>IF(V8=0,0,(V8*((LOG(V8))/LOG(2))))</f>
        <v>-0.18575424759098899</v>
      </c>
      <c r="Y8" s="36">
        <f>N8</f>
        <v>112</v>
      </c>
      <c r="Z8" s="36">
        <f>COUNTIF(L32:L56,Y8)</f>
        <v>0</v>
      </c>
      <c r="AA8" s="36">
        <f>Z8/(AB4-Z11)</f>
        <v>0</v>
      </c>
      <c r="AB8" s="36">
        <f>IF(AA8=0,0,(AA8*((LOG(AA8))/LOG(2))))</f>
        <v>0</v>
      </c>
      <c r="AD8" s="36">
        <f>N8</f>
        <v>112</v>
      </c>
      <c r="AE8" s="36">
        <f>COUNTIF(L57:L80,AD8)</f>
        <v>0</v>
      </c>
      <c r="AF8" s="36">
        <f>AE8/(AG4-AE11)</f>
        <v>0</v>
      </c>
      <c r="AG8" s="36">
        <f>IF(AF8=0,0,(AF8*((LOG(AF8))/LOG(2))))</f>
        <v>0</v>
      </c>
      <c r="AI8" s="36">
        <f>N8</f>
        <v>112</v>
      </c>
      <c r="AJ8" s="36">
        <f>COUNTIF(L81:L105,AI8)</f>
        <v>1</v>
      </c>
      <c r="AK8" s="36">
        <f>AJ8/(AL4-AJ11)</f>
        <v>0.04</v>
      </c>
      <c r="AL8" s="36">
        <f>IF(AK8=0,0,(AK8*((LOG(AK8))/LOG(2))))</f>
        <v>-0.18575424759098899</v>
      </c>
      <c r="AN8" s="36">
        <f>N8</f>
        <v>112</v>
      </c>
      <c r="AO8" s="36">
        <f>COUNTIF(L106:L130,AN8)</f>
        <v>1</v>
      </c>
      <c r="AP8" s="36">
        <f>AO8/(AQ4-AO11)</f>
        <v>0.04</v>
      </c>
      <c r="AQ8" s="36">
        <f>IF(AP8=0,0,(AP8*((LOG(AP8))/LOG(2))))</f>
        <v>-0.18575424759098899</v>
      </c>
      <c r="AS8" s="36">
        <f>N8</f>
        <v>112</v>
      </c>
      <c r="AT8" s="36">
        <f>COUNTIF(L131:L155,AS8)</f>
        <v>0</v>
      </c>
      <c r="AU8" s="36">
        <f>AT8/(AV4-AT11)</f>
        <v>0</v>
      </c>
      <c r="AV8" s="36">
        <f>IF(AU8=0,0,(AU8*((LOG(AU8))/LOG(2))))</f>
        <v>0</v>
      </c>
    </row>
    <row r="9" spans="1:48" x14ac:dyDescent="0.25">
      <c r="A9" s="59">
        <v>21</v>
      </c>
      <c r="B9" s="59">
        <v>250</v>
      </c>
      <c r="C9" s="62">
        <v>22</v>
      </c>
      <c r="D9" s="59">
        <v>258</v>
      </c>
      <c r="E9" s="62">
        <v>24</v>
      </c>
      <c r="F9" s="59">
        <v>268</v>
      </c>
      <c r="G9" s="65"/>
      <c r="H9" s="65"/>
      <c r="I9" s="42"/>
      <c r="J9" s="42"/>
      <c r="K9" s="43">
        <v>0</v>
      </c>
      <c r="L9">
        <v>222</v>
      </c>
      <c r="N9" s="36">
        <v>121</v>
      </c>
      <c r="O9" s="36">
        <f>COUNTIF($L$7:$L$500,N9)</f>
        <v>0</v>
      </c>
      <c r="P9" s="36">
        <f>O9/$Q$4</f>
        <v>0</v>
      </c>
      <c r="Q9" s="36">
        <f>IF(P9=0,0,(P9*((LOG(P9))/LOG(2))))</f>
        <v>0</v>
      </c>
      <c r="T9" s="36">
        <f>N9</f>
        <v>121</v>
      </c>
      <c r="U9" s="36">
        <f>COUNTIF(L7:L31,T9)</f>
        <v>0</v>
      </c>
      <c r="V9" s="36">
        <f>U9/(W4-U11)</f>
        <v>0</v>
      </c>
      <c r="W9" s="36">
        <f>IF(V9=0,0,(V9*((LOG(V9))/LOG(2))))</f>
        <v>0</v>
      </c>
      <c r="Y9" s="36">
        <f>N9</f>
        <v>121</v>
      </c>
      <c r="Z9" s="36">
        <f>COUNTIF(L32:L56,Y9)</f>
        <v>0</v>
      </c>
      <c r="AA9" s="36">
        <f>Z9/(AB4-Z11)</f>
        <v>0</v>
      </c>
      <c r="AB9" s="36">
        <f>IF(AA9=0,0,(AA9*((LOG(AA9))/LOG(2))))</f>
        <v>0</v>
      </c>
      <c r="AD9" s="36">
        <f>N9</f>
        <v>121</v>
      </c>
      <c r="AE9" s="36">
        <f>COUNTIF(L57:L80,AD9)</f>
        <v>0</v>
      </c>
      <c r="AF9" s="36">
        <f>AE9/(AG4-AE11)</f>
        <v>0</v>
      </c>
      <c r="AG9" s="36">
        <f>IF(AF9=0,0,(AF9*((LOG(AF9))/LOG(2))))</f>
        <v>0</v>
      </c>
      <c r="AI9" s="36">
        <f>N9</f>
        <v>121</v>
      </c>
      <c r="AJ9" s="36">
        <f>COUNTIF(L81:L105,AI9)</f>
        <v>0</v>
      </c>
      <c r="AK9" s="36">
        <f>AJ9/(AL4-AJ11)</f>
        <v>0</v>
      </c>
      <c r="AL9" s="36">
        <f>IF(AK9=0,0,(AK9*((LOG(AK9))/LOG(2))))</f>
        <v>0</v>
      </c>
      <c r="AN9" s="36">
        <f>N9</f>
        <v>121</v>
      </c>
      <c r="AO9" s="36">
        <f>COUNTIF(L106:L130,AN9)</f>
        <v>0</v>
      </c>
      <c r="AP9" s="36">
        <f>AO9/(AQ4-AO11)</f>
        <v>0</v>
      </c>
      <c r="AQ9" s="36">
        <f>IF(AP9=0,0,(AP9*((LOG(AP9))/LOG(2))))</f>
        <v>0</v>
      </c>
      <c r="AS9" s="36">
        <f>N9</f>
        <v>121</v>
      </c>
      <c r="AT9" s="36">
        <f>COUNTIF(L131:L155,AS9)</f>
        <v>0</v>
      </c>
      <c r="AU9" s="36">
        <f>AT9/(AV4-AT11)</f>
        <v>0</v>
      </c>
      <c r="AV9" s="36">
        <f>IF(AU9=0,0,(AU9*((LOG(AU9))/LOG(2))))</f>
        <v>0</v>
      </c>
    </row>
    <row r="10" spans="1:48" x14ac:dyDescent="0.25">
      <c r="A10" s="59">
        <v>21</v>
      </c>
      <c r="B10" s="59">
        <v>360</v>
      </c>
      <c r="C10" s="62">
        <v>22</v>
      </c>
      <c r="D10" s="59">
        <v>368</v>
      </c>
      <c r="E10" s="62">
        <v>24</v>
      </c>
      <c r="F10" s="59">
        <v>379</v>
      </c>
      <c r="G10" s="65"/>
      <c r="H10" s="65"/>
      <c r="I10" s="42"/>
      <c r="J10" s="42"/>
      <c r="K10" s="43">
        <v>0</v>
      </c>
      <c r="L10">
        <v>222</v>
      </c>
      <c r="N10" s="36">
        <v>122</v>
      </c>
      <c r="O10" s="36">
        <f>COUNTIF($L$7:$L$500,N10)</f>
        <v>43</v>
      </c>
      <c r="P10" s="36">
        <f>O10/$Q$4</f>
        <v>0.29054054054054052</v>
      </c>
      <c r="Q10" s="36">
        <f>IF(P10=0,0,(P10*((LOG(P10))/LOG(2))))</f>
        <v>-0.51808858290442306</v>
      </c>
      <c r="T10" s="36">
        <f>N10</f>
        <v>122</v>
      </c>
      <c r="U10" s="36">
        <f>COUNTIF(L7:L31,T10)</f>
        <v>6</v>
      </c>
      <c r="V10" s="36">
        <f>U10/(W4-U11)</f>
        <v>0.24</v>
      </c>
      <c r="W10" s="36">
        <f>IF(V10=0,0,(V10*((LOG(V10))/LOG(2))))</f>
        <v>-0.49413448537285637</v>
      </c>
      <c r="Y10" s="36">
        <f>N10</f>
        <v>122</v>
      </c>
      <c r="Z10" s="36">
        <f>COUNTIF(L32:L56,Y10)</f>
        <v>3</v>
      </c>
      <c r="AA10" s="36">
        <f>Z10/(AB4-Z11)</f>
        <v>0.12</v>
      </c>
      <c r="AB10" s="36">
        <f>IF(AA10=0,0,(AA10*((LOG(AA10))/LOG(2))))</f>
        <v>-0.36706724268642821</v>
      </c>
      <c r="AD10" s="36">
        <f>N10</f>
        <v>122</v>
      </c>
      <c r="AE10" s="36">
        <f>COUNTIF(L57:L80,AD10)</f>
        <v>6</v>
      </c>
      <c r="AF10" s="36">
        <f>AE10/(AG4-AE11)</f>
        <v>0.25</v>
      </c>
      <c r="AG10" s="36">
        <f>IF(AF10=0,0,(AF10*((LOG(AF10))/LOG(2))))</f>
        <v>-0.5</v>
      </c>
      <c r="AI10" s="36">
        <f>N10</f>
        <v>122</v>
      </c>
      <c r="AJ10" s="36">
        <f>COUNTIF(L81:L105,AI10)</f>
        <v>4</v>
      </c>
      <c r="AK10" s="36">
        <f>AJ10/(AL4-AJ11)</f>
        <v>0.16</v>
      </c>
      <c r="AL10" s="36">
        <f>IF(AK10=0,0,(AK10*((LOG(AK10))/LOG(2))))</f>
        <v>-0.42301699036395596</v>
      </c>
      <c r="AN10" s="36">
        <f>N10</f>
        <v>122</v>
      </c>
      <c r="AO10" s="36">
        <f>COUNTIF(L106:L130,AN10)</f>
        <v>9</v>
      </c>
      <c r="AP10" s="36">
        <f>AO10/(AQ4-AO11)</f>
        <v>0.36</v>
      </c>
      <c r="AQ10" s="36">
        <f>IF(AP10=0,0,(AP10*((LOG(AP10))/LOG(2))))</f>
        <v>-0.53061522779966841</v>
      </c>
      <c r="AS10" s="36">
        <f>N10</f>
        <v>122</v>
      </c>
      <c r="AT10" s="36">
        <f>COUNTIF(L131:L155,AS10)</f>
        <v>15</v>
      </c>
      <c r="AU10" s="36">
        <f>AT10/(AV4-AT11)</f>
        <v>0.625</v>
      </c>
      <c r="AV10" s="36">
        <f>IF(AU10=0,0,(AU10*((LOG(AU10))/LOG(2))))</f>
        <v>-0.42379494069539858</v>
      </c>
    </row>
    <row r="11" spans="1:48" x14ac:dyDescent="0.25">
      <c r="A11" s="59">
        <v>12</v>
      </c>
      <c r="B11" s="59">
        <v>482</v>
      </c>
      <c r="C11" s="62">
        <v>24</v>
      </c>
      <c r="D11" s="59">
        <v>496</v>
      </c>
      <c r="E11" s="62">
        <v>24</v>
      </c>
      <c r="F11" s="59">
        <v>505</v>
      </c>
      <c r="G11" s="65"/>
      <c r="H11" s="65"/>
      <c r="I11" s="42"/>
      <c r="J11" s="42"/>
      <c r="K11" s="43">
        <v>0</v>
      </c>
      <c r="L11">
        <v>122</v>
      </c>
      <c r="N11" s="36">
        <v>211</v>
      </c>
      <c r="O11" s="36">
        <f>COUNTIF($L$7:$L$500,N11)</f>
        <v>0</v>
      </c>
      <c r="P11" s="36">
        <f>O11/$Q$4</f>
        <v>0</v>
      </c>
      <c r="Q11" s="36">
        <f>IF(P11=0,0,(P11*((LOG(P11))/LOG(2))))</f>
        <v>0</v>
      </c>
      <c r="T11" s="36">
        <f>N11</f>
        <v>211</v>
      </c>
      <c r="U11" s="36">
        <f>COUNTIF(L7:L31,T11)</f>
        <v>0</v>
      </c>
      <c r="V11" s="55"/>
      <c r="W11" s="56"/>
      <c r="Y11" s="36">
        <f>N11</f>
        <v>211</v>
      </c>
      <c r="Z11" s="36">
        <f>COUNTIF(L32:L56,Y11)</f>
        <v>0</v>
      </c>
      <c r="AA11" s="55"/>
      <c r="AB11" s="56"/>
      <c r="AD11" s="36">
        <f>N11</f>
        <v>211</v>
      </c>
      <c r="AE11" s="36">
        <f>COUNTIF(L57:L80,AD11)</f>
        <v>0</v>
      </c>
      <c r="AF11" s="55"/>
      <c r="AG11" s="56"/>
      <c r="AI11" s="36">
        <f>N11</f>
        <v>211</v>
      </c>
      <c r="AJ11" s="36">
        <f>COUNTIF(L81:L105,AI11)</f>
        <v>0</v>
      </c>
      <c r="AK11" s="55"/>
      <c r="AL11" s="56"/>
      <c r="AN11" s="36">
        <f>N11</f>
        <v>211</v>
      </c>
      <c r="AO11" s="36">
        <f>COUNTIF(L106:L130,AN11)</f>
        <v>0</v>
      </c>
      <c r="AP11" s="55"/>
      <c r="AQ11" s="56"/>
      <c r="AS11" s="36">
        <f>N11</f>
        <v>211</v>
      </c>
      <c r="AT11" s="36">
        <f>COUNTIF(L131:L155,AS11)</f>
        <v>0</v>
      </c>
      <c r="AU11" s="55"/>
      <c r="AV11" s="56"/>
    </row>
    <row r="12" spans="1:48" x14ac:dyDescent="0.25">
      <c r="A12" s="59">
        <v>21</v>
      </c>
      <c r="B12" s="59">
        <v>602</v>
      </c>
      <c r="C12" s="62">
        <v>22</v>
      </c>
      <c r="D12" s="59">
        <v>611</v>
      </c>
      <c r="E12" s="62">
        <v>24</v>
      </c>
      <c r="F12" s="59">
        <v>618</v>
      </c>
      <c r="G12" s="65"/>
      <c r="H12" s="65"/>
      <c r="I12" s="42"/>
      <c r="J12" s="42"/>
      <c r="K12" s="43">
        <v>0</v>
      </c>
      <c r="L12">
        <v>222</v>
      </c>
      <c r="N12" s="36">
        <v>212</v>
      </c>
      <c r="O12" s="36">
        <f>COUNTIF($L$7:$L$500,N12)</f>
        <v>0</v>
      </c>
      <c r="P12" s="36">
        <f>O12/$Q$4</f>
        <v>0</v>
      </c>
      <c r="Q12" s="36">
        <f>IF(P12=0,0,(P12*((LOG(P12))/LOG(2))))</f>
        <v>0</v>
      </c>
      <c r="T12" s="36">
        <f>N12</f>
        <v>212</v>
      </c>
      <c r="U12" s="36">
        <f>COUNTIF(L7:L31,T12)</f>
        <v>0</v>
      </c>
      <c r="V12" s="36">
        <f>U12/(W4-U11)</f>
        <v>0</v>
      </c>
      <c r="W12" s="36">
        <f>IF(V12=0,0,(V12*((LOG(V12))/LOG(2))))</f>
        <v>0</v>
      </c>
      <c r="Y12" s="36">
        <f>N12</f>
        <v>212</v>
      </c>
      <c r="Z12" s="36">
        <f>COUNTIF(L32:L56,Y12)</f>
        <v>0</v>
      </c>
      <c r="AA12" s="36">
        <f>Z12/(AB4-Z11)</f>
        <v>0</v>
      </c>
      <c r="AB12" s="36">
        <f>IF(AA12=0,0,(AA12*((LOG(AA12))/LOG(2))))</f>
        <v>0</v>
      </c>
      <c r="AD12" s="36">
        <f>N12</f>
        <v>212</v>
      </c>
      <c r="AE12" s="36">
        <f>COUNTIF(L57:L80,AD12)</f>
        <v>0</v>
      </c>
      <c r="AF12" s="36">
        <f>AE12/(AG4-AE11)</f>
        <v>0</v>
      </c>
      <c r="AG12" s="36">
        <f>IF(AF12=0,0,(AF12*((LOG(AF12))/LOG(2))))</f>
        <v>0</v>
      </c>
      <c r="AI12" s="36">
        <f>N12</f>
        <v>212</v>
      </c>
      <c r="AJ12" s="36">
        <f>COUNTIF(L81:L105,AI12)</f>
        <v>0</v>
      </c>
      <c r="AK12" s="36">
        <f>AJ12/(AL4-AJ11)</f>
        <v>0</v>
      </c>
      <c r="AL12" s="36">
        <f>IF(AK12=0,0,(AK12*((LOG(AK12))/LOG(2))))</f>
        <v>0</v>
      </c>
      <c r="AN12" s="36">
        <f>N12</f>
        <v>212</v>
      </c>
      <c r="AO12" s="36">
        <f>COUNTIF(L106:L130,AN12)</f>
        <v>0</v>
      </c>
      <c r="AP12" s="36">
        <f>AO12/(AQ4-AO11)</f>
        <v>0</v>
      </c>
      <c r="AQ12" s="36">
        <f>IF(AP12=0,0,(AP12*((LOG(AP12))/LOG(2))))</f>
        <v>0</v>
      </c>
      <c r="AS12" s="36">
        <f>N12</f>
        <v>212</v>
      </c>
      <c r="AT12" s="36">
        <f>COUNTIF(L131:L155,AS12)</f>
        <v>0</v>
      </c>
      <c r="AU12" s="36">
        <f>AT12/(AV4-AT11)</f>
        <v>0</v>
      </c>
      <c r="AV12" s="36">
        <f>IF(AU12=0,0,(AU12*((LOG(AU12))/LOG(2))))</f>
        <v>0</v>
      </c>
    </row>
    <row r="13" spans="1:48" x14ac:dyDescent="0.25">
      <c r="A13" s="59">
        <v>21</v>
      </c>
      <c r="B13" s="59">
        <v>721</v>
      </c>
      <c r="C13" s="62">
        <v>22</v>
      </c>
      <c r="D13" s="59">
        <v>728</v>
      </c>
      <c r="E13" s="62">
        <v>24</v>
      </c>
      <c r="F13" s="59">
        <v>738</v>
      </c>
      <c r="G13" s="65"/>
      <c r="H13" s="65"/>
      <c r="I13" s="42"/>
      <c r="J13" s="42"/>
      <c r="K13" s="43">
        <v>0</v>
      </c>
      <c r="L13">
        <v>222</v>
      </c>
      <c r="N13" s="36">
        <v>221</v>
      </c>
      <c r="O13" s="36">
        <f>COUNTIF($L$7:$L$500,N13)</f>
        <v>2</v>
      </c>
      <c r="P13" s="36">
        <f>O13/$Q$4</f>
        <v>1.3513513513513514E-2</v>
      </c>
      <c r="Q13" s="36">
        <f>IF(P13=0,0,(P13*((LOG(P13))/LOG(2))))</f>
        <v>-8.3911531967958794E-2</v>
      </c>
      <c r="T13" s="36">
        <f>N13</f>
        <v>221</v>
      </c>
      <c r="U13" s="36">
        <f>COUNTIF(L7:L31,T13)</f>
        <v>0</v>
      </c>
      <c r="V13" s="36">
        <f>U13/(W4-U11)</f>
        <v>0</v>
      </c>
      <c r="W13" s="36">
        <f>IF(V13=0,0,(V13*((LOG(V13))/LOG(2))))</f>
        <v>0</v>
      </c>
      <c r="Y13" s="36">
        <f>N13</f>
        <v>221</v>
      </c>
      <c r="Z13" s="36">
        <f>COUNTIF(L32:L56,Y13)</f>
        <v>0</v>
      </c>
      <c r="AA13" s="36">
        <f>Z13/(AB4-Z11)</f>
        <v>0</v>
      </c>
      <c r="AB13" s="36">
        <f>IF(AA13=0,0,(AA13*((LOG(AA13))/LOG(2))))</f>
        <v>0</v>
      </c>
      <c r="AD13" s="36">
        <f>N13</f>
        <v>221</v>
      </c>
      <c r="AE13" s="36">
        <f>COUNTIF(L57:L80,AD13)</f>
        <v>0</v>
      </c>
      <c r="AF13" s="36">
        <f>AE13/(AG4-AE11)</f>
        <v>0</v>
      </c>
      <c r="AG13" s="36">
        <f>IF(AF13=0,0,(AF13*((LOG(AF13))/LOG(2))))</f>
        <v>0</v>
      </c>
      <c r="AI13" s="36">
        <f>N13</f>
        <v>221</v>
      </c>
      <c r="AJ13" s="36">
        <f>COUNTIF(L81:L105,AI13)</f>
        <v>0</v>
      </c>
      <c r="AK13" s="36">
        <f>AJ13/(AL4-AJ11)</f>
        <v>0</v>
      </c>
      <c r="AL13" s="36">
        <f>IF(AK13=0,0,(AK13*((LOG(AK13))/LOG(2))))</f>
        <v>0</v>
      </c>
      <c r="AN13" s="36">
        <f>N13</f>
        <v>221</v>
      </c>
      <c r="AO13" s="36">
        <f>COUNTIF(L106:L130,AN13)</f>
        <v>0</v>
      </c>
      <c r="AP13" s="36">
        <f>AO13/(AQ4-AO11)</f>
        <v>0</v>
      </c>
      <c r="AQ13" s="36">
        <f>IF(AP13=0,0,(AP13*((LOG(AP13))/LOG(2))))</f>
        <v>0</v>
      </c>
      <c r="AS13" s="36">
        <f>N13</f>
        <v>221</v>
      </c>
      <c r="AT13" s="36">
        <f>COUNTIF(L131:L155,AS13)</f>
        <v>2</v>
      </c>
      <c r="AU13" s="36">
        <f>AT13/(AV4-AT11)</f>
        <v>8.3333333333333329E-2</v>
      </c>
      <c r="AV13" s="36">
        <f>IF(AU13=0,0,(AU13*((LOG(AU13))/LOG(2))))</f>
        <v>-0.29874687506009634</v>
      </c>
    </row>
    <row r="14" spans="1:48" x14ac:dyDescent="0.25">
      <c r="A14" s="59">
        <v>12</v>
      </c>
      <c r="B14" s="59">
        <v>837</v>
      </c>
      <c r="C14" s="62">
        <v>24</v>
      </c>
      <c r="D14" s="59">
        <v>848</v>
      </c>
      <c r="E14" s="62">
        <v>24</v>
      </c>
      <c r="F14" s="59">
        <v>856</v>
      </c>
      <c r="G14" s="65"/>
      <c r="H14" s="65"/>
      <c r="I14" s="42"/>
      <c r="J14" s="42"/>
      <c r="K14" s="43">
        <v>0</v>
      </c>
      <c r="L14">
        <v>122</v>
      </c>
      <c r="N14" s="36">
        <v>222</v>
      </c>
      <c r="O14" s="36">
        <f>COUNTIF($L$7:$L$500,N14)</f>
        <v>100</v>
      </c>
      <c r="P14" s="36">
        <f>O14/$Q$4</f>
        <v>0.67567567567567566</v>
      </c>
      <c r="Q14" s="36">
        <f>IF(P14=0,0,(P14*((LOG(P14))/LOG(2))))</f>
        <v>-0.38216025395555758</v>
      </c>
      <c r="T14" s="36">
        <f>N14</f>
        <v>222</v>
      </c>
      <c r="U14" s="36">
        <f>COUNTIF(L7:L31,T14)</f>
        <v>18</v>
      </c>
      <c r="V14" s="36">
        <f>U14/(W4-U11)</f>
        <v>0.72</v>
      </c>
      <c r="W14" s="36">
        <f>IF(V14=0,0,(V14*((LOG(V14))/LOG(2))))</f>
        <v>-0.3412304555993369</v>
      </c>
      <c r="Y14" s="36">
        <f>N14</f>
        <v>222</v>
      </c>
      <c r="Z14" s="36">
        <f>COUNTIF(L32:L56,Y14)</f>
        <v>22</v>
      </c>
      <c r="AA14" s="36">
        <f>Z14/(AB4-Z11)</f>
        <v>0.88</v>
      </c>
      <c r="AB14" s="36">
        <f>IF(AA14=0,0,(AA14*((LOG(AA14))/LOG(2))))</f>
        <v>-0.16229362260093616</v>
      </c>
      <c r="AD14" s="36">
        <f>N14</f>
        <v>222</v>
      </c>
      <c r="AE14" s="36">
        <f>COUNTIF(L57:L80,AD14)</f>
        <v>18</v>
      </c>
      <c r="AF14" s="36">
        <f>AE14/(AG4-AE11)</f>
        <v>0.75</v>
      </c>
      <c r="AG14" s="36">
        <f>IF(AF14=0,0,(AF14*((LOG(AF14))/LOG(2))))</f>
        <v>-0.31127812445913283</v>
      </c>
      <c r="AI14" s="36">
        <f>N14</f>
        <v>222</v>
      </c>
      <c r="AJ14" s="36">
        <f>COUNTIF(L81:L105,AI14)</f>
        <v>20</v>
      </c>
      <c r="AK14" s="36">
        <f>AJ14/(AL4-AJ11)</f>
        <v>0.8</v>
      </c>
      <c r="AL14" s="36">
        <f>IF(AK14=0,0,(AK14*((LOG(AK14))/LOG(2))))</f>
        <v>-0.25754247590988982</v>
      </c>
      <c r="AN14" s="36">
        <f>N14</f>
        <v>222</v>
      </c>
      <c r="AO14" s="36">
        <f>COUNTIF(L106:L130,AN14)</f>
        <v>15</v>
      </c>
      <c r="AP14" s="36">
        <f>AO14/(AQ4-AO11)</f>
        <v>0.6</v>
      </c>
      <c r="AQ14" s="36">
        <f>IF(AP14=0,0,(AP14*((LOG(AP14))/LOG(2))))</f>
        <v>-0.44217935649972373</v>
      </c>
      <c r="AS14" s="36">
        <f>N14</f>
        <v>222</v>
      </c>
      <c r="AT14" s="36">
        <f>COUNTIF(L131:L155,AS14)</f>
        <v>7</v>
      </c>
      <c r="AU14" s="36">
        <f>AT14/(AV4-AT11)</f>
        <v>0.29166666666666669</v>
      </c>
      <c r="AV14" s="36">
        <f>IF(AU14=0,0,(AU14*((LOG(AU14))/LOG(2))))</f>
        <v>-0.51846887711020273</v>
      </c>
    </row>
    <row r="15" spans="1:48" x14ac:dyDescent="0.25">
      <c r="A15" s="59">
        <v>21</v>
      </c>
      <c r="B15" s="59">
        <v>963</v>
      </c>
      <c r="C15" s="62">
        <v>22</v>
      </c>
      <c r="D15" s="59">
        <v>969</v>
      </c>
      <c r="E15" s="62">
        <v>24</v>
      </c>
      <c r="F15" s="59">
        <v>977</v>
      </c>
      <c r="G15" s="65"/>
      <c r="H15" s="65"/>
      <c r="I15" s="42"/>
      <c r="J15" s="42"/>
      <c r="K15" s="43">
        <v>0</v>
      </c>
      <c r="L15">
        <v>222</v>
      </c>
      <c r="P15">
        <f>SUM(P7:P14)</f>
        <v>1</v>
      </c>
      <c r="Q15">
        <f>-SUM(Q7:Q14)</f>
        <v>1.0981703187922867</v>
      </c>
      <c r="V15">
        <f>SUM(V7:V14)</f>
        <v>1</v>
      </c>
      <c r="W15">
        <f>-SUM(W7:W14)</f>
        <v>1.0211191885631823</v>
      </c>
      <c r="AA15">
        <f>SUM(AA7:AA14)</f>
        <v>1</v>
      </c>
      <c r="AB15">
        <f>-SUM(AB7:AB14)</f>
        <v>0.52936086528736437</v>
      </c>
      <c r="AF15">
        <f>SUM(AF7:AF14)</f>
        <v>1</v>
      </c>
      <c r="AG15">
        <f>-SUM(AG7:AG14)</f>
        <v>0.81127812445913283</v>
      </c>
      <c r="AK15">
        <f>SUM(AK7:AK14)</f>
        <v>1</v>
      </c>
      <c r="AL15">
        <f>-SUM(AL7:AL14)</f>
        <v>0.86631371386483469</v>
      </c>
      <c r="AP15">
        <f>SUM(AP7:AP14)</f>
        <v>1</v>
      </c>
      <c r="AQ15">
        <f>-SUM(AQ7:AQ14)</f>
        <v>1.1585488318903812</v>
      </c>
      <c r="AU15">
        <f>SUM(AU7:AU14)</f>
        <v>1</v>
      </c>
      <c r="AV15">
        <f>-SUM(AV7:AV14)</f>
        <v>1.2410106928656977</v>
      </c>
    </row>
    <row r="16" spans="1:48" x14ac:dyDescent="0.25">
      <c r="A16" s="59">
        <v>21</v>
      </c>
      <c r="B16" s="59">
        <v>1091</v>
      </c>
      <c r="C16" s="62">
        <v>22</v>
      </c>
      <c r="D16" s="59">
        <v>1099</v>
      </c>
      <c r="E16" s="62">
        <v>24</v>
      </c>
      <c r="F16" s="59">
        <v>1107</v>
      </c>
      <c r="G16" s="65"/>
      <c r="H16" s="65"/>
      <c r="I16" s="42"/>
      <c r="J16" s="42"/>
      <c r="K16" s="43">
        <v>0</v>
      </c>
      <c r="L16">
        <v>222</v>
      </c>
      <c r="P16" s="28" t="s">
        <v>84</v>
      </c>
      <c r="Q16" s="28">
        <f>Q15/(LOG(Q4)/LOG(2))</f>
        <v>0.15232365938141867</v>
      </c>
      <c r="V16" s="28" t="s">
        <v>111</v>
      </c>
      <c r="W16" s="28">
        <f>W15/(LOG(W4)/LOG(2))</f>
        <v>0.21988604875654366</v>
      </c>
      <c r="AA16" s="28" t="s">
        <v>114</v>
      </c>
      <c r="AB16" s="28">
        <f>AB15/(LOG(AB4)/LOG(2))</f>
        <v>0.11399165772035758</v>
      </c>
      <c r="AF16" s="28" t="s">
        <v>115</v>
      </c>
      <c r="AG16" s="28">
        <f>AG15/(LOG(AG4)/LOG(2))</f>
        <v>0.17694324093850913</v>
      </c>
      <c r="AK16" s="28" t="s">
        <v>116</v>
      </c>
      <c r="AL16" s="28">
        <f>AL15/(LOG(AL4)/LOG(2))</f>
        <v>0.18655050424954261</v>
      </c>
      <c r="AP16" s="28" t="s">
        <v>117</v>
      </c>
      <c r="AQ16" s="28">
        <f>AQ15/(LOG(AQ4)/LOG(2))</f>
        <v>0.24947991163924968</v>
      </c>
      <c r="AU16" s="28" t="s">
        <v>118</v>
      </c>
      <c r="AV16" s="28">
        <f>AV15/(LOG(AV4)/LOG(2))</f>
        <v>0.27066975851394698</v>
      </c>
    </row>
    <row r="17" spans="1:22" x14ac:dyDescent="0.25">
      <c r="A17" s="59">
        <v>12</v>
      </c>
      <c r="B17" s="59">
        <v>1204</v>
      </c>
      <c r="C17" s="62">
        <v>24</v>
      </c>
      <c r="D17" s="59">
        <v>1214</v>
      </c>
      <c r="E17" s="62">
        <v>24</v>
      </c>
      <c r="F17" s="59">
        <v>1223</v>
      </c>
      <c r="G17" s="65"/>
      <c r="H17" s="65"/>
      <c r="I17" s="42"/>
      <c r="J17" s="42"/>
      <c r="K17" s="43">
        <v>0</v>
      </c>
      <c r="L17">
        <v>122</v>
      </c>
    </row>
    <row r="18" spans="1:22" x14ac:dyDescent="0.25">
      <c r="A18" s="59">
        <v>21</v>
      </c>
      <c r="B18" s="59">
        <v>1324</v>
      </c>
      <c r="C18" s="62">
        <v>22</v>
      </c>
      <c r="D18" s="59">
        <v>1331</v>
      </c>
      <c r="E18" s="62">
        <v>24</v>
      </c>
      <c r="F18" s="59">
        <v>1340</v>
      </c>
      <c r="G18" s="65"/>
      <c r="H18" s="65"/>
      <c r="I18" s="42"/>
      <c r="J18" s="42"/>
      <c r="K18" s="43">
        <v>0</v>
      </c>
      <c r="L18">
        <v>222</v>
      </c>
    </row>
    <row r="19" spans="1:22" x14ac:dyDescent="0.25">
      <c r="A19" s="59">
        <v>21</v>
      </c>
      <c r="B19" s="59">
        <v>1451</v>
      </c>
      <c r="C19" s="62">
        <v>22</v>
      </c>
      <c r="D19" s="59">
        <v>1461</v>
      </c>
      <c r="E19" s="62">
        <v>24</v>
      </c>
      <c r="F19" s="59">
        <v>1470</v>
      </c>
      <c r="G19" s="65"/>
      <c r="H19" s="65"/>
      <c r="I19" s="42"/>
      <c r="J19" s="42"/>
      <c r="K19" s="43">
        <v>0</v>
      </c>
      <c r="L19">
        <v>222</v>
      </c>
      <c r="N19" s="40" t="s">
        <v>97</v>
      </c>
      <c r="O19" s="40"/>
      <c r="P19" s="45"/>
      <c r="Q19" s="45"/>
      <c r="R19" s="45"/>
      <c r="S19" s="45"/>
      <c r="T19" s="45"/>
      <c r="U19" s="45"/>
      <c r="V19" s="46"/>
    </row>
    <row r="20" spans="1:22" x14ac:dyDescent="0.25">
      <c r="A20" s="59">
        <v>21</v>
      </c>
      <c r="B20" s="59">
        <v>1579</v>
      </c>
      <c r="C20" s="62">
        <v>22</v>
      </c>
      <c r="D20" s="59">
        <v>1586</v>
      </c>
      <c r="E20" s="62">
        <v>24</v>
      </c>
      <c r="F20" s="59">
        <v>1594</v>
      </c>
      <c r="G20" s="65"/>
      <c r="H20" s="65"/>
      <c r="I20" s="42"/>
      <c r="J20" s="42"/>
      <c r="K20" s="43">
        <v>0</v>
      </c>
      <c r="L20">
        <v>222</v>
      </c>
      <c r="N20" s="40">
        <f>COUNTIF(L7:L155,G3)</f>
        <v>0</v>
      </c>
      <c r="O20" s="40"/>
      <c r="P20" s="47">
        <v>25</v>
      </c>
      <c r="Q20" s="47">
        <v>25</v>
      </c>
      <c r="R20" s="47">
        <v>24</v>
      </c>
      <c r="S20" s="47">
        <v>25</v>
      </c>
      <c r="T20" s="47">
        <v>25</v>
      </c>
      <c r="U20" s="47">
        <v>25</v>
      </c>
      <c r="V20" s="46"/>
    </row>
    <row r="21" spans="1:22" x14ac:dyDescent="0.25">
      <c r="A21" s="59">
        <v>12</v>
      </c>
      <c r="B21" s="59">
        <v>1692</v>
      </c>
      <c r="C21" s="62">
        <v>24</v>
      </c>
      <c r="D21" s="59">
        <v>1703</v>
      </c>
      <c r="E21" s="62">
        <v>24</v>
      </c>
      <c r="F21" s="59">
        <v>1709</v>
      </c>
      <c r="G21" s="65"/>
      <c r="H21" s="65"/>
      <c r="I21" s="42"/>
      <c r="J21" s="42"/>
      <c r="K21" s="43">
        <v>0</v>
      </c>
      <c r="L21">
        <v>122</v>
      </c>
      <c r="O21" s="41"/>
      <c r="P21" s="45" t="s">
        <v>98</v>
      </c>
      <c r="Q21" s="45"/>
      <c r="R21" s="45"/>
      <c r="S21" s="45"/>
      <c r="T21" s="45"/>
      <c r="U21" s="45"/>
      <c r="V21" s="45"/>
    </row>
    <row r="22" spans="1:22" x14ac:dyDescent="0.25">
      <c r="A22" s="59">
        <v>21</v>
      </c>
      <c r="B22" s="59">
        <v>1823</v>
      </c>
      <c r="C22" s="62">
        <v>22</v>
      </c>
      <c r="D22" s="59">
        <v>1832</v>
      </c>
      <c r="E22" s="62">
        <v>24</v>
      </c>
      <c r="F22" s="59">
        <v>1840</v>
      </c>
      <c r="G22" s="65"/>
      <c r="H22" s="65"/>
      <c r="I22" s="42"/>
      <c r="J22" s="42"/>
      <c r="K22" s="43">
        <v>0</v>
      </c>
      <c r="L22">
        <v>222</v>
      </c>
      <c r="O22" s="41"/>
      <c r="P22" s="47" t="s">
        <v>105</v>
      </c>
      <c r="Q22" s="47" t="s">
        <v>106</v>
      </c>
      <c r="R22" s="47" t="s">
        <v>107</v>
      </c>
      <c r="S22" s="47" t="s">
        <v>108</v>
      </c>
      <c r="T22" s="47" t="s">
        <v>109</v>
      </c>
      <c r="U22" s="47" t="s">
        <v>110</v>
      </c>
      <c r="V22" s="45"/>
    </row>
    <row r="23" spans="1:22" x14ac:dyDescent="0.25">
      <c r="A23" s="59">
        <v>21</v>
      </c>
      <c r="B23" s="59">
        <v>1948</v>
      </c>
      <c r="C23" s="62">
        <v>22</v>
      </c>
      <c r="D23" s="59">
        <v>1957</v>
      </c>
      <c r="E23" s="62">
        <v>24</v>
      </c>
      <c r="F23" s="59">
        <v>1967</v>
      </c>
      <c r="G23" s="65"/>
      <c r="H23" s="65"/>
      <c r="I23" s="42"/>
      <c r="J23" s="42"/>
      <c r="K23" s="43">
        <v>0</v>
      </c>
      <c r="L23">
        <v>222</v>
      </c>
      <c r="O23" s="45" t="s">
        <v>99</v>
      </c>
      <c r="P23" s="47">
        <f>$G$3</f>
        <v>211</v>
      </c>
      <c r="Q23" s="47">
        <f>$G$3</f>
        <v>211</v>
      </c>
      <c r="R23" s="47">
        <f>$G$3</f>
        <v>211</v>
      </c>
      <c r="S23" s="47">
        <f>$G$3</f>
        <v>211</v>
      </c>
      <c r="T23" s="47">
        <f>$G$3</f>
        <v>211</v>
      </c>
      <c r="U23" s="47">
        <f>$G$3</f>
        <v>211</v>
      </c>
      <c r="V23" s="45"/>
    </row>
    <row r="24" spans="1:22" x14ac:dyDescent="0.25">
      <c r="A24" s="59">
        <v>12</v>
      </c>
      <c r="B24" s="59">
        <v>2065</v>
      </c>
      <c r="C24" s="62">
        <v>13</v>
      </c>
      <c r="D24" s="59">
        <v>2067</v>
      </c>
      <c r="E24" s="62">
        <v>24</v>
      </c>
      <c r="F24" s="59">
        <v>2081</v>
      </c>
      <c r="G24" s="65"/>
      <c r="H24" s="65"/>
      <c r="I24" s="42"/>
      <c r="J24" s="42"/>
      <c r="K24" s="43">
        <v>0</v>
      </c>
      <c r="L24">
        <v>112</v>
      </c>
      <c r="O24" s="45" t="s">
        <v>100</v>
      </c>
      <c r="P24" s="47">
        <f>U11</f>
        <v>0</v>
      </c>
      <c r="Q24" s="47">
        <f>Z11</f>
        <v>0</v>
      </c>
      <c r="R24" s="47">
        <f>AE11</f>
        <v>0</v>
      </c>
      <c r="S24" s="47">
        <f>AJ11</f>
        <v>0</v>
      </c>
      <c r="T24" s="47">
        <f>AO11</f>
        <v>0</v>
      </c>
      <c r="U24" s="47">
        <f>AT11</f>
        <v>0</v>
      </c>
      <c r="V24" s="45"/>
    </row>
    <row r="25" spans="1:22" x14ac:dyDescent="0.25">
      <c r="A25" s="59">
        <v>21</v>
      </c>
      <c r="B25" s="59">
        <v>2191</v>
      </c>
      <c r="C25" s="62">
        <v>22</v>
      </c>
      <c r="D25" s="59">
        <v>2201</v>
      </c>
      <c r="E25" s="62">
        <v>24</v>
      </c>
      <c r="F25" s="59">
        <v>2211</v>
      </c>
      <c r="G25" s="65"/>
      <c r="H25" s="65"/>
      <c r="I25" s="42"/>
      <c r="J25" s="42"/>
      <c r="K25" s="43">
        <v>0</v>
      </c>
      <c r="L25">
        <v>222</v>
      </c>
      <c r="O25" s="48" t="s">
        <v>101</v>
      </c>
      <c r="P25" s="42"/>
      <c r="Q25" s="42"/>
      <c r="R25" s="42"/>
      <c r="S25" s="42"/>
      <c r="T25" s="42"/>
      <c r="U25" s="42"/>
      <c r="V25" s="42"/>
    </row>
    <row r="26" spans="1:22" x14ac:dyDescent="0.25">
      <c r="A26" s="59">
        <v>12</v>
      </c>
      <c r="B26" s="59">
        <v>2312</v>
      </c>
      <c r="C26" s="62">
        <v>24</v>
      </c>
      <c r="D26" s="59">
        <v>2326</v>
      </c>
      <c r="E26" s="62">
        <v>24</v>
      </c>
      <c r="F26" s="59">
        <v>2334</v>
      </c>
      <c r="G26" s="65"/>
      <c r="H26" s="65"/>
      <c r="I26" s="42"/>
      <c r="J26" s="42"/>
      <c r="K26" s="43">
        <v>0</v>
      </c>
      <c r="L26">
        <v>122</v>
      </c>
      <c r="O26" s="49" t="s">
        <v>102</v>
      </c>
      <c r="P26" s="44"/>
      <c r="Q26" s="44"/>
      <c r="R26" s="44"/>
      <c r="S26" s="44"/>
      <c r="T26" s="44"/>
      <c r="U26" s="44"/>
      <c r="V26" s="41"/>
    </row>
    <row r="27" spans="1:22" x14ac:dyDescent="0.25">
      <c r="A27" s="59">
        <v>12</v>
      </c>
      <c r="B27" s="59">
        <v>2441</v>
      </c>
      <c r="C27" s="62">
        <v>24</v>
      </c>
      <c r="D27" s="59">
        <v>2452</v>
      </c>
      <c r="E27" s="62">
        <v>24</v>
      </c>
      <c r="F27" s="59">
        <v>2454</v>
      </c>
      <c r="G27" s="65"/>
      <c r="H27" s="65"/>
      <c r="I27" s="42"/>
      <c r="J27" s="42"/>
      <c r="K27" s="43">
        <v>0</v>
      </c>
      <c r="L27">
        <v>122</v>
      </c>
      <c r="O27" s="48" t="s">
        <v>103</v>
      </c>
      <c r="P27" s="42"/>
      <c r="Q27" s="42"/>
      <c r="R27" s="42"/>
      <c r="S27" s="42"/>
      <c r="T27" s="42"/>
      <c r="U27" s="42"/>
      <c r="V27" s="42"/>
    </row>
    <row r="28" spans="1:22" x14ac:dyDescent="0.25">
      <c r="A28" s="59">
        <v>21</v>
      </c>
      <c r="B28" s="59">
        <v>2556</v>
      </c>
      <c r="C28" s="62">
        <v>22</v>
      </c>
      <c r="D28" s="59">
        <v>2567</v>
      </c>
      <c r="E28" s="62">
        <v>24</v>
      </c>
      <c r="F28" s="59">
        <v>2577</v>
      </c>
      <c r="G28" s="65"/>
      <c r="H28" s="65"/>
      <c r="I28" s="42"/>
      <c r="J28" s="42"/>
      <c r="K28" s="43">
        <v>0</v>
      </c>
      <c r="L28">
        <v>222</v>
      </c>
      <c r="N28" s="41"/>
      <c r="O28" s="50" t="s">
        <v>104</v>
      </c>
      <c r="P28">
        <f>F31/P20</f>
        <v>119</v>
      </c>
      <c r="Q28">
        <f>(F56-F31)/Q20</f>
        <v>123.12</v>
      </c>
      <c r="R28">
        <f>(F80-F56)/R20</f>
        <v>122.375</v>
      </c>
      <c r="S28">
        <f>(F105-F80)/S20</f>
        <v>144.84</v>
      </c>
      <c r="T28">
        <f>(F130-F105)/T20</f>
        <v>145.84</v>
      </c>
      <c r="U28">
        <f>(F155-F130)/U20</f>
        <v>-650.28</v>
      </c>
    </row>
    <row r="29" spans="1:22" x14ac:dyDescent="0.25">
      <c r="A29" s="59">
        <v>21</v>
      </c>
      <c r="B29" s="59">
        <v>2691</v>
      </c>
      <c r="C29" s="62">
        <v>22</v>
      </c>
      <c r="D29" s="59">
        <v>2700</v>
      </c>
      <c r="E29" s="62">
        <v>24</v>
      </c>
      <c r="F29" s="59">
        <v>2709</v>
      </c>
      <c r="G29" s="65"/>
      <c r="H29" s="65"/>
      <c r="I29" s="42"/>
      <c r="J29" s="42"/>
      <c r="K29" s="43">
        <v>0</v>
      </c>
      <c r="L29">
        <v>222</v>
      </c>
    </row>
    <row r="30" spans="1:22" x14ac:dyDescent="0.25">
      <c r="A30" s="59">
        <v>21</v>
      </c>
      <c r="B30" s="59">
        <v>2830</v>
      </c>
      <c r="C30" s="62">
        <v>22</v>
      </c>
      <c r="D30" s="59">
        <v>2841</v>
      </c>
      <c r="E30" s="62">
        <v>24</v>
      </c>
      <c r="F30" s="59">
        <v>2849</v>
      </c>
      <c r="G30" s="65"/>
      <c r="H30" s="65"/>
      <c r="I30" s="42"/>
      <c r="J30" s="42"/>
      <c r="K30" s="43">
        <v>0</v>
      </c>
      <c r="L30">
        <v>222</v>
      </c>
    </row>
    <row r="31" spans="1:22" x14ac:dyDescent="0.25">
      <c r="A31" s="59">
        <v>21</v>
      </c>
      <c r="B31" s="59">
        <v>2957</v>
      </c>
      <c r="C31" s="62">
        <v>22</v>
      </c>
      <c r="D31" s="59">
        <v>2965</v>
      </c>
      <c r="E31" s="62">
        <v>24</v>
      </c>
      <c r="F31" s="59">
        <v>2975</v>
      </c>
      <c r="G31" s="65"/>
      <c r="H31" s="65"/>
      <c r="I31" s="42"/>
      <c r="J31" s="42"/>
      <c r="K31" s="43">
        <v>0</v>
      </c>
      <c r="L31">
        <v>222</v>
      </c>
    </row>
    <row r="32" spans="1:22" x14ac:dyDescent="0.25">
      <c r="A32" s="60">
        <v>21</v>
      </c>
      <c r="B32" s="60">
        <v>3086</v>
      </c>
      <c r="C32" s="63">
        <v>22</v>
      </c>
      <c r="D32" s="60">
        <v>3095</v>
      </c>
      <c r="E32" s="63">
        <v>24</v>
      </c>
      <c r="F32" s="60">
        <v>3103</v>
      </c>
      <c r="G32" s="66"/>
      <c r="H32" s="66"/>
      <c r="I32" s="41"/>
      <c r="J32" s="41"/>
      <c r="K32" s="51">
        <v>0</v>
      </c>
      <c r="L32">
        <v>222</v>
      </c>
    </row>
    <row r="33" spans="1:12" x14ac:dyDescent="0.25">
      <c r="A33" s="60">
        <v>21</v>
      </c>
      <c r="B33" s="60">
        <v>3207</v>
      </c>
      <c r="C33" s="63">
        <v>22</v>
      </c>
      <c r="D33" s="60">
        <v>3209</v>
      </c>
      <c r="E33" s="63">
        <v>24</v>
      </c>
      <c r="F33" s="60">
        <v>3219</v>
      </c>
      <c r="G33" s="66"/>
      <c r="H33" s="66"/>
      <c r="I33" s="41"/>
      <c r="J33" s="41"/>
      <c r="K33" s="51">
        <v>0</v>
      </c>
      <c r="L33">
        <v>222</v>
      </c>
    </row>
    <row r="34" spans="1:12" x14ac:dyDescent="0.25">
      <c r="A34" s="60">
        <v>12</v>
      </c>
      <c r="B34" s="60">
        <v>3316</v>
      </c>
      <c r="C34" s="63">
        <v>24</v>
      </c>
      <c r="D34" s="60">
        <v>3325</v>
      </c>
      <c r="E34" s="63">
        <v>24</v>
      </c>
      <c r="F34" s="60">
        <v>3336</v>
      </c>
      <c r="G34" s="66"/>
      <c r="H34" s="66"/>
      <c r="I34" s="41"/>
      <c r="J34" s="41"/>
      <c r="K34" s="51">
        <v>0</v>
      </c>
      <c r="L34">
        <v>122</v>
      </c>
    </row>
    <row r="35" spans="1:12" x14ac:dyDescent="0.25">
      <c r="A35" s="60">
        <v>21</v>
      </c>
      <c r="B35" s="60">
        <v>3443</v>
      </c>
      <c r="C35" s="63">
        <v>22</v>
      </c>
      <c r="D35" s="60">
        <v>3450</v>
      </c>
      <c r="E35" s="63">
        <v>24</v>
      </c>
      <c r="F35" s="60">
        <v>3458</v>
      </c>
      <c r="G35" s="66"/>
      <c r="H35" s="66"/>
      <c r="I35" s="41"/>
      <c r="J35" s="41"/>
      <c r="K35" s="51">
        <v>0</v>
      </c>
      <c r="L35">
        <v>222</v>
      </c>
    </row>
    <row r="36" spans="1:12" x14ac:dyDescent="0.25">
      <c r="A36" s="60">
        <v>21</v>
      </c>
      <c r="B36" s="60">
        <v>3575</v>
      </c>
      <c r="C36" s="63">
        <v>22</v>
      </c>
      <c r="D36" s="60">
        <v>3583</v>
      </c>
      <c r="E36" s="63">
        <v>24</v>
      </c>
      <c r="F36" s="60">
        <v>3591</v>
      </c>
      <c r="G36" s="66"/>
      <c r="H36" s="66"/>
      <c r="I36" s="41"/>
      <c r="J36" s="41"/>
      <c r="K36" s="51">
        <v>0</v>
      </c>
      <c r="L36">
        <v>222</v>
      </c>
    </row>
    <row r="37" spans="1:12" x14ac:dyDescent="0.25">
      <c r="A37" s="60">
        <v>12</v>
      </c>
      <c r="B37" s="60">
        <v>3687</v>
      </c>
      <c r="C37" s="63">
        <v>24</v>
      </c>
      <c r="D37" s="60">
        <v>3698</v>
      </c>
      <c r="E37" s="63">
        <v>24</v>
      </c>
      <c r="F37" s="60">
        <v>3708</v>
      </c>
      <c r="G37" s="66"/>
      <c r="H37" s="66"/>
      <c r="I37" s="41"/>
      <c r="J37" s="41"/>
      <c r="K37" s="51">
        <v>0</v>
      </c>
      <c r="L37">
        <v>122</v>
      </c>
    </row>
    <row r="38" spans="1:12" x14ac:dyDescent="0.25">
      <c r="A38" s="60">
        <v>21</v>
      </c>
      <c r="B38" s="60">
        <v>3817</v>
      </c>
      <c r="C38" s="63">
        <v>22</v>
      </c>
      <c r="D38" s="60">
        <v>3825</v>
      </c>
      <c r="E38" s="63">
        <v>24</v>
      </c>
      <c r="F38" s="60">
        <v>3834</v>
      </c>
      <c r="G38" s="66"/>
      <c r="H38" s="66"/>
      <c r="I38" s="41"/>
      <c r="J38" s="41"/>
      <c r="K38" s="51">
        <v>0</v>
      </c>
      <c r="L38">
        <v>222</v>
      </c>
    </row>
    <row r="39" spans="1:12" x14ac:dyDescent="0.25">
      <c r="A39" s="60">
        <v>12</v>
      </c>
      <c r="B39" s="60">
        <v>3932</v>
      </c>
      <c r="C39" s="63">
        <v>24</v>
      </c>
      <c r="D39" s="60">
        <v>3944</v>
      </c>
      <c r="E39" s="63">
        <v>24</v>
      </c>
      <c r="F39" s="60">
        <v>3952</v>
      </c>
      <c r="G39" s="66"/>
      <c r="H39" s="66"/>
      <c r="I39" s="41"/>
      <c r="J39" s="41"/>
      <c r="K39" s="51">
        <v>0</v>
      </c>
      <c r="L39">
        <v>122</v>
      </c>
    </row>
    <row r="40" spans="1:12" x14ac:dyDescent="0.25">
      <c r="A40" s="60">
        <v>21</v>
      </c>
      <c r="B40" s="60">
        <v>4059</v>
      </c>
      <c r="C40" s="63">
        <v>22</v>
      </c>
      <c r="D40" s="60">
        <v>4067</v>
      </c>
      <c r="E40" s="63">
        <v>24</v>
      </c>
      <c r="F40" s="60">
        <v>4074</v>
      </c>
      <c r="G40" s="66"/>
      <c r="H40" s="66"/>
      <c r="I40" s="41"/>
      <c r="J40" s="41"/>
      <c r="K40" s="51">
        <v>0</v>
      </c>
      <c r="L40">
        <v>222</v>
      </c>
    </row>
    <row r="41" spans="1:12" x14ac:dyDescent="0.25">
      <c r="A41" s="60">
        <v>21</v>
      </c>
      <c r="B41" s="60">
        <v>4186</v>
      </c>
      <c r="C41" s="63">
        <v>22</v>
      </c>
      <c r="D41" s="60">
        <v>4194</v>
      </c>
      <c r="E41" s="63">
        <v>24</v>
      </c>
      <c r="F41" s="60">
        <v>4202</v>
      </c>
      <c r="G41" s="66"/>
      <c r="H41" s="66"/>
      <c r="I41" s="41"/>
      <c r="J41" s="41"/>
      <c r="K41" s="51">
        <v>0</v>
      </c>
      <c r="L41">
        <v>222</v>
      </c>
    </row>
    <row r="42" spans="1:12" x14ac:dyDescent="0.25">
      <c r="A42" s="60">
        <v>21</v>
      </c>
      <c r="B42" s="60">
        <v>4327</v>
      </c>
      <c r="C42" s="63">
        <v>22</v>
      </c>
      <c r="D42" s="60">
        <v>4336</v>
      </c>
      <c r="E42" s="63">
        <v>24</v>
      </c>
      <c r="F42" s="60">
        <v>4344</v>
      </c>
      <c r="G42" s="66"/>
      <c r="H42" s="66"/>
      <c r="I42" s="41"/>
      <c r="J42" s="41"/>
      <c r="K42" s="51">
        <v>0</v>
      </c>
      <c r="L42">
        <v>222</v>
      </c>
    </row>
    <row r="43" spans="1:12" x14ac:dyDescent="0.25">
      <c r="A43" s="60">
        <v>21</v>
      </c>
      <c r="B43" s="60">
        <v>4450</v>
      </c>
      <c r="C43" s="63">
        <v>22</v>
      </c>
      <c r="D43" s="60">
        <v>4458</v>
      </c>
      <c r="E43" s="63">
        <v>24</v>
      </c>
      <c r="F43" s="60">
        <v>4465</v>
      </c>
      <c r="G43" s="66"/>
      <c r="H43" s="66"/>
      <c r="I43" s="41"/>
      <c r="J43" s="41"/>
      <c r="K43" s="51">
        <v>0</v>
      </c>
      <c r="L43">
        <v>222</v>
      </c>
    </row>
    <row r="44" spans="1:12" x14ac:dyDescent="0.25">
      <c r="A44" s="60">
        <v>21</v>
      </c>
      <c r="B44" s="60">
        <v>4588</v>
      </c>
      <c r="C44" s="63">
        <v>22</v>
      </c>
      <c r="D44" s="60">
        <v>4596</v>
      </c>
      <c r="E44" s="63">
        <v>24</v>
      </c>
      <c r="F44" s="60">
        <v>4605</v>
      </c>
      <c r="G44" s="66"/>
      <c r="H44" s="66"/>
      <c r="I44" s="41"/>
      <c r="J44" s="41"/>
      <c r="K44" s="51">
        <v>0</v>
      </c>
      <c r="L44">
        <v>222</v>
      </c>
    </row>
    <row r="45" spans="1:12" x14ac:dyDescent="0.25">
      <c r="A45" s="60">
        <v>21</v>
      </c>
      <c r="B45" s="60">
        <v>4713</v>
      </c>
      <c r="C45" s="63">
        <v>22</v>
      </c>
      <c r="D45" s="60">
        <v>4721</v>
      </c>
      <c r="E45" s="63">
        <v>24</v>
      </c>
      <c r="F45" s="60">
        <v>4728</v>
      </c>
      <c r="G45" s="66"/>
      <c r="H45" s="66"/>
      <c r="I45" s="41"/>
      <c r="J45" s="41"/>
      <c r="K45" s="51">
        <v>0</v>
      </c>
      <c r="L45">
        <v>222</v>
      </c>
    </row>
    <row r="46" spans="1:12" x14ac:dyDescent="0.25">
      <c r="A46" s="60">
        <v>21</v>
      </c>
      <c r="B46" s="60">
        <v>4828</v>
      </c>
      <c r="C46" s="63">
        <v>22</v>
      </c>
      <c r="D46" s="60">
        <v>4829</v>
      </c>
      <c r="E46" s="63">
        <v>24</v>
      </c>
      <c r="F46" s="60">
        <v>4837</v>
      </c>
      <c r="G46" s="66"/>
      <c r="H46" s="66"/>
      <c r="I46" s="41"/>
      <c r="J46" s="41"/>
      <c r="K46" s="51">
        <v>0</v>
      </c>
      <c r="L46">
        <v>222</v>
      </c>
    </row>
    <row r="47" spans="1:12" x14ac:dyDescent="0.25">
      <c r="A47" s="60">
        <v>21</v>
      </c>
      <c r="B47" s="60">
        <v>4944</v>
      </c>
      <c r="C47" s="63">
        <v>22</v>
      </c>
      <c r="D47" s="60">
        <v>4952</v>
      </c>
      <c r="E47" s="63">
        <v>24</v>
      </c>
      <c r="F47" s="60">
        <v>4960</v>
      </c>
      <c r="G47" s="66"/>
      <c r="H47" s="66"/>
      <c r="I47" s="41"/>
      <c r="J47" s="41"/>
      <c r="K47" s="51">
        <v>0</v>
      </c>
      <c r="L47">
        <v>222</v>
      </c>
    </row>
    <row r="48" spans="1:12" x14ac:dyDescent="0.25">
      <c r="A48" s="60">
        <v>21</v>
      </c>
      <c r="B48" s="60">
        <v>5065</v>
      </c>
      <c r="C48" s="63">
        <v>22</v>
      </c>
      <c r="D48" s="60">
        <v>5066</v>
      </c>
      <c r="E48" s="63">
        <v>24</v>
      </c>
      <c r="F48" s="60">
        <v>5079</v>
      </c>
      <c r="G48" s="66"/>
      <c r="H48" s="66"/>
      <c r="I48" s="41"/>
      <c r="J48" s="41"/>
      <c r="K48" s="51">
        <v>0</v>
      </c>
      <c r="L48">
        <v>222</v>
      </c>
    </row>
    <row r="49" spans="1:12" x14ac:dyDescent="0.25">
      <c r="A49" s="60">
        <v>21</v>
      </c>
      <c r="B49" s="60">
        <v>5179</v>
      </c>
      <c r="C49" s="63">
        <v>22</v>
      </c>
      <c r="D49" s="60">
        <v>5181</v>
      </c>
      <c r="E49" s="63">
        <v>24</v>
      </c>
      <c r="F49" s="60">
        <v>5186</v>
      </c>
      <c r="G49" s="66"/>
      <c r="H49" s="66"/>
      <c r="I49" s="41"/>
      <c r="J49" s="41"/>
      <c r="K49" s="51">
        <v>0</v>
      </c>
      <c r="L49">
        <v>222</v>
      </c>
    </row>
    <row r="50" spans="1:12" x14ac:dyDescent="0.25">
      <c r="A50" s="60">
        <v>21</v>
      </c>
      <c r="B50" s="60">
        <v>5304</v>
      </c>
      <c r="C50" s="63">
        <v>22</v>
      </c>
      <c r="D50" s="60">
        <v>5312</v>
      </c>
      <c r="E50" s="63">
        <v>24</v>
      </c>
      <c r="F50" s="60">
        <v>5321</v>
      </c>
      <c r="G50" s="66"/>
      <c r="H50" s="66"/>
      <c r="I50" s="41"/>
      <c r="J50" s="41"/>
      <c r="K50" s="51">
        <v>0</v>
      </c>
      <c r="L50">
        <v>222</v>
      </c>
    </row>
    <row r="51" spans="1:12" x14ac:dyDescent="0.25">
      <c r="A51" s="60">
        <v>21</v>
      </c>
      <c r="B51" s="60">
        <v>5425</v>
      </c>
      <c r="C51" s="63">
        <v>22</v>
      </c>
      <c r="D51" s="60">
        <v>5434</v>
      </c>
      <c r="E51" s="63">
        <v>24</v>
      </c>
      <c r="F51" s="60">
        <v>5441</v>
      </c>
      <c r="G51" s="66"/>
      <c r="H51" s="66"/>
      <c r="I51" s="41"/>
      <c r="J51" s="41"/>
      <c r="K51" s="51">
        <v>0</v>
      </c>
      <c r="L51">
        <v>222</v>
      </c>
    </row>
    <row r="52" spans="1:12" x14ac:dyDescent="0.25">
      <c r="A52" s="60">
        <v>21</v>
      </c>
      <c r="B52" s="60">
        <v>5546</v>
      </c>
      <c r="C52" s="63">
        <v>22</v>
      </c>
      <c r="D52" s="60">
        <v>5557</v>
      </c>
      <c r="E52" s="63">
        <v>24</v>
      </c>
      <c r="F52" s="60">
        <v>5567</v>
      </c>
      <c r="G52" s="66"/>
      <c r="H52" s="66"/>
      <c r="I52" s="41"/>
      <c r="J52" s="41"/>
      <c r="K52" s="51">
        <v>0</v>
      </c>
      <c r="L52">
        <v>222</v>
      </c>
    </row>
    <row r="53" spans="1:12" x14ac:dyDescent="0.25">
      <c r="A53" s="60">
        <v>21</v>
      </c>
      <c r="B53" s="60">
        <v>5672</v>
      </c>
      <c r="C53" s="63">
        <v>22</v>
      </c>
      <c r="D53" s="60">
        <v>5681</v>
      </c>
      <c r="E53" s="63">
        <v>24</v>
      </c>
      <c r="F53" s="60">
        <v>5688</v>
      </c>
      <c r="G53" s="66"/>
      <c r="H53" s="66"/>
      <c r="I53" s="41"/>
      <c r="J53" s="41"/>
      <c r="K53" s="51">
        <v>0</v>
      </c>
      <c r="L53">
        <v>222</v>
      </c>
    </row>
    <row r="54" spans="1:12" x14ac:dyDescent="0.25">
      <c r="A54" s="60">
        <v>21</v>
      </c>
      <c r="B54" s="60">
        <v>5795</v>
      </c>
      <c r="C54" s="63">
        <v>22</v>
      </c>
      <c r="D54" s="60">
        <v>5804</v>
      </c>
      <c r="E54" s="63">
        <v>24</v>
      </c>
      <c r="F54" s="60">
        <v>5813</v>
      </c>
      <c r="G54" s="66"/>
      <c r="H54" s="66"/>
      <c r="I54" s="41"/>
      <c r="J54" s="41"/>
      <c r="K54" s="51">
        <v>0</v>
      </c>
      <c r="L54">
        <v>222</v>
      </c>
    </row>
    <row r="55" spans="1:12" x14ac:dyDescent="0.25">
      <c r="A55" s="60">
        <v>21</v>
      </c>
      <c r="B55" s="60">
        <v>5914</v>
      </c>
      <c r="C55" s="63">
        <v>22</v>
      </c>
      <c r="D55" s="60">
        <v>5922</v>
      </c>
      <c r="E55" s="63">
        <v>24</v>
      </c>
      <c r="F55" s="60">
        <v>5930</v>
      </c>
      <c r="G55" s="66"/>
      <c r="H55" s="66"/>
      <c r="I55" s="41"/>
      <c r="J55" s="41"/>
      <c r="K55" s="51">
        <v>0</v>
      </c>
      <c r="L55">
        <v>222</v>
      </c>
    </row>
    <row r="56" spans="1:12" x14ac:dyDescent="0.25">
      <c r="A56" s="60">
        <v>21</v>
      </c>
      <c r="B56" s="60">
        <v>6043</v>
      </c>
      <c r="C56" s="63">
        <v>22</v>
      </c>
      <c r="D56" s="60">
        <v>6051</v>
      </c>
      <c r="E56" s="63">
        <v>24</v>
      </c>
      <c r="F56" s="60">
        <v>6053</v>
      </c>
      <c r="G56" s="66"/>
      <c r="H56" s="66"/>
      <c r="I56" s="41"/>
      <c r="J56" s="41"/>
      <c r="K56" s="51">
        <v>0</v>
      </c>
      <c r="L56">
        <v>222</v>
      </c>
    </row>
    <row r="57" spans="1:12" x14ac:dyDescent="0.25">
      <c r="A57" s="59">
        <v>21</v>
      </c>
      <c r="B57" s="59">
        <v>6160</v>
      </c>
      <c r="C57" s="62">
        <v>22</v>
      </c>
      <c r="D57" s="59">
        <v>6168</v>
      </c>
      <c r="E57" s="62">
        <v>24</v>
      </c>
      <c r="F57" s="59">
        <v>6176</v>
      </c>
      <c r="G57" s="65"/>
      <c r="H57" s="65"/>
      <c r="I57" s="42"/>
      <c r="J57" s="42"/>
      <c r="K57" s="43">
        <v>0</v>
      </c>
      <c r="L57">
        <v>222</v>
      </c>
    </row>
    <row r="58" spans="1:12" x14ac:dyDescent="0.25">
      <c r="A58" s="59">
        <v>21</v>
      </c>
      <c r="B58" s="59">
        <v>6281</v>
      </c>
      <c r="C58" s="62">
        <v>22</v>
      </c>
      <c r="D58" s="59">
        <v>6289</v>
      </c>
      <c r="E58" s="62">
        <v>24</v>
      </c>
      <c r="F58" s="59">
        <v>6297</v>
      </c>
      <c r="G58" s="65"/>
      <c r="H58" s="65"/>
      <c r="I58" s="42"/>
      <c r="J58" s="42"/>
      <c r="K58" s="43">
        <v>0</v>
      </c>
      <c r="L58">
        <v>222</v>
      </c>
    </row>
    <row r="59" spans="1:12" x14ac:dyDescent="0.25">
      <c r="A59" s="59">
        <v>21</v>
      </c>
      <c r="B59" s="59">
        <v>6408</v>
      </c>
      <c r="C59" s="62">
        <v>22</v>
      </c>
      <c r="D59" s="59">
        <v>6416</v>
      </c>
      <c r="E59" s="62">
        <v>24</v>
      </c>
      <c r="F59" s="59">
        <v>6425</v>
      </c>
      <c r="G59" s="65"/>
      <c r="H59" s="65"/>
      <c r="I59" s="42"/>
      <c r="J59" s="42"/>
      <c r="K59" s="43">
        <v>0</v>
      </c>
      <c r="L59">
        <v>222</v>
      </c>
    </row>
    <row r="60" spans="1:12" x14ac:dyDescent="0.25">
      <c r="A60" s="59">
        <v>21</v>
      </c>
      <c r="B60" s="59">
        <v>6532</v>
      </c>
      <c r="C60" s="62">
        <v>22</v>
      </c>
      <c r="D60" s="59">
        <v>6540</v>
      </c>
      <c r="E60" s="62">
        <v>24</v>
      </c>
      <c r="F60" s="59">
        <v>6547</v>
      </c>
      <c r="G60" s="65"/>
      <c r="H60" s="65"/>
      <c r="I60" s="42"/>
      <c r="J60" s="42"/>
      <c r="K60" s="43">
        <v>0</v>
      </c>
      <c r="L60">
        <v>222</v>
      </c>
    </row>
    <row r="61" spans="1:12" x14ac:dyDescent="0.25">
      <c r="A61" s="59">
        <v>12</v>
      </c>
      <c r="B61" s="59">
        <v>6646</v>
      </c>
      <c r="C61" s="62">
        <v>24</v>
      </c>
      <c r="D61" s="59">
        <v>6655</v>
      </c>
      <c r="E61" s="62">
        <v>24</v>
      </c>
      <c r="F61" s="59">
        <v>6663</v>
      </c>
      <c r="G61" s="65"/>
      <c r="H61" s="65"/>
      <c r="I61" s="42"/>
      <c r="J61" s="42"/>
      <c r="K61" s="43">
        <v>0</v>
      </c>
      <c r="L61">
        <v>122</v>
      </c>
    </row>
    <row r="62" spans="1:12" x14ac:dyDescent="0.25">
      <c r="A62" s="59">
        <v>21</v>
      </c>
      <c r="B62" s="59">
        <v>6780</v>
      </c>
      <c r="C62" s="62">
        <v>22</v>
      </c>
      <c r="D62" s="59">
        <v>6789</v>
      </c>
      <c r="E62" s="62">
        <v>24</v>
      </c>
      <c r="F62" s="59">
        <v>6796</v>
      </c>
      <c r="G62" s="65"/>
      <c r="H62" s="65"/>
      <c r="I62" s="42"/>
      <c r="J62" s="42"/>
      <c r="K62" s="43">
        <v>0</v>
      </c>
      <c r="L62">
        <v>222</v>
      </c>
    </row>
    <row r="63" spans="1:12" x14ac:dyDescent="0.25">
      <c r="A63" s="59">
        <v>21</v>
      </c>
      <c r="B63" s="59">
        <v>6897</v>
      </c>
      <c r="C63" s="62">
        <v>22</v>
      </c>
      <c r="D63" s="59">
        <v>6906</v>
      </c>
      <c r="E63" s="62">
        <v>24</v>
      </c>
      <c r="F63" s="59">
        <v>6915</v>
      </c>
      <c r="G63" s="65"/>
      <c r="H63" s="65"/>
      <c r="I63" s="42"/>
      <c r="J63" s="42"/>
      <c r="K63" s="43">
        <v>0</v>
      </c>
      <c r="L63">
        <v>222</v>
      </c>
    </row>
    <row r="64" spans="1:12" x14ac:dyDescent="0.25">
      <c r="A64" s="59">
        <v>21</v>
      </c>
      <c r="B64" s="59">
        <v>7022</v>
      </c>
      <c r="C64" s="62">
        <v>22</v>
      </c>
      <c r="D64" s="59">
        <v>7032</v>
      </c>
      <c r="E64" s="62">
        <v>24</v>
      </c>
      <c r="F64" s="59">
        <v>7040</v>
      </c>
      <c r="G64" s="65"/>
      <c r="H64" s="65"/>
      <c r="I64" s="42"/>
      <c r="J64" s="42"/>
      <c r="K64" s="43">
        <v>0</v>
      </c>
      <c r="L64">
        <v>222</v>
      </c>
    </row>
    <row r="65" spans="1:12" x14ac:dyDescent="0.25">
      <c r="A65" s="59">
        <v>21</v>
      </c>
      <c r="B65" s="59">
        <v>7142</v>
      </c>
      <c r="C65" s="62">
        <v>22</v>
      </c>
      <c r="D65" s="59">
        <v>7149</v>
      </c>
      <c r="E65" s="62">
        <v>24</v>
      </c>
      <c r="F65" s="59">
        <v>7157</v>
      </c>
      <c r="G65" s="65"/>
      <c r="H65" s="65"/>
      <c r="I65" s="42"/>
      <c r="J65" s="42"/>
      <c r="K65" s="43">
        <v>0</v>
      </c>
      <c r="L65">
        <v>222</v>
      </c>
    </row>
    <row r="66" spans="1:12" x14ac:dyDescent="0.25">
      <c r="A66" s="59">
        <v>21</v>
      </c>
      <c r="B66" s="59">
        <v>7265</v>
      </c>
      <c r="C66" s="62">
        <v>22</v>
      </c>
      <c r="D66" s="59">
        <v>7272</v>
      </c>
      <c r="E66" s="62">
        <v>24</v>
      </c>
      <c r="F66" s="59">
        <v>7281</v>
      </c>
      <c r="G66" s="65"/>
      <c r="H66" s="65"/>
      <c r="I66" s="42"/>
      <c r="J66" s="42"/>
      <c r="K66" s="43">
        <v>0</v>
      </c>
      <c r="L66">
        <v>222</v>
      </c>
    </row>
    <row r="67" spans="1:12" x14ac:dyDescent="0.25">
      <c r="A67" s="59">
        <v>12</v>
      </c>
      <c r="B67" s="59">
        <v>7377</v>
      </c>
      <c r="C67" s="62">
        <v>24</v>
      </c>
      <c r="D67" s="59">
        <v>7387</v>
      </c>
      <c r="E67" s="62">
        <v>24</v>
      </c>
      <c r="F67" s="59">
        <v>7395</v>
      </c>
      <c r="G67" s="65"/>
      <c r="H67" s="65"/>
      <c r="I67" s="42"/>
      <c r="J67" s="42"/>
      <c r="K67" s="43">
        <v>0</v>
      </c>
      <c r="L67">
        <v>122</v>
      </c>
    </row>
    <row r="68" spans="1:12" x14ac:dyDescent="0.25">
      <c r="A68" s="59">
        <v>12</v>
      </c>
      <c r="B68" s="59">
        <v>7497</v>
      </c>
      <c r="C68" s="62">
        <v>24</v>
      </c>
      <c r="D68" s="59">
        <v>7511</v>
      </c>
      <c r="E68" s="62">
        <v>24</v>
      </c>
      <c r="F68" s="59">
        <v>7521</v>
      </c>
      <c r="G68" s="65"/>
      <c r="H68" s="65"/>
      <c r="I68" s="42"/>
      <c r="J68" s="42"/>
      <c r="K68" s="43">
        <v>0</v>
      </c>
      <c r="L68">
        <v>122</v>
      </c>
    </row>
    <row r="69" spans="1:12" x14ac:dyDescent="0.25">
      <c r="A69" s="59">
        <v>21</v>
      </c>
      <c r="B69" s="59">
        <v>7628</v>
      </c>
      <c r="C69" s="62">
        <v>22</v>
      </c>
      <c r="D69" s="59">
        <v>7636</v>
      </c>
      <c r="E69" s="62">
        <v>24</v>
      </c>
      <c r="F69" s="59">
        <v>7644</v>
      </c>
      <c r="G69" s="65"/>
      <c r="H69" s="65"/>
      <c r="I69" s="42"/>
      <c r="J69" s="42"/>
      <c r="K69" s="43">
        <v>0</v>
      </c>
      <c r="L69">
        <v>222</v>
      </c>
    </row>
    <row r="70" spans="1:12" x14ac:dyDescent="0.25">
      <c r="A70" s="59">
        <v>21</v>
      </c>
      <c r="B70" s="59">
        <v>7749</v>
      </c>
      <c r="C70" s="62">
        <v>22</v>
      </c>
      <c r="D70" s="59">
        <v>7759</v>
      </c>
      <c r="E70" s="62">
        <v>24</v>
      </c>
      <c r="F70" s="59">
        <v>7767</v>
      </c>
      <c r="G70" s="65"/>
      <c r="H70" s="65"/>
      <c r="I70" s="42"/>
      <c r="J70" s="42"/>
      <c r="K70" s="43">
        <v>0</v>
      </c>
      <c r="L70">
        <v>222</v>
      </c>
    </row>
    <row r="71" spans="1:12" x14ac:dyDescent="0.25">
      <c r="A71" s="59">
        <v>21</v>
      </c>
      <c r="B71" s="59">
        <v>7869</v>
      </c>
      <c r="C71" s="62">
        <v>22</v>
      </c>
      <c r="D71" s="59">
        <v>7879</v>
      </c>
      <c r="E71" s="62">
        <v>24</v>
      </c>
      <c r="F71" s="59">
        <v>7886</v>
      </c>
      <c r="G71" s="65"/>
      <c r="H71" s="65"/>
      <c r="I71" s="42"/>
      <c r="J71" s="42"/>
      <c r="K71" s="43">
        <v>0</v>
      </c>
      <c r="L71">
        <v>222</v>
      </c>
    </row>
    <row r="72" spans="1:12" x14ac:dyDescent="0.25">
      <c r="A72" s="59">
        <v>12</v>
      </c>
      <c r="B72" s="59">
        <v>7985</v>
      </c>
      <c r="C72" s="62">
        <v>24</v>
      </c>
      <c r="D72" s="59">
        <v>8001</v>
      </c>
      <c r="E72" s="62">
        <v>24</v>
      </c>
      <c r="F72" s="59">
        <v>8010</v>
      </c>
      <c r="G72" s="65"/>
      <c r="H72" s="65"/>
      <c r="I72" s="42"/>
      <c r="J72" s="42"/>
      <c r="K72" s="43">
        <v>0</v>
      </c>
      <c r="L72">
        <v>122</v>
      </c>
    </row>
    <row r="73" spans="1:12" x14ac:dyDescent="0.25">
      <c r="A73" s="59">
        <v>12</v>
      </c>
      <c r="B73" s="59">
        <v>8107</v>
      </c>
      <c r="C73" s="62">
        <v>24</v>
      </c>
      <c r="D73" s="59">
        <v>8116</v>
      </c>
      <c r="E73" s="62">
        <v>24</v>
      </c>
      <c r="F73" s="59">
        <v>8124</v>
      </c>
      <c r="G73" s="65"/>
      <c r="H73" s="65"/>
      <c r="I73" s="42"/>
      <c r="J73" s="42"/>
      <c r="K73" s="43">
        <v>0</v>
      </c>
      <c r="L73">
        <v>122</v>
      </c>
    </row>
    <row r="74" spans="1:12" x14ac:dyDescent="0.25">
      <c r="A74" s="59">
        <v>21</v>
      </c>
      <c r="B74" s="59">
        <v>8233</v>
      </c>
      <c r="C74" s="62">
        <v>22</v>
      </c>
      <c r="D74" s="59">
        <v>8242</v>
      </c>
      <c r="E74" s="62">
        <v>24</v>
      </c>
      <c r="F74" s="59">
        <v>8250</v>
      </c>
      <c r="G74" s="65"/>
      <c r="H74" s="65"/>
      <c r="I74" s="42"/>
      <c r="J74" s="42"/>
      <c r="K74" s="43">
        <v>0</v>
      </c>
      <c r="L74">
        <v>222</v>
      </c>
    </row>
    <row r="75" spans="1:12" x14ac:dyDescent="0.25">
      <c r="A75" s="59">
        <v>21</v>
      </c>
      <c r="B75" s="59">
        <v>8363</v>
      </c>
      <c r="C75" s="62">
        <v>22</v>
      </c>
      <c r="D75" s="59">
        <v>8373</v>
      </c>
      <c r="E75" s="62">
        <v>24</v>
      </c>
      <c r="F75" s="59">
        <v>8383</v>
      </c>
      <c r="G75" s="65"/>
      <c r="H75" s="65"/>
      <c r="I75" s="42"/>
      <c r="J75" s="42"/>
      <c r="K75" s="43">
        <v>0</v>
      </c>
      <c r="L75">
        <v>222</v>
      </c>
    </row>
    <row r="76" spans="1:12" x14ac:dyDescent="0.25">
      <c r="A76" s="59">
        <v>21</v>
      </c>
      <c r="B76" s="59">
        <v>8489</v>
      </c>
      <c r="C76" s="62">
        <v>22</v>
      </c>
      <c r="D76" s="59">
        <v>8494</v>
      </c>
      <c r="E76" s="62">
        <v>24</v>
      </c>
      <c r="F76" s="59">
        <v>8501</v>
      </c>
      <c r="G76" s="65"/>
      <c r="H76" s="65"/>
      <c r="I76" s="42"/>
      <c r="J76" s="42"/>
      <c r="K76" s="43">
        <v>0</v>
      </c>
      <c r="L76">
        <v>222</v>
      </c>
    </row>
    <row r="77" spans="1:12" x14ac:dyDescent="0.25">
      <c r="A77" s="59">
        <v>21</v>
      </c>
      <c r="B77" s="59">
        <v>8608</v>
      </c>
      <c r="C77" s="62">
        <v>22</v>
      </c>
      <c r="D77" s="59">
        <v>8620</v>
      </c>
      <c r="E77" s="62">
        <v>24</v>
      </c>
      <c r="F77" s="59">
        <v>8629</v>
      </c>
      <c r="G77" s="65"/>
      <c r="H77" s="65"/>
      <c r="I77" s="42"/>
      <c r="J77" s="42"/>
      <c r="K77" s="43">
        <v>0</v>
      </c>
      <c r="L77">
        <v>222</v>
      </c>
    </row>
    <row r="78" spans="1:12" x14ac:dyDescent="0.25">
      <c r="A78" s="59">
        <v>21</v>
      </c>
      <c r="B78" s="59">
        <v>8732</v>
      </c>
      <c r="C78" s="62">
        <v>22</v>
      </c>
      <c r="D78" s="59">
        <v>8743</v>
      </c>
      <c r="E78" s="62">
        <v>24</v>
      </c>
      <c r="F78" s="59">
        <v>8750</v>
      </c>
      <c r="G78" s="65"/>
      <c r="H78" s="65"/>
      <c r="I78" s="42"/>
      <c r="J78" s="42"/>
      <c r="K78" s="43">
        <v>0</v>
      </c>
      <c r="L78">
        <v>222</v>
      </c>
    </row>
    <row r="79" spans="1:12" x14ac:dyDescent="0.25">
      <c r="A79" s="59">
        <v>21</v>
      </c>
      <c r="B79" s="59">
        <v>8855</v>
      </c>
      <c r="C79" s="62">
        <v>22</v>
      </c>
      <c r="D79" s="59">
        <v>8864</v>
      </c>
      <c r="E79" s="62">
        <v>24</v>
      </c>
      <c r="F79" s="59">
        <v>8873</v>
      </c>
      <c r="G79" s="65"/>
      <c r="H79" s="65"/>
      <c r="I79" s="42"/>
      <c r="J79" s="42"/>
      <c r="K79" s="43">
        <v>0</v>
      </c>
      <c r="L79">
        <v>222</v>
      </c>
    </row>
    <row r="80" spans="1:12" x14ac:dyDescent="0.25">
      <c r="A80" s="59">
        <v>12</v>
      </c>
      <c r="B80" s="59">
        <v>8971</v>
      </c>
      <c r="C80" s="62">
        <v>24</v>
      </c>
      <c r="D80" s="59">
        <v>8980</v>
      </c>
      <c r="E80" s="62">
        <v>24</v>
      </c>
      <c r="F80" s="59">
        <v>8990</v>
      </c>
      <c r="G80" s="65"/>
      <c r="H80" s="65"/>
      <c r="I80" s="42"/>
      <c r="J80" s="42"/>
      <c r="K80" s="43">
        <v>0</v>
      </c>
      <c r="L80">
        <v>122</v>
      </c>
    </row>
    <row r="81" spans="1:12" x14ac:dyDescent="0.25">
      <c r="A81" s="60">
        <v>21</v>
      </c>
      <c r="B81" s="60">
        <v>9096</v>
      </c>
      <c r="C81" s="63">
        <v>22</v>
      </c>
      <c r="D81" s="60">
        <v>9103</v>
      </c>
      <c r="E81" s="63">
        <v>24</v>
      </c>
      <c r="F81" s="60">
        <v>9111</v>
      </c>
      <c r="G81" s="66"/>
      <c r="H81" s="66"/>
      <c r="I81" s="41"/>
      <c r="J81" s="41"/>
      <c r="K81" s="51">
        <v>0</v>
      </c>
      <c r="L81">
        <v>222</v>
      </c>
    </row>
    <row r="82" spans="1:12" x14ac:dyDescent="0.25">
      <c r="A82" s="60">
        <v>21</v>
      </c>
      <c r="B82" s="60">
        <v>9235</v>
      </c>
      <c r="C82" s="63">
        <v>22</v>
      </c>
      <c r="D82" s="60">
        <v>9249</v>
      </c>
      <c r="E82" s="63">
        <v>24</v>
      </c>
      <c r="F82" s="60">
        <v>9257</v>
      </c>
      <c r="G82" s="66"/>
      <c r="H82" s="66"/>
      <c r="I82" s="41"/>
      <c r="J82" s="41"/>
      <c r="K82" s="51">
        <v>0</v>
      </c>
      <c r="L82">
        <v>222</v>
      </c>
    </row>
    <row r="83" spans="1:12" x14ac:dyDescent="0.25">
      <c r="A83" s="60">
        <v>21</v>
      </c>
      <c r="B83" s="60">
        <v>9376</v>
      </c>
      <c r="C83" s="63">
        <v>22</v>
      </c>
      <c r="D83" s="60">
        <v>9385</v>
      </c>
      <c r="E83" s="63">
        <v>24</v>
      </c>
      <c r="F83" s="60">
        <v>9393</v>
      </c>
      <c r="G83" s="66"/>
      <c r="H83" s="66"/>
      <c r="I83" s="41"/>
      <c r="J83" s="41"/>
      <c r="K83" s="51">
        <v>0</v>
      </c>
      <c r="L83">
        <v>222</v>
      </c>
    </row>
    <row r="84" spans="1:12" x14ac:dyDescent="0.25">
      <c r="A84" s="60">
        <v>21</v>
      </c>
      <c r="B84" s="60">
        <v>9500</v>
      </c>
      <c r="C84" s="63">
        <v>22</v>
      </c>
      <c r="D84" s="60">
        <v>9508</v>
      </c>
      <c r="E84" s="63">
        <v>24</v>
      </c>
      <c r="F84" s="60">
        <v>9517</v>
      </c>
      <c r="G84" s="66"/>
      <c r="H84" s="66"/>
      <c r="I84" s="41"/>
      <c r="J84" s="41"/>
      <c r="K84" s="51">
        <v>0</v>
      </c>
      <c r="L84">
        <v>222</v>
      </c>
    </row>
    <row r="85" spans="1:12" x14ac:dyDescent="0.25">
      <c r="A85" s="60">
        <v>21</v>
      </c>
      <c r="B85" s="60">
        <v>9622</v>
      </c>
      <c r="C85" s="63">
        <v>22</v>
      </c>
      <c r="D85" s="60">
        <v>9629</v>
      </c>
      <c r="E85" s="63">
        <v>24</v>
      </c>
      <c r="F85" s="60">
        <v>9635</v>
      </c>
      <c r="G85" s="66"/>
      <c r="H85" s="66"/>
      <c r="I85" s="41"/>
      <c r="J85" s="41"/>
      <c r="K85" s="51">
        <v>0</v>
      </c>
      <c r="L85">
        <v>222</v>
      </c>
    </row>
    <row r="86" spans="1:12" x14ac:dyDescent="0.25">
      <c r="A86" s="60">
        <v>21</v>
      </c>
      <c r="B86" s="60">
        <v>9758</v>
      </c>
      <c r="C86" s="63">
        <v>22</v>
      </c>
      <c r="D86" s="60">
        <v>9768</v>
      </c>
      <c r="E86" s="63">
        <v>24</v>
      </c>
      <c r="F86" s="60">
        <v>9778</v>
      </c>
      <c r="G86" s="66"/>
      <c r="H86" s="66"/>
      <c r="I86" s="41"/>
      <c r="J86" s="41"/>
      <c r="K86" s="51">
        <v>0</v>
      </c>
      <c r="L86">
        <v>222</v>
      </c>
    </row>
    <row r="87" spans="1:12" x14ac:dyDescent="0.25">
      <c r="A87" s="60">
        <v>21</v>
      </c>
      <c r="B87" s="60">
        <v>9959</v>
      </c>
      <c r="C87" s="63">
        <v>22</v>
      </c>
      <c r="D87" s="60">
        <v>9967</v>
      </c>
      <c r="E87" s="63">
        <v>24</v>
      </c>
      <c r="F87" s="60">
        <v>9975</v>
      </c>
      <c r="G87" s="66"/>
      <c r="H87" s="66"/>
      <c r="I87" s="41"/>
      <c r="J87" s="41"/>
      <c r="K87" s="51">
        <v>0</v>
      </c>
      <c r="L87">
        <v>222</v>
      </c>
    </row>
    <row r="88" spans="1:12" x14ac:dyDescent="0.25">
      <c r="A88" s="60">
        <v>21</v>
      </c>
      <c r="B88" s="60">
        <v>10205</v>
      </c>
      <c r="C88" s="63">
        <v>22</v>
      </c>
      <c r="D88" s="60">
        <v>10214</v>
      </c>
      <c r="E88" s="63">
        <v>24</v>
      </c>
      <c r="F88" s="60">
        <v>10224</v>
      </c>
      <c r="G88" s="66"/>
      <c r="H88" s="66"/>
      <c r="I88" s="41"/>
      <c r="J88" s="41"/>
      <c r="K88" s="51">
        <v>0</v>
      </c>
      <c r="L88">
        <v>222</v>
      </c>
    </row>
    <row r="89" spans="1:12" x14ac:dyDescent="0.25">
      <c r="A89" s="60">
        <v>21</v>
      </c>
      <c r="B89" s="60">
        <v>10367</v>
      </c>
      <c r="C89" s="63">
        <v>22</v>
      </c>
      <c r="D89" s="60">
        <v>10375</v>
      </c>
      <c r="E89" s="63">
        <v>24</v>
      </c>
      <c r="F89" s="60">
        <v>10383</v>
      </c>
      <c r="G89" s="66"/>
      <c r="H89" s="66"/>
      <c r="I89" s="41"/>
      <c r="J89" s="41"/>
      <c r="K89" s="51">
        <v>0</v>
      </c>
      <c r="L89">
        <v>222</v>
      </c>
    </row>
    <row r="90" spans="1:12" x14ac:dyDescent="0.25">
      <c r="A90" s="60">
        <v>21</v>
      </c>
      <c r="B90" s="60">
        <v>10496</v>
      </c>
      <c r="C90" s="63">
        <v>22</v>
      </c>
      <c r="D90" s="60">
        <v>10504</v>
      </c>
      <c r="E90" s="63">
        <v>24</v>
      </c>
      <c r="F90" s="60">
        <v>10513</v>
      </c>
      <c r="G90" s="66"/>
      <c r="H90" s="66"/>
      <c r="I90" s="41"/>
      <c r="J90" s="41"/>
      <c r="K90" s="51">
        <v>0</v>
      </c>
      <c r="L90">
        <v>222</v>
      </c>
    </row>
    <row r="91" spans="1:12" x14ac:dyDescent="0.25">
      <c r="A91" s="60">
        <v>21</v>
      </c>
      <c r="B91" s="60">
        <v>10652</v>
      </c>
      <c r="C91" s="63">
        <v>22</v>
      </c>
      <c r="D91" s="60">
        <v>10661</v>
      </c>
      <c r="E91" s="63">
        <v>24</v>
      </c>
      <c r="F91" s="60">
        <v>10670</v>
      </c>
      <c r="G91" s="66"/>
      <c r="H91" s="66"/>
      <c r="I91" s="41"/>
      <c r="J91" s="41"/>
      <c r="K91" s="51">
        <v>0</v>
      </c>
      <c r="L91">
        <v>222</v>
      </c>
    </row>
    <row r="92" spans="1:12" x14ac:dyDescent="0.25">
      <c r="A92" s="60">
        <v>12</v>
      </c>
      <c r="B92" s="60">
        <v>10799</v>
      </c>
      <c r="C92" s="63">
        <v>13</v>
      </c>
      <c r="D92" s="60">
        <v>10815</v>
      </c>
      <c r="E92" s="63">
        <v>24</v>
      </c>
      <c r="F92" s="60">
        <v>10831</v>
      </c>
      <c r="G92" s="66"/>
      <c r="H92" s="66"/>
      <c r="I92" s="41"/>
      <c r="J92" s="41"/>
      <c r="K92" s="51">
        <v>0</v>
      </c>
      <c r="L92">
        <v>112</v>
      </c>
    </row>
    <row r="93" spans="1:12" x14ac:dyDescent="0.25">
      <c r="A93" s="60">
        <v>21</v>
      </c>
      <c r="B93" s="60">
        <v>11000</v>
      </c>
      <c r="C93" s="63">
        <v>22</v>
      </c>
      <c r="D93" s="60">
        <v>11009</v>
      </c>
      <c r="E93" s="63">
        <v>24</v>
      </c>
      <c r="F93" s="60">
        <v>11017</v>
      </c>
      <c r="G93" s="66"/>
      <c r="H93" s="66"/>
      <c r="I93" s="41"/>
      <c r="J93" s="41"/>
      <c r="K93" s="51">
        <v>0</v>
      </c>
      <c r="L93">
        <v>222</v>
      </c>
    </row>
    <row r="94" spans="1:12" x14ac:dyDescent="0.25">
      <c r="A94" s="60">
        <v>21</v>
      </c>
      <c r="B94" s="60">
        <v>11126</v>
      </c>
      <c r="C94" s="63">
        <v>22</v>
      </c>
      <c r="D94" s="60">
        <v>11136</v>
      </c>
      <c r="E94" s="63">
        <v>24</v>
      </c>
      <c r="F94" s="60">
        <v>11143</v>
      </c>
      <c r="G94" s="66"/>
      <c r="H94" s="66"/>
      <c r="I94" s="41"/>
      <c r="J94" s="41"/>
      <c r="K94" s="51">
        <v>0</v>
      </c>
      <c r="L94">
        <v>222</v>
      </c>
    </row>
    <row r="95" spans="1:12" x14ac:dyDescent="0.25">
      <c r="A95" s="60">
        <v>12</v>
      </c>
      <c r="B95" s="60">
        <v>11254</v>
      </c>
      <c r="C95" s="63">
        <v>24</v>
      </c>
      <c r="D95" s="60">
        <v>11265</v>
      </c>
      <c r="E95" s="63">
        <v>24</v>
      </c>
      <c r="F95" s="60">
        <v>11274</v>
      </c>
      <c r="G95" s="66"/>
      <c r="H95" s="66"/>
      <c r="I95" s="41"/>
      <c r="J95" s="41"/>
      <c r="K95" s="51">
        <v>0</v>
      </c>
      <c r="L95">
        <v>122</v>
      </c>
    </row>
    <row r="96" spans="1:12" x14ac:dyDescent="0.25">
      <c r="A96" s="60">
        <v>21</v>
      </c>
      <c r="B96" s="60">
        <v>11385</v>
      </c>
      <c r="C96" s="63">
        <v>22</v>
      </c>
      <c r="D96" s="60">
        <v>11393</v>
      </c>
      <c r="E96" s="63">
        <v>24</v>
      </c>
      <c r="F96" s="60">
        <v>11400</v>
      </c>
      <c r="G96" s="66"/>
      <c r="H96" s="66"/>
      <c r="I96" s="41"/>
      <c r="J96" s="41"/>
      <c r="K96" s="51">
        <v>0</v>
      </c>
      <c r="L96">
        <v>222</v>
      </c>
    </row>
    <row r="97" spans="1:12" x14ac:dyDescent="0.25">
      <c r="A97" s="60">
        <v>21</v>
      </c>
      <c r="B97" s="60">
        <v>11506</v>
      </c>
      <c r="C97" s="63">
        <v>22</v>
      </c>
      <c r="D97" s="60">
        <v>11511</v>
      </c>
      <c r="E97" s="63">
        <v>24</v>
      </c>
      <c r="F97" s="60">
        <v>11516</v>
      </c>
      <c r="G97" s="66"/>
      <c r="H97" s="66"/>
      <c r="I97" s="41"/>
      <c r="J97" s="41"/>
      <c r="K97" s="51">
        <v>0</v>
      </c>
      <c r="L97">
        <v>222</v>
      </c>
    </row>
    <row r="98" spans="1:12" x14ac:dyDescent="0.25">
      <c r="A98" s="60">
        <v>12</v>
      </c>
      <c r="B98" s="60">
        <v>11661</v>
      </c>
      <c r="C98" s="63">
        <v>24</v>
      </c>
      <c r="D98" s="60">
        <v>11674</v>
      </c>
      <c r="E98" s="63">
        <v>24</v>
      </c>
      <c r="F98" s="60">
        <v>11682</v>
      </c>
      <c r="G98" s="66"/>
      <c r="H98" s="66"/>
      <c r="I98" s="41"/>
      <c r="J98" s="41"/>
      <c r="K98" s="51">
        <v>0</v>
      </c>
      <c r="L98">
        <v>122</v>
      </c>
    </row>
    <row r="99" spans="1:12" x14ac:dyDescent="0.25">
      <c r="A99" s="60">
        <v>21</v>
      </c>
      <c r="B99" s="60">
        <v>11848</v>
      </c>
      <c r="C99" s="63">
        <v>22</v>
      </c>
      <c r="D99" s="60">
        <v>11856</v>
      </c>
      <c r="E99" s="63">
        <v>24</v>
      </c>
      <c r="F99" s="60">
        <v>11866</v>
      </c>
      <c r="G99" s="66"/>
      <c r="H99" s="66"/>
      <c r="I99" s="41"/>
      <c r="J99" s="41"/>
      <c r="K99" s="51">
        <v>0</v>
      </c>
      <c r="L99">
        <v>222</v>
      </c>
    </row>
    <row r="100" spans="1:12" x14ac:dyDescent="0.25">
      <c r="A100" s="60">
        <v>21</v>
      </c>
      <c r="B100" s="60">
        <v>12001</v>
      </c>
      <c r="C100" s="63">
        <v>22</v>
      </c>
      <c r="D100" s="60">
        <v>12009</v>
      </c>
      <c r="E100" s="63">
        <v>24</v>
      </c>
      <c r="F100" s="60">
        <v>12017</v>
      </c>
      <c r="G100" s="66"/>
      <c r="H100" s="66"/>
      <c r="I100" s="41"/>
      <c r="J100" s="41"/>
      <c r="K100" s="51">
        <v>0</v>
      </c>
      <c r="L100">
        <v>222</v>
      </c>
    </row>
    <row r="101" spans="1:12" x14ac:dyDescent="0.25">
      <c r="A101" s="60">
        <v>12</v>
      </c>
      <c r="B101" s="60">
        <v>12115</v>
      </c>
      <c r="C101" s="63">
        <v>24</v>
      </c>
      <c r="D101" s="60">
        <v>12127</v>
      </c>
      <c r="E101" s="63">
        <v>24</v>
      </c>
      <c r="F101" s="60">
        <v>12136</v>
      </c>
      <c r="G101" s="66"/>
      <c r="H101" s="66"/>
      <c r="I101" s="41"/>
      <c r="J101" s="41"/>
      <c r="K101" s="51">
        <v>0</v>
      </c>
      <c r="L101">
        <v>122</v>
      </c>
    </row>
    <row r="102" spans="1:12" x14ac:dyDescent="0.25">
      <c r="A102" s="60">
        <v>21</v>
      </c>
      <c r="B102" s="60">
        <v>12243</v>
      </c>
      <c r="C102" s="63">
        <v>22</v>
      </c>
      <c r="D102" s="60">
        <v>12245</v>
      </c>
      <c r="E102" s="63">
        <v>24</v>
      </c>
      <c r="F102" s="60">
        <v>12254</v>
      </c>
      <c r="G102" s="66"/>
      <c r="H102" s="66"/>
      <c r="I102" s="41"/>
      <c r="J102" s="41"/>
      <c r="K102" s="51">
        <v>0</v>
      </c>
      <c r="L102">
        <v>222</v>
      </c>
    </row>
    <row r="103" spans="1:12" x14ac:dyDescent="0.25">
      <c r="A103" s="60">
        <v>21</v>
      </c>
      <c r="B103" s="60">
        <v>12362</v>
      </c>
      <c r="C103" s="63">
        <v>22</v>
      </c>
      <c r="D103" s="60">
        <v>12369</v>
      </c>
      <c r="E103" s="63">
        <v>24</v>
      </c>
      <c r="F103" s="60">
        <v>12377</v>
      </c>
      <c r="G103" s="66"/>
      <c r="H103" s="66"/>
      <c r="I103" s="41"/>
      <c r="J103" s="41"/>
      <c r="K103" s="51">
        <v>0</v>
      </c>
      <c r="L103">
        <v>222</v>
      </c>
    </row>
    <row r="104" spans="1:12" x14ac:dyDescent="0.25">
      <c r="A104" s="60">
        <v>12</v>
      </c>
      <c r="B104" s="60">
        <v>12473</v>
      </c>
      <c r="C104" s="63">
        <v>24</v>
      </c>
      <c r="D104" s="60">
        <v>12485</v>
      </c>
      <c r="E104" s="63">
        <v>24</v>
      </c>
      <c r="F104" s="60">
        <v>12494</v>
      </c>
      <c r="G104" s="66"/>
      <c r="H104" s="66"/>
      <c r="I104" s="41"/>
      <c r="J104" s="41"/>
      <c r="K104" s="51">
        <v>0</v>
      </c>
      <c r="L104">
        <v>122</v>
      </c>
    </row>
    <row r="105" spans="1:12" x14ac:dyDescent="0.25">
      <c r="A105" s="60">
        <v>21</v>
      </c>
      <c r="B105" s="60">
        <v>12601</v>
      </c>
      <c r="C105" s="63">
        <v>22</v>
      </c>
      <c r="D105" s="60">
        <v>12609</v>
      </c>
      <c r="E105" s="63">
        <v>24</v>
      </c>
      <c r="F105" s="60">
        <v>12611</v>
      </c>
      <c r="G105" s="66"/>
      <c r="H105" s="66"/>
      <c r="I105" s="41"/>
      <c r="J105" s="41"/>
      <c r="K105" s="51">
        <v>0</v>
      </c>
      <c r="L105">
        <v>222</v>
      </c>
    </row>
    <row r="106" spans="1:12" x14ac:dyDescent="0.25">
      <c r="A106" s="59">
        <v>21</v>
      </c>
      <c r="B106" s="59">
        <v>12729</v>
      </c>
      <c r="C106" s="62">
        <v>22</v>
      </c>
      <c r="D106" s="59">
        <v>12737</v>
      </c>
      <c r="E106" s="62">
        <v>24</v>
      </c>
      <c r="F106" s="59">
        <v>12744</v>
      </c>
      <c r="G106" s="65"/>
      <c r="H106" s="65"/>
      <c r="I106" s="42"/>
      <c r="J106" s="42"/>
      <c r="K106" s="43">
        <v>0</v>
      </c>
      <c r="L106">
        <v>222</v>
      </c>
    </row>
    <row r="107" spans="1:12" x14ac:dyDescent="0.25">
      <c r="A107" s="59">
        <v>12</v>
      </c>
      <c r="B107" s="59">
        <v>12843</v>
      </c>
      <c r="C107" s="62">
        <v>24</v>
      </c>
      <c r="D107" s="59">
        <v>12859</v>
      </c>
      <c r="E107" s="62">
        <v>24</v>
      </c>
      <c r="F107" s="59">
        <v>12866</v>
      </c>
      <c r="G107" s="65"/>
      <c r="H107" s="65"/>
      <c r="I107" s="42"/>
      <c r="J107" s="42"/>
      <c r="K107" s="43">
        <v>0</v>
      </c>
      <c r="L107">
        <v>122</v>
      </c>
    </row>
    <row r="108" spans="1:12" x14ac:dyDescent="0.25">
      <c r="A108" s="59">
        <v>21</v>
      </c>
      <c r="B108" s="59">
        <v>12980</v>
      </c>
      <c r="C108" s="62">
        <v>22</v>
      </c>
      <c r="D108" s="59">
        <v>12988</v>
      </c>
      <c r="E108" s="62">
        <v>24</v>
      </c>
      <c r="F108" s="59">
        <v>12996</v>
      </c>
      <c r="G108" s="65"/>
      <c r="H108" s="65"/>
      <c r="I108" s="42"/>
      <c r="J108" s="42"/>
      <c r="K108" s="43">
        <v>0</v>
      </c>
      <c r="L108">
        <v>222</v>
      </c>
    </row>
    <row r="109" spans="1:12" x14ac:dyDescent="0.25">
      <c r="A109" s="59">
        <v>21</v>
      </c>
      <c r="B109" s="59">
        <v>13107</v>
      </c>
      <c r="C109" s="62">
        <v>22</v>
      </c>
      <c r="D109" s="59">
        <v>13116</v>
      </c>
      <c r="E109" s="62">
        <v>24</v>
      </c>
      <c r="F109" s="59">
        <v>13124</v>
      </c>
      <c r="G109" s="65"/>
      <c r="H109" s="65"/>
      <c r="I109" s="42"/>
      <c r="J109" s="42"/>
      <c r="K109" s="43">
        <v>0</v>
      </c>
      <c r="L109">
        <v>222</v>
      </c>
    </row>
    <row r="110" spans="1:12" x14ac:dyDescent="0.25">
      <c r="A110" s="59">
        <v>21</v>
      </c>
      <c r="B110" s="59">
        <v>13243</v>
      </c>
      <c r="C110" s="62">
        <v>22</v>
      </c>
      <c r="D110" s="59">
        <v>13252</v>
      </c>
      <c r="E110" s="62">
        <v>24</v>
      </c>
      <c r="F110" s="59">
        <v>13260</v>
      </c>
      <c r="G110" s="65"/>
      <c r="H110" s="65"/>
      <c r="I110" s="42"/>
      <c r="J110" s="42"/>
      <c r="K110" s="43">
        <v>0</v>
      </c>
      <c r="L110">
        <v>222</v>
      </c>
    </row>
    <row r="111" spans="1:12" x14ac:dyDescent="0.25">
      <c r="A111" s="59">
        <v>21</v>
      </c>
      <c r="B111" s="59">
        <v>13383</v>
      </c>
      <c r="C111" s="62">
        <v>22</v>
      </c>
      <c r="D111" s="59">
        <v>13393</v>
      </c>
      <c r="E111" s="62">
        <v>24</v>
      </c>
      <c r="F111" s="59">
        <v>13401</v>
      </c>
      <c r="G111" s="65"/>
      <c r="H111" s="65"/>
      <c r="I111" s="42"/>
      <c r="J111" s="42"/>
      <c r="K111" s="43">
        <v>0</v>
      </c>
      <c r="L111">
        <v>222</v>
      </c>
    </row>
    <row r="112" spans="1:12" x14ac:dyDescent="0.25">
      <c r="A112" s="59">
        <v>12</v>
      </c>
      <c r="B112" s="59">
        <v>13504</v>
      </c>
      <c r="C112" s="62">
        <v>24</v>
      </c>
      <c r="D112" s="59">
        <v>13518</v>
      </c>
      <c r="E112" s="62">
        <v>24</v>
      </c>
      <c r="F112" s="59">
        <v>13526</v>
      </c>
      <c r="G112" s="65"/>
      <c r="H112" s="65"/>
      <c r="I112" s="42"/>
      <c r="J112" s="42"/>
      <c r="K112" s="43">
        <v>0</v>
      </c>
      <c r="L112">
        <v>122</v>
      </c>
    </row>
    <row r="113" spans="1:12" x14ac:dyDescent="0.25">
      <c r="A113" s="59">
        <v>21</v>
      </c>
      <c r="B113" s="59">
        <v>13643</v>
      </c>
      <c r="C113" s="62">
        <v>22</v>
      </c>
      <c r="D113" s="59">
        <v>13651</v>
      </c>
      <c r="E113" s="62">
        <v>24</v>
      </c>
      <c r="F113" s="59">
        <v>13660</v>
      </c>
      <c r="G113" s="65"/>
      <c r="H113" s="65"/>
      <c r="I113" s="42"/>
      <c r="J113" s="42"/>
      <c r="K113" s="43">
        <v>0</v>
      </c>
      <c r="L113">
        <v>222</v>
      </c>
    </row>
    <row r="114" spans="1:12" x14ac:dyDescent="0.25">
      <c r="A114" s="59">
        <v>12</v>
      </c>
      <c r="B114" s="59">
        <v>13763</v>
      </c>
      <c r="C114" s="62">
        <v>24</v>
      </c>
      <c r="D114" s="59">
        <v>13776</v>
      </c>
      <c r="E114" s="62">
        <v>24</v>
      </c>
      <c r="F114" s="59">
        <v>13782</v>
      </c>
      <c r="G114" s="65"/>
      <c r="H114" s="65"/>
      <c r="I114" s="42"/>
      <c r="J114" s="42"/>
      <c r="K114" s="43">
        <v>0</v>
      </c>
      <c r="L114">
        <v>122</v>
      </c>
    </row>
    <row r="115" spans="1:12" x14ac:dyDescent="0.25">
      <c r="A115" s="59">
        <v>12</v>
      </c>
      <c r="B115" s="59">
        <v>13880</v>
      </c>
      <c r="C115" s="62">
        <v>13</v>
      </c>
      <c r="D115" s="59">
        <v>13882</v>
      </c>
      <c r="E115" s="62">
        <v>24</v>
      </c>
      <c r="F115" s="59">
        <v>13900</v>
      </c>
      <c r="G115" s="65"/>
      <c r="H115" s="65"/>
      <c r="I115" s="42"/>
      <c r="J115" s="42"/>
      <c r="K115" s="43">
        <v>0</v>
      </c>
      <c r="L115">
        <v>112</v>
      </c>
    </row>
    <row r="116" spans="1:12" x14ac:dyDescent="0.25">
      <c r="A116" s="59">
        <v>21</v>
      </c>
      <c r="B116" s="59">
        <v>14007</v>
      </c>
      <c r="C116" s="62">
        <v>22</v>
      </c>
      <c r="D116" s="59">
        <v>14016</v>
      </c>
      <c r="E116" s="62">
        <v>24</v>
      </c>
      <c r="F116" s="59">
        <v>14024</v>
      </c>
      <c r="G116" s="65"/>
      <c r="H116" s="65"/>
      <c r="I116" s="42"/>
      <c r="J116" s="42"/>
      <c r="K116" s="43">
        <v>0</v>
      </c>
      <c r="L116">
        <v>222</v>
      </c>
    </row>
    <row r="117" spans="1:12" x14ac:dyDescent="0.25">
      <c r="A117" s="59">
        <v>12</v>
      </c>
      <c r="B117" s="59">
        <v>14123</v>
      </c>
      <c r="C117" s="62">
        <v>24</v>
      </c>
      <c r="D117" s="59">
        <v>14132</v>
      </c>
      <c r="E117" s="62">
        <v>24</v>
      </c>
      <c r="F117" s="59">
        <v>14139</v>
      </c>
      <c r="G117" s="65"/>
      <c r="H117" s="65"/>
      <c r="I117" s="42"/>
      <c r="J117" s="42"/>
      <c r="K117" s="43">
        <v>0</v>
      </c>
      <c r="L117">
        <v>122</v>
      </c>
    </row>
    <row r="118" spans="1:12" x14ac:dyDescent="0.25">
      <c r="A118" s="59">
        <v>21</v>
      </c>
      <c r="B118" s="59">
        <v>14249</v>
      </c>
      <c r="C118" s="62">
        <v>22</v>
      </c>
      <c r="D118" s="59">
        <v>14257</v>
      </c>
      <c r="E118" s="62">
        <v>24</v>
      </c>
      <c r="F118" s="59">
        <v>14265</v>
      </c>
      <c r="G118" s="65"/>
      <c r="H118" s="65"/>
      <c r="I118" s="42"/>
      <c r="J118" s="42"/>
      <c r="K118" s="43">
        <v>0</v>
      </c>
      <c r="L118">
        <v>222</v>
      </c>
    </row>
    <row r="119" spans="1:12" x14ac:dyDescent="0.25">
      <c r="A119" s="59">
        <v>21</v>
      </c>
      <c r="B119" s="59">
        <v>14403</v>
      </c>
      <c r="C119" s="62">
        <v>22</v>
      </c>
      <c r="D119" s="59">
        <v>14411</v>
      </c>
      <c r="E119" s="62">
        <v>24</v>
      </c>
      <c r="F119" s="59">
        <v>14418</v>
      </c>
      <c r="G119" s="65"/>
      <c r="H119" s="65"/>
      <c r="I119" s="42"/>
      <c r="J119" s="42"/>
      <c r="K119" s="43">
        <v>0</v>
      </c>
      <c r="L119">
        <v>222</v>
      </c>
    </row>
    <row r="120" spans="1:12" x14ac:dyDescent="0.25">
      <c r="A120" s="59">
        <v>12</v>
      </c>
      <c r="B120" s="59">
        <v>14516</v>
      </c>
      <c r="C120" s="62">
        <v>24</v>
      </c>
      <c r="D120" s="59">
        <v>14529</v>
      </c>
      <c r="E120" s="62">
        <v>24</v>
      </c>
      <c r="F120" s="59">
        <v>14537</v>
      </c>
      <c r="G120" s="65"/>
      <c r="H120" s="65"/>
      <c r="I120" s="42"/>
      <c r="J120" s="42"/>
      <c r="K120" s="43">
        <v>0</v>
      </c>
      <c r="L120">
        <v>122</v>
      </c>
    </row>
    <row r="121" spans="1:12" x14ac:dyDescent="0.25">
      <c r="A121" s="59">
        <v>21</v>
      </c>
      <c r="B121" s="59">
        <v>14669</v>
      </c>
      <c r="C121" s="62">
        <v>22</v>
      </c>
      <c r="D121" s="59">
        <v>14677</v>
      </c>
      <c r="E121" s="62">
        <v>24</v>
      </c>
      <c r="F121" s="59">
        <v>14684</v>
      </c>
      <c r="G121" s="65"/>
      <c r="H121" s="65"/>
      <c r="I121" s="42"/>
      <c r="J121" s="42"/>
      <c r="K121" s="43">
        <v>0</v>
      </c>
      <c r="L121">
        <v>222</v>
      </c>
    </row>
    <row r="122" spans="1:12" x14ac:dyDescent="0.25">
      <c r="A122" s="59">
        <v>12</v>
      </c>
      <c r="B122" s="59">
        <v>14800</v>
      </c>
      <c r="C122" s="62">
        <v>24</v>
      </c>
      <c r="D122" s="59">
        <v>14810</v>
      </c>
      <c r="E122" s="62">
        <v>24</v>
      </c>
      <c r="F122" s="59">
        <v>14819</v>
      </c>
      <c r="G122" s="65"/>
      <c r="H122" s="65"/>
      <c r="I122" s="42"/>
      <c r="J122" s="42"/>
      <c r="K122" s="43">
        <v>0</v>
      </c>
      <c r="L122">
        <v>122</v>
      </c>
    </row>
    <row r="123" spans="1:12" x14ac:dyDescent="0.25">
      <c r="A123" s="59">
        <v>21</v>
      </c>
      <c r="B123" s="59">
        <v>14979</v>
      </c>
      <c r="C123" s="62">
        <v>22</v>
      </c>
      <c r="D123" s="59">
        <v>14987</v>
      </c>
      <c r="E123" s="62">
        <v>24</v>
      </c>
      <c r="F123" s="59">
        <v>14995</v>
      </c>
      <c r="G123" s="65"/>
      <c r="H123" s="65"/>
      <c r="I123" s="42"/>
      <c r="J123" s="42"/>
      <c r="K123" s="43">
        <v>0</v>
      </c>
      <c r="L123">
        <v>222</v>
      </c>
    </row>
    <row r="124" spans="1:12" x14ac:dyDescent="0.25">
      <c r="A124" s="59">
        <v>12</v>
      </c>
      <c r="B124" s="59">
        <v>15096</v>
      </c>
      <c r="C124" s="62">
        <v>24</v>
      </c>
      <c r="D124" s="59">
        <v>15108</v>
      </c>
      <c r="E124" s="62">
        <v>24</v>
      </c>
      <c r="F124" s="59">
        <v>15115</v>
      </c>
      <c r="G124" s="65"/>
      <c r="H124" s="65"/>
      <c r="I124" s="42"/>
      <c r="J124" s="42"/>
      <c r="K124" s="43">
        <v>0</v>
      </c>
      <c r="L124">
        <v>122</v>
      </c>
    </row>
    <row r="125" spans="1:12" x14ac:dyDescent="0.25">
      <c r="A125" s="59">
        <v>12</v>
      </c>
      <c r="B125" s="59">
        <v>15215</v>
      </c>
      <c r="C125" s="62">
        <v>24</v>
      </c>
      <c r="D125" s="59">
        <v>15226</v>
      </c>
      <c r="E125" s="62">
        <v>24</v>
      </c>
      <c r="F125" s="59">
        <v>15232</v>
      </c>
      <c r="G125" s="65"/>
      <c r="H125" s="65"/>
      <c r="I125" s="42"/>
      <c r="J125" s="42"/>
      <c r="K125" s="43">
        <v>0</v>
      </c>
      <c r="L125">
        <v>122</v>
      </c>
    </row>
    <row r="126" spans="1:12" x14ac:dyDescent="0.25">
      <c r="A126" s="59">
        <v>21</v>
      </c>
      <c r="B126" s="59">
        <v>15451</v>
      </c>
      <c r="C126" s="62">
        <v>22</v>
      </c>
      <c r="D126" s="59">
        <v>15460</v>
      </c>
      <c r="E126" s="62">
        <v>24</v>
      </c>
      <c r="F126" s="59">
        <v>15470</v>
      </c>
      <c r="G126" s="65"/>
      <c r="H126" s="65"/>
      <c r="I126" s="42"/>
      <c r="J126" s="42"/>
      <c r="K126" s="43">
        <v>0</v>
      </c>
      <c r="L126">
        <v>222</v>
      </c>
    </row>
    <row r="127" spans="1:12" x14ac:dyDescent="0.25">
      <c r="A127" s="59">
        <v>21</v>
      </c>
      <c r="B127" s="59">
        <v>15619</v>
      </c>
      <c r="C127" s="62">
        <v>22</v>
      </c>
      <c r="D127" s="59">
        <v>15628</v>
      </c>
      <c r="E127" s="62">
        <v>24</v>
      </c>
      <c r="F127" s="59">
        <v>15637</v>
      </c>
      <c r="G127" s="65"/>
      <c r="H127" s="65"/>
      <c r="I127" s="42"/>
      <c r="J127" s="42"/>
      <c r="K127" s="43">
        <v>0</v>
      </c>
      <c r="L127">
        <v>222</v>
      </c>
    </row>
    <row r="128" spans="1:12" x14ac:dyDescent="0.25">
      <c r="A128" s="59">
        <v>12</v>
      </c>
      <c r="B128" s="59">
        <v>15736</v>
      </c>
      <c r="C128" s="62">
        <v>24</v>
      </c>
      <c r="D128" s="59">
        <v>15750</v>
      </c>
      <c r="E128" s="62">
        <v>24</v>
      </c>
      <c r="F128" s="59">
        <v>15757</v>
      </c>
      <c r="G128" s="65"/>
      <c r="H128" s="65"/>
      <c r="I128" s="42"/>
      <c r="J128" s="42"/>
      <c r="K128" s="43">
        <v>0</v>
      </c>
      <c r="L128">
        <v>122</v>
      </c>
    </row>
    <row r="129" spans="1:12" x14ac:dyDescent="0.25">
      <c r="A129" s="59">
        <v>21</v>
      </c>
      <c r="B129" s="59">
        <v>15918</v>
      </c>
      <c r="C129" s="62">
        <v>22</v>
      </c>
      <c r="D129" s="59">
        <v>15928</v>
      </c>
      <c r="E129" s="62">
        <v>24</v>
      </c>
      <c r="F129" s="59">
        <v>15939</v>
      </c>
      <c r="G129" s="65"/>
      <c r="H129" s="65"/>
      <c r="I129" s="42"/>
      <c r="J129" s="42"/>
      <c r="K129" s="43">
        <v>0</v>
      </c>
      <c r="L129">
        <v>222</v>
      </c>
    </row>
    <row r="130" spans="1:12" x14ac:dyDescent="0.25">
      <c r="A130" s="59">
        <v>21</v>
      </c>
      <c r="B130" s="59">
        <v>16242</v>
      </c>
      <c r="C130" s="62">
        <v>22</v>
      </c>
      <c r="D130" s="59">
        <v>16250</v>
      </c>
      <c r="E130" s="62">
        <v>24</v>
      </c>
      <c r="F130" s="59">
        <v>16257</v>
      </c>
      <c r="G130" s="65"/>
      <c r="H130" s="65"/>
      <c r="I130" s="42"/>
      <c r="J130" s="42"/>
      <c r="K130" s="43">
        <v>0</v>
      </c>
      <c r="L130">
        <v>222</v>
      </c>
    </row>
    <row r="131" spans="1:12" x14ac:dyDescent="0.25">
      <c r="A131" s="60">
        <v>12</v>
      </c>
      <c r="B131" s="60">
        <v>16380</v>
      </c>
      <c r="C131" s="63">
        <v>24</v>
      </c>
      <c r="D131" s="60">
        <v>16393</v>
      </c>
      <c r="E131" s="63">
        <v>24</v>
      </c>
      <c r="F131" s="60">
        <v>16401</v>
      </c>
      <c r="G131" s="66"/>
      <c r="H131" s="66"/>
      <c r="I131" s="41"/>
      <c r="J131" s="41"/>
      <c r="K131" s="51">
        <v>0</v>
      </c>
      <c r="L131">
        <v>122</v>
      </c>
    </row>
    <row r="132" spans="1:12" x14ac:dyDescent="0.25">
      <c r="A132" s="60">
        <v>12</v>
      </c>
      <c r="B132" s="60">
        <v>16521</v>
      </c>
      <c r="C132" s="63">
        <v>24</v>
      </c>
      <c r="D132" s="60">
        <v>16539</v>
      </c>
      <c r="E132" s="63">
        <v>24</v>
      </c>
      <c r="F132" s="60">
        <v>16546</v>
      </c>
      <c r="G132" s="66"/>
      <c r="H132" s="66"/>
      <c r="I132" s="41"/>
      <c r="J132" s="41"/>
      <c r="K132" s="51">
        <v>0</v>
      </c>
      <c r="L132">
        <v>122</v>
      </c>
    </row>
    <row r="133" spans="1:12" x14ac:dyDescent="0.25">
      <c r="A133" s="60">
        <v>21</v>
      </c>
      <c r="B133" s="60">
        <v>16666</v>
      </c>
      <c r="C133" s="63">
        <v>22</v>
      </c>
      <c r="D133" s="60">
        <v>16673</v>
      </c>
      <c r="E133" s="63">
        <v>24</v>
      </c>
      <c r="F133" s="60">
        <v>16681</v>
      </c>
      <c r="G133" s="66"/>
      <c r="H133" s="66"/>
      <c r="I133" s="41"/>
      <c r="J133" s="41"/>
      <c r="K133" s="51">
        <v>0</v>
      </c>
      <c r="L133">
        <v>222</v>
      </c>
    </row>
    <row r="134" spans="1:12" x14ac:dyDescent="0.25">
      <c r="A134" s="60">
        <v>12</v>
      </c>
      <c r="B134" s="60">
        <v>16800</v>
      </c>
      <c r="C134" s="63">
        <v>24</v>
      </c>
      <c r="D134" s="60">
        <v>16814</v>
      </c>
      <c r="E134" s="63">
        <v>24</v>
      </c>
      <c r="F134" s="60">
        <v>16824</v>
      </c>
      <c r="G134" s="66"/>
      <c r="H134" s="66"/>
      <c r="I134" s="41"/>
      <c r="J134" s="41"/>
      <c r="K134" s="51">
        <v>0</v>
      </c>
      <c r="L134">
        <v>122</v>
      </c>
    </row>
    <row r="135" spans="1:12" x14ac:dyDescent="0.25">
      <c r="A135" s="60">
        <v>21</v>
      </c>
      <c r="B135" s="60">
        <v>16929</v>
      </c>
      <c r="C135" s="63">
        <v>22</v>
      </c>
      <c r="D135" s="60">
        <v>16956</v>
      </c>
      <c r="E135" s="63">
        <v>24</v>
      </c>
      <c r="F135" s="60">
        <v>16964</v>
      </c>
      <c r="G135" s="66"/>
      <c r="H135" s="66"/>
      <c r="I135" s="41"/>
      <c r="J135" s="41"/>
      <c r="K135" s="51">
        <v>0</v>
      </c>
      <c r="L135">
        <v>222</v>
      </c>
    </row>
    <row r="136" spans="1:12" x14ac:dyDescent="0.25">
      <c r="A136" s="60">
        <v>12</v>
      </c>
      <c r="B136" s="60">
        <v>17117</v>
      </c>
      <c r="C136" s="63">
        <v>24</v>
      </c>
      <c r="D136" s="60">
        <v>17128</v>
      </c>
      <c r="E136" s="63">
        <v>24</v>
      </c>
      <c r="F136" s="60">
        <v>17137</v>
      </c>
      <c r="G136" s="66"/>
      <c r="H136" s="66"/>
      <c r="I136" s="41"/>
      <c r="J136" s="41"/>
      <c r="K136" s="51">
        <v>0</v>
      </c>
      <c r="L136">
        <v>122</v>
      </c>
    </row>
    <row r="137" spans="1:12" x14ac:dyDescent="0.25">
      <c r="A137" s="60">
        <v>12</v>
      </c>
      <c r="B137" s="60">
        <v>17270</v>
      </c>
      <c r="C137" s="63">
        <v>24</v>
      </c>
      <c r="D137" s="60">
        <v>17288</v>
      </c>
      <c r="E137" s="63">
        <v>24</v>
      </c>
      <c r="F137" s="60">
        <v>17298</v>
      </c>
      <c r="G137" s="66"/>
      <c r="H137" s="66"/>
      <c r="I137" s="41"/>
      <c r="J137" s="41"/>
      <c r="K137" s="51">
        <v>0</v>
      </c>
      <c r="L137">
        <v>122</v>
      </c>
    </row>
    <row r="138" spans="1:12" x14ac:dyDescent="0.25">
      <c r="A138" s="60">
        <v>12</v>
      </c>
      <c r="B138" s="60">
        <v>17475</v>
      </c>
      <c r="C138" s="63">
        <v>24</v>
      </c>
      <c r="D138" s="60">
        <v>17490</v>
      </c>
      <c r="E138" s="63">
        <v>24</v>
      </c>
      <c r="F138" s="60">
        <v>17590</v>
      </c>
      <c r="G138" s="66"/>
      <c r="H138" s="66"/>
      <c r="I138" s="41"/>
      <c r="J138" s="41"/>
      <c r="K138" s="51">
        <v>0</v>
      </c>
      <c r="L138">
        <v>122</v>
      </c>
    </row>
    <row r="139" spans="1:12" x14ac:dyDescent="0.25">
      <c r="A139" s="60">
        <v>12</v>
      </c>
      <c r="B139" s="60">
        <v>17750</v>
      </c>
      <c r="C139" s="63">
        <v>24</v>
      </c>
      <c r="D139" s="60">
        <v>17763</v>
      </c>
      <c r="E139" s="63">
        <v>24</v>
      </c>
      <c r="F139" s="60">
        <v>17771</v>
      </c>
      <c r="G139" s="66"/>
      <c r="H139" s="66"/>
      <c r="I139" s="41"/>
      <c r="J139" s="41"/>
      <c r="K139" s="51">
        <v>0</v>
      </c>
      <c r="L139">
        <v>122</v>
      </c>
    </row>
    <row r="140" spans="1:12" x14ac:dyDescent="0.25">
      <c r="A140" s="60">
        <v>21</v>
      </c>
      <c r="B140" s="60">
        <v>18048</v>
      </c>
      <c r="C140" s="63">
        <v>22</v>
      </c>
      <c r="D140" s="60">
        <v>18054</v>
      </c>
      <c r="E140" s="63">
        <v>24</v>
      </c>
      <c r="F140" s="60">
        <v>18063</v>
      </c>
      <c r="G140" s="66"/>
      <c r="H140" s="66"/>
      <c r="I140" s="41"/>
      <c r="J140" s="41"/>
      <c r="K140" s="51">
        <v>0</v>
      </c>
      <c r="L140">
        <v>222</v>
      </c>
    </row>
    <row r="141" spans="1:12" x14ac:dyDescent="0.25">
      <c r="A141" s="60">
        <v>12</v>
      </c>
      <c r="B141" s="60">
        <v>18276</v>
      </c>
      <c r="C141" s="63">
        <v>24</v>
      </c>
      <c r="D141" s="60">
        <v>18288</v>
      </c>
      <c r="E141" s="63">
        <v>24</v>
      </c>
      <c r="F141" s="60">
        <v>18296</v>
      </c>
      <c r="G141" s="66"/>
      <c r="H141" s="66"/>
      <c r="I141" s="41"/>
      <c r="J141" s="41"/>
      <c r="K141" s="51">
        <v>0</v>
      </c>
      <c r="L141">
        <v>122</v>
      </c>
    </row>
    <row r="142" spans="1:12" x14ac:dyDescent="0.25">
      <c r="A142" s="60">
        <v>21</v>
      </c>
      <c r="B142" s="60">
        <v>18419</v>
      </c>
      <c r="C142" s="63">
        <v>22</v>
      </c>
      <c r="D142" s="60">
        <v>18427</v>
      </c>
      <c r="E142" s="63">
        <v>24</v>
      </c>
      <c r="F142" s="60">
        <v>18435</v>
      </c>
      <c r="G142" s="66"/>
      <c r="H142" s="66"/>
      <c r="I142" s="41"/>
      <c r="J142" s="41"/>
      <c r="K142" s="51">
        <v>0</v>
      </c>
      <c r="L142">
        <v>222</v>
      </c>
    </row>
    <row r="143" spans="1:12" x14ac:dyDescent="0.25">
      <c r="A143" s="60">
        <v>21</v>
      </c>
      <c r="B143" s="60">
        <v>18608</v>
      </c>
      <c r="C143" s="63">
        <v>22</v>
      </c>
      <c r="D143" s="60">
        <v>18617</v>
      </c>
      <c r="E143" s="63">
        <v>24</v>
      </c>
      <c r="F143" s="60">
        <v>18628</v>
      </c>
      <c r="G143" s="66"/>
      <c r="H143" s="66"/>
      <c r="I143" s="41"/>
      <c r="J143" s="41"/>
      <c r="K143" s="51">
        <v>0</v>
      </c>
      <c r="L143">
        <v>222</v>
      </c>
    </row>
    <row r="144" spans="1:12" x14ac:dyDescent="0.25">
      <c r="A144" s="60">
        <v>21</v>
      </c>
      <c r="B144" s="60">
        <v>18781</v>
      </c>
      <c r="C144" s="63">
        <v>22</v>
      </c>
      <c r="D144" s="60">
        <v>18790</v>
      </c>
      <c r="E144" s="63">
        <v>13</v>
      </c>
      <c r="F144" s="60">
        <v>18809</v>
      </c>
      <c r="G144" s="66"/>
      <c r="H144" s="66"/>
      <c r="I144" s="41"/>
      <c r="J144" s="41"/>
      <c r="K144" s="51">
        <v>0</v>
      </c>
      <c r="L144">
        <v>221</v>
      </c>
    </row>
    <row r="145" spans="1:12" x14ac:dyDescent="0.25">
      <c r="A145" s="60">
        <v>12</v>
      </c>
      <c r="B145" s="60">
        <v>19097</v>
      </c>
      <c r="C145" s="63">
        <v>24</v>
      </c>
      <c r="D145" s="60">
        <v>19148</v>
      </c>
      <c r="E145" s="63">
        <v>24</v>
      </c>
      <c r="F145" s="60">
        <v>19156</v>
      </c>
      <c r="G145" s="66"/>
      <c r="H145" s="66"/>
      <c r="I145" s="41"/>
      <c r="J145" s="41"/>
      <c r="K145" s="51">
        <v>0</v>
      </c>
      <c r="L145">
        <v>122</v>
      </c>
    </row>
    <row r="146" spans="1:12" x14ac:dyDescent="0.25">
      <c r="A146" s="60">
        <v>12</v>
      </c>
      <c r="B146" s="60">
        <v>20710</v>
      </c>
      <c r="C146" s="63">
        <v>24</v>
      </c>
      <c r="D146" s="60">
        <v>20724</v>
      </c>
      <c r="E146" s="63">
        <v>24</v>
      </c>
      <c r="F146" s="60">
        <v>20733</v>
      </c>
      <c r="G146" s="66"/>
      <c r="H146" s="66"/>
      <c r="I146" s="41"/>
      <c r="J146" s="41"/>
      <c r="K146" s="51">
        <v>0</v>
      </c>
      <c r="L146">
        <v>122</v>
      </c>
    </row>
    <row r="147" spans="1:12" x14ac:dyDescent="0.25">
      <c r="A147" s="60">
        <v>21</v>
      </c>
      <c r="B147" s="60">
        <v>20969</v>
      </c>
      <c r="C147" s="63">
        <v>22</v>
      </c>
      <c r="D147" s="60">
        <v>20978</v>
      </c>
      <c r="E147" s="63">
        <v>13</v>
      </c>
      <c r="F147" s="60">
        <v>21053</v>
      </c>
      <c r="G147" s="66"/>
      <c r="H147" s="66"/>
      <c r="I147" s="41"/>
      <c r="J147" s="41"/>
      <c r="K147" s="51">
        <v>0</v>
      </c>
      <c r="L147">
        <v>221</v>
      </c>
    </row>
    <row r="148" spans="1:12" x14ac:dyDescent="0.25">
      <c r="A148" s="60">
        <v>12</v>
      </c>
      <c r="B148" s="60">
        <v>21393</v>
      </c>
      <c r="C148" s="63">
        <v>24</v>
      </c>
      <c r="D148" s="60">
        <v>21407</v>
      </c>
      <c r="E148" s="63">
        <v>24</v>
      </c>
      <c r="F148" s="60">
        <v>21416</v>
      </c>
      <c r="G148" s="66"/>
      <c r="H148" s="66"/>
      <c r="I148" s="41"/>
      <c r="J148" s="41"/>
      <c r="K148" s="51">
        <v>0</v>
      </c>
      <c r="L148">
        <v>122</v>
      </c>
    </row>
    <row r="149" spans="1:12" x14ac:dyDescent="0.25">
      <c r="A149" s="60">
        <v>21</v>
      </c>
      <c r="B149" s="60">
        <v>21581</v>
      </c>
      <c r="C149" s="63">
        <v>22</v>
      </c>
      <c r="D149" s="60">
        <v>21590</v>
      </c>
      <c r="E149" s="63">
        <v>24</v>
      </c>
      <c r="F149" s="60">
        <v>21599</v>
      </c>
      <c r="G149" s="66"/>
      <c r="H149" s="66"/>
      <c r="I149" s="41"/>
      <c r="J149" s="41"/>
      <c r="K149" s="51">
        <v>0</v>
      </c>
      <c r="L149">
        <v>222</v>
      </c>
    </row>
    <row r="150" spans="1:12" x14ac:dyDescent="0.25">
      <c r="A150" s="60">
        <v>12</v>
      </c>
      <c r="B150" s="60">
        <v>21718</v>
      </c>
      <c r="C150" s="63">
        <v>24</v>
      </c>
      <c r="D150" s="60">
        <v>21732</v>
      </c>
      <c r="E150" s="63">
        <v>24</v>
      </c>
      <c r="F150" s="60">
        <v>21740</v>
      </c>
      <c r="G150" s="66"/>
      <c r="H150" s="66"/>
      <c r="I150" s="41"/>
      <c r="J150" s="41"/>
      <c r="K150" s="51">
        <v>0</v>
      </c>
      <c r="L150">
        <v>122</v>
      </c>
    </row>
    <row r="151" spans="1:12" x14ac:dyDescent="0.25">
      <c r="A151" s="60">
        <v>21</v>
      </c>
      <c r="B151" s="60">
        <v>21904</v>
      </c>
      <c r="C151" s="63">
        <v>22</v>
      </c>
      <c r="D151" s="60">
        <v>21910</v>
      </c>
      <c r="E151" s="63">
        <v>24</v>
      </c>
      <c r="F151" s="60">
        <v>21920</v>
      </c>
      <c r="G151" s="66"/>
      <c r="H151" s="66"/>
      <c r="I151" s="41"/>
      <c r="J151" s="41"/>
      <c r="K151" s="51">
        <v>0</v>
      </c>
      <c r="L151">
        <v>222</v>
      </c>
    </row>
    <row r="152" spans="1:12" x14ac:dyDescent="0.25">
      <c r="A152" s="60">
        <v>12</v>
      </c>
      <c r="B152" s="60">
        <v>22039</v>
      </c>
      <c r="C152" s="63">
        <v>24</v>
      </c>
      <c r="D152" s="60">
        <v>22055</v>
      </c>
      <c r="E152" s="63">
        <v>24</v>
      </c>
      <c r="F152" s="60">
        <v>22062</v>
      </c>
      <c r="G152" s="66"/>
      <c r="H152" s="66"/>
      <c r="I152" s="41"/>
      <c r="J152" s="41"/>
      <c r="K152" s="51">
        <v>0</v>
      </c>
      <c r="L152">
        <v>122</v>
      </c>
    </row>
    <row r="153" spans="1:12" x14ac:dyDescent="0.25">
      <c r="A153" s="60">
        <v>12</v>
      </c>
      <c r="B153" s="60">
        <v>22252</v>
      </c>
      <c r="C153" s="63">
        <v>24</v>
      </c>
      <c r="D153" s="60">
        <v>22265</v>
      </c>
      <c r="E153" s="63">
        <v>24</v>
      </c>
      <c r="F153" s="60">
        <v>22291</v>
      </c>
      <c r="G153" s="66"/>
      <c r="H153" s="66"/>
      <c r="I153" s="41"/>
      <c r="J153" s="41"/>
      <c r="K153" s="51">
        <v>0</v>
      </c>
      <c r="L153">
        <v>122</v>
      </c>
    </row>
    <row r="154" spans="1:12" x14ac:dyDescent="0.25">
      <c r="A154" s="60">
        <v>12</v>
      </c>
      <c r="B154" s="60">
        <v>22710</v>
      </c>
      <c r="C154" s="63">
        <v>24</v>
      </c>
      <c r="D154" s="60">
        <v>22725</v>
      </c>
      <c r="E154" s="63">
        <v>24</v>
      </c>
      <c r="F154" s="60">
        <v>22734</v>
      </c>
      <c r="G154" s="66"/>
      <c r="H154" s="66"/>
      <c r="I154" s="41"/>
      <c r="J154" s="41"/>
      <c r="K154" s="51">
        <v>0</v>
      </c>
      <c r="L154">
        <v>122</v>
      </c>
    </row>
    <row r="155" spans="1:12" x14ac:dyDescent="0.25">
      <c r="A155" s="60">
        <v>12</v>
      </c>
      <c r="B155" s="60">
        <v>23936</v>
      </c>
      <c r="C155" s="63">
        <v>24</v>
      </c>
      <c r="D155" s="60">
        <v>23997</v>
      </c>
      <c r="E155" s="63"/>
      <c r="F155" s="60"/>
      <c r="G155" s="66"/>
      <c r="H155" s="66"/>
      <c r="I155" s="41"/>
      <c r="J155" s="41"/>
      <c r="K155" s="51"/>
      <c r="L155">
        <v>12</v>
      </c>
    </row>
    <row r="156" spans="1:12" x14ac:dyDescent="0.25">
      <c r="A156" s="17"/>
      <c r="B156" s="17"/>
      <c r="C156" s="17"/>
      <c r="D156" s="17"/>
      <c r="E156" s="17"/>
      <c r="F156" s="17"/>
      <c r="G156" s="17"/>
      <c r="H156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2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129</v>
      </c>
    </row>
    <row r="2" spans="1:48" x14ac:dyDescent="0.25">
      <c r="A2" t="s">
        <v>0</v>
      </c>
      <c r="B2" s="34">
        <v>40618</v>
      </c>
      <c r="C2" s="35"/>
      <c r="F2" s="26" t="s">
        <v>77</v>
      </c>
      <c r="G2" s="27">
        <v>0</v>
      </c>
    </row>
    <row r="3" spans="1:48" x14ac:dyDescent="0.25">
      <c r="A3" t="s">
        <v>1</v>
      </c>
      <c r="B3">
        <v>0</v>
      </c>
      <c r="F3" s="26" t="s">
        <v>78</v>
      </c>
      <c r="G3" s="27">
        <f>Start!J2</f>
        <v>211</v>
      </c>
      <c r="P3" s="26" t="s">
        <v>79</v>
      </c>
      <c r="Q3" s="27">
        <f>4994-COUNTBLANK(L7:L5000)</f>
        <v>95</v>
      </c>
      <c r="V3" s="26" t="s">
        <v>112</v>
      </c>
      <c r="W3">
        <f>COUNTA(L7:L22)</f>
        <v>16</v>
      </c>
      <c r="AA3" s="26" t="s">
        <v>112</v>
      </c>
      <c r="AB3">
        <f>COUNTA(L23:L38)</f>
        <v>16</v>
      </c>
      <c r="AF3" s="26" t="s">
        <v>112</v>
      </c>
      <c r="AG3">
        <f>COUNTA(L39:L53)</f>
        <v>15</v>
      </c>
      <c r="AK3" s="26" t="s">
        <v>112</v>
      </c>
      <c r="AL3">
        <f>COUNTA(L54:L69)</f>
        <v>16</v>
      </c>
      <c r="AP3" s="26" t="s">
        <v>112</v>
      </c>
      <c r="AQ3">
        <f>COUNTA(L70:L85)</f>
        <v>16</v>
      </c>
      <c r="AU3" s="26" t="s">
        <v>112</v>
      </c>
      <c r="AV3">
        <f>COUNTA(L86:L101)</f>
        <v>16</v>
      </c>
    </row>
    <row r="4" spans="1:48" x14ac:dyDescent="0.25">
      <c r="A4" t="s">
        <v>2</v>
      </c>
      <c r="B4">
        <v>0</v>
      </c>
      <c r="P4" s="26" t="s">
        <v>80</v>
      </c>
      <c r="Q4" s="27">
        <f>SUM(O7:O14)</f>
        <v>95</v>
      </c>
      <c r="V4" s="26" t="s">
        <v>113</v>
      </c>
      <c r="W4">
        <f>SUM(U7:U14)</f>
        <v>16</v>
      </c>
      <c r="AA4" s="26" t="s">
        <v>113</v>
      </c>
      <c r="AB4">
        <f>SUM(Z7:Z14)</f>
        <v>16</v>
      </c>
      <c r="AF4" s="26" t="s">
        <v>113</v>
      </c>
      <c r="AG4">
        <f>SUM(AE7:AE14)</f>
        <v>15</v>
      </c>
      <c r="AK4" s="26" t="s">
        <v>113</v>
      </c>
      <c r="AL4">
        <f>SUM(AJ7:AJ14)</f>
        <v>16</v>
      </c>
      <c r="AP4" s="26" t="s">
        <v>113</v>
      </c>
      <c r="AQ4">
        <f>SUM(AO7:AO14)</f>
        <v>16</v>
      </c>
      <c r="AU4" s="26" t="s">
        <v>113</v>
      </c>
      <c r="AV4">
        <f>SUM(AT7:AT14)</f>
        <v>16</v>
      </c>
    </row>
    <row r="5" spans="1:48" ht="15.75" thickBot="1" x14ac:dyDescent="0.3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5.75" thickBot="1" x14ac:dyDescent="0.3">
      <c r="A6" s="29" t="s">
        <v>85</v>
      </c>
      <c r="B6" s="30" t="s">
        <v>86</v>
      </c>
      <c r="C6" s="29" t="s">
        <v>87</v>
      </c>
      <c r="D6" s="30" t="s">
        <v>88</v>
      </c>
      <c r="E6" s="29" t="s">
        <v>89</v>
      </c>
      <c r="F6" s="30" t="s">
        <v>90</v>
      </c>
      <c r="G6" s="29" t="s">
        <v>91</v>
      </c>
      <c r="H6" s="30" t="s">
        <v>92</v>
      </c>
      <c r="I6" s="31" t="s">
        <v>93</v>
      </c>
      <c r="J6" s="32" t="s">
        <v>94</v>
      </c>
      <c r="K6" s="31" t="s">
        <v>95</v>
      </c>
      <c r="L6" s="33" t="s">
        <v>96</v>
      </c>
      <c r="N6" s="37" t="s">
        <v>81</v>
      </c>
      <c r="O6" s="38"/>
      <c r="P6" s="39" t="s">
        <v>82</v>
      </c>
      <c r="Q6" s="39" t="s">
        <v>83</v>
      </c>
      <c r="T6" s="53" t="s">
        <v>81</v>
      </c>
      <c r="U6" s="54"/>
      <c r="V6" s="39" t="s">
        <v>82</v>
      </c>
      <c r="W6" s="39" t="s">
        <v>83</v>
      </c>
      <c r="Y6" s="53" t="s">
        <v>81</v>
      </c>
      <c r="Z6" s="54"/>
      <c r="AA6" s="39" t="s">
        <v>82</v>
      </c>
      <c r="AB6" s="39" t="s">
        <v>83</v>
      </c>
      <c r="AD6" s="53" t="s">
        <v>81</v>
      </c>
      <c r="AE6" s="54"/>
      <c r="AF6" s="39" t="s">
        <v>82</v>
      </c>
      <c r="AG6" s="39" t="s">
        <v>83</v>
      </c>
      <c r="AI6" s="53" t="s">
        <v>81</v>
      </c>
      <c r="AJ6" s="54"/>
      <c r="AK6" s="39" t="s">
        <v>82</v>
      </c>
      <c r="AL6" s="39" t="s">
        <v>83</v>
      </c>
      <c r="AN6" s="53" t="s">
        <v>81</v>
      </c>
      <c r="AO6" s="54"/>
      <c r="AP6" s="39" t="s">
        <v>82</v>
      </c>
      <c r="AQ6" s="39" t="s">
        <v>83</v>
      </c>
      <c r="AS6" s="53" t="s">
        <v>81</v>
      </c>
      <c r="AT6" s="54"/>
      <c r="AU6" s="39" t="s">
        <v>82</v>
      </c>
      <c r="AV6" s="39" t="s">
        <v>83</v>
      </c>
    </row>
    <row r="7" spans="1:48" x14ac:dyDescent="0.25">
      <c r="A7" s="58">
        <v>12</v>
      </c>
      <c r="B7" s="58">
        <v>448</v>
      </c>
      <c r="C7" s="61">
        <v>13</v>
      </c>
      <c r="D7" s="58">
        <v>476</v>
      </c>
      <c r="E7" s="61">
        <v>13</v>
      </c>
      <c r="F7" s="58">
        <v>494</v>
      </c>
      <c r="G7" s="64"/>
      <c r="H7" s="64"/>
      <c r="I7" s="42"/>
      <c r="J7" s="42"/>
      <c r="K7" s="43">
        <v>0</v>
      </c>
      <c r="L7">
        <v>111</v>
      </c>
      <c r="N7" s="36">
        <v>111</v>
      </c>
      <c r="O7" s="36">
        <f>COUNTIF($L$7:$L$500,N7)</f>
        <v>39</v>
      </c>
      <c r="P7" s="36">
        <f>O7/$Q$4</f>
        <v>0.41052631578947368</v>
      </c>
      <c r="Q7" s="36">
        <f>IF(P7=0,0,(P7*((LOG(P7))/LOG(2))))</f>
        <v>-0.52730191778188717</v>
      </c>
      <c r="T7" s="36">
        <f>N7</f>
        <v>111</v>
      </c>
      <c r="U7" s="36">
        <f>COUNTIF(L7:L22,T7)</f>
        <v>5</v>
      </c>
      <c r="V7" s="36">
        <f>U7/(W4-U11)</f>
        <v>0.625</v>
      </c>
      <c r="W7" s="36">
        <f>IF(V7=0,0,(V7*((LOG(V7))/LOG(2))))</f>
        <v>-0.42379494069539858</v>
      </c>
      <c r="Y7" s="36">
        <f>N7</f>
        <v>111</v>
      </c>
      <c r="Z7" s="36">
        <f>COUNTIF(L23:L38,Y7)</f>
        <v>8</v>
      </c>
      <c r="AA7" s="36">
        <f>Z7/(AB4-Z11)</f>
        <v>0.88888888888888884</v>
      </c>
      <c r="AB7" s="36">
        <f>IF(AA7=0,0,(AA7*((LOG(AA7))/LOG(2))))</f>
        <v>-0.15104444572649992</v>
      </c>
      <c r="AD7" s="36">
        <f>N7</f>
        <v>111</v>
      </c>
      <c r="AE7" s="36">
        <f>COUNTIF(L39:L53,AD7)</f>
        <v>8</v>
      </c>
      <c r="AF7" s="36">
        <f>AE7/(AG4-AE11)</f>
        <v>0.88888888888888884</v>
      </c>
      <c r="AG7" s="36">
        <f>IF(AF7=0,0,(AF7*((LOG(AF7))/LOG(2))))</f>
        <v>-0.15104444572649992</v>
      </c>
      <c r="AI7" s="36">
        <f>N7</f>
        <v>111</v>
      </c>
      <c r="AJ7" s="36">
        <f>COUNTIF(L54:L69,AI7)</f>
        <v>10</v>
      </c>
      <c r="AK7" s="36">
        <f>AJ7/(AL4-AJ11)</f>
        <v>1</v>
      </c>
      <c r="AL7" s="36">
        <f>IF(AK7=0,0,(AK7*((LOG(AK7))/LOG(2))))</f>
        <v>0</v>
      </c>
      <c r="AN7" s="36">
        <f>N7</f>
        <v>111</v>
      </c>
      <c r="AO7" s="36">
        <f>COUNTIF(L70:L85,AN7)</f>
        <v>6</v>
      </c>
      <c r="AP7" s="36">
        <f>AO7/(AQ4-AO11)</f>
        <v>0.54545454545454541</v>
      </c>
      <c r="AQ7" s="36">
        <f>IF(AP7=0,0,(AP7*((LOG(AP7))/LOG(2))))</f>
        <v>-0.47698315522698609</v>
      </c>
      <c r="AS7" s="36">
        <f>N7</f>
        <v>111</v>
      </c>
      <c r="AT7" s="36">
        <f>COUNTIF(L86:L101,AS7)</f>
        <v>2</v>
      </c>
      <c r="AU7" s="36">
        <f>AT7/(AV4-AT11)</f>
        <v>0.25</v>
      </c>
      <c r="AV7" s="36">
        <f>IF(AU7=0,0,(AU7*((LOG(AU7))/LOG(2))))</f>
        <v>-0.5</v>
      </c>
    </row>
    <row r="8" spans="1:48" x14ac:dyDescent="0.25">
      <c r="A8" s="59">
        <v>12</v>
      </c>
      <c r="B8" s="59">
        <v>620</v>
      </c>
      <c r="C8" s="62">
        <v>13</v>
      </c>
      <c r="D8" s="59">
        <v>630</v>
      </c>
      <c r="E8" s="62">
        <v>13</v>
      </c>
      <c r="F8" s="59">
        <v>643</v>
      </c>
      <c r="G8" s="65"/>
      <c r="H8" s="65"/>
      <c r="I8" s="42"/>
      <c r="J8" s="42"/>
      <c r="K8" s="43">
        <v>0</v>
      </c>
      <c r="L8">
        <v>111</v>
      </c>
      <c r="N8" s="36">
        <v>112</v>
      </c>
      <c r="O8" s="36">
        <f>COUNTIF($L$7:$L$500,N8)</f>
        <v>0</v>
      </c>
      <c r="P8" s="36">
        <f>O8/$Q$4</f>
        <v>0</v>
      </c>
      <c r="Q8" s="36">
        <f>IF(P8=0,0,(P8*((LOG(P8))/LOG(2))))</f>
        <v>0</v>
      </c>
      <c r="T8" s="36">
        <f>N8</f>
        <v>112</v>
      </c>
      <c r="U8" s="36">
        <f>COUNTIF(L7:L22,T8)</f>
        <v>0</v>
      </c>
      <c r="V8" s="36">
        <f>U8/(W4-U11)</f>
        <v>0</v>
      </c>
      <c r="W8" s="36">
        <f>IF(V8=0,0,(V8*((LOG(V8))/LOG(2))))</f>
        <v>0</v>
      </c>
      <c r="Y8" s="36">
        <f>N8</f>
        <v>112</v>
      </c>
      <c r="Z8" s="36">
        <f>COUNTIF(L23:L38,Y8)</f>
        <v>0</v>
      </c>
      <c r="AA8" s="36">
        <f>Z8/(AB4-Z11)</f>
        <v>0</v>
      </c>
      <c r="AB8" s="36">
        <f>IF(AA8=0,0,(AA8*((LOG(AA8))/LOG(2))))</f>
        <v>0</v>
      </c>
      <c r="AD8" s="36">
        <f>N8</f>
        <v>112</v>
      </c>
      <c r="AE8" s="36">
        <f>COUNTIF(L39:L53,AD8)</f>
        <v>0</v>
      </c>
      <c r="AF8" s="36">
        <f>AE8/(AG4-AE11)</f>
        <v>0</v>
      </c>
      <c r="AG8" s="36">
        <f>IF(AF8=0,0,(AF8*((LOG(AF8))/LOG(2))))</f>
        <v>0</v>
      </c>
      <c r="AI8" s="36">
        <f>N8</f>
        <v>112</v>
      </c>
      <c r="AJ8" s="36">
        <f>COUNTIF(L54:L69,AI8)</f>
        <v>0</v>
      </c>
      <c r="AK8" s="36">
        <f>AJ8/(AL4-AJ11)</f>
        <v>0</v>
      </c>
      <c r="AL8" s="36">
        <f>IF(AK8=0,0,(AK8*((LOG(AK8))/LOG(2))))</f>
        <v>0</v>
      </c>
      <c r="AN8" s="36">
        <f>N8</f>
        <v>112</v>
      </c>
      <c r="AO8" s="36">
        <f>COUNTIF(L70:L85,AN8)</f>
        <v>0</v>
      </c>
      <c r="AP8" s="36">
        <f>AO8/(AQ4-AO11)</f>
        <v>0</v>
      </c>
      <c r="AQ8" s="36">
        <f>IF(AP8=0,0,(AP8*((LOG(AP8))/LOG(2))))</f>
        <v>0</v>
      </c>
      <c r="AS8" s="36">
        <f>N8</f>
        <v>112</v>
      </c>
      <c r="AT8" s="36">
        <f>COUNTIF(L86:L101,AS8)</f>
        <v>0</v>
      </c>
      <c r="AU8" s="36">
        <f>AT8/(AV4-AT11)</f>
        <v>0</v>
      </c>
      <c r="AV8" s="36">
        <f>IF(AU8=0,0,(AU8*((LOG(AU8))/LOG(2))))</f>
        <v>0</v>
      </c>
    </row>
    <row r="9" spans="1:48" x14ac:dyDescent="0.25">
      <c r="A9" s="59">
        <v>12</v>
      </c>
      <c r="B9" s="59">
        <v>792</v>
      </c>
      <c r="C9" s="62">
        <v>13</v>
      </c>
      <c r="D9" s="59">
        <v>835</v>
      </c>
      <c r="E9" s="62">
        <v>13</v>
      </c>
      <c r="F9" s="59">
        <v>849</v>
      </c>
      <c r="G9" s="65"/>
      <c r="H9" s="65"/>
      <c r="I9" s="42"/>
      <c r="J9" s="42"/>
      <c r="K9" s="43">
        <v>0</v>
      </c>
      <c r="L9">
        <v>111</v>
      </c>
      <c r="N9" s="36">
        <v>121</v>
      </c>
      <c r="O9" s="36">
        <f>COUNTIF($L$7:$L$500,N9)</f>
        <v>1</v>
      </c>
      <c r="P9" s="36">
        <f>O9/$Q$4</f>
        <v>1.0526315789473684E-2</v>
      </c>
      <c r="Q9" s="36">
        <f>IF(P9=0,0,(P9*((LOG(P9))/LOG(2))))</f>
        <v>-6.9156374824536293E-2</v>
      </c>
      <c r="T9" s="36">
        <f>N9</f>
        <v>121</v>
      </c>
      <c r="U9" s="36">
        <f>COUNTIF(L7:L22,T9)</f>
        <v>1</v>
      </c>
      <c r="V9" s="36">
        <f>U9/(W4-U11)</f>
        <v>0.125</v>
      </c>
      <c r="W9" s="36">
        <f>IF(V9=0,0,(V9*((LOG(V9))/LOG(2))))</f>
        <v>-0.375</v>
      </c>
      <c r="Y9" s="36">
        <f>N9</f>
        <v>121</v>
      </c>
      <c r="Z9" s="36">
        <f>COUNTIF(L23:L38,Y9)</f>
        <v>0</v>
      </c>
      <c r="AA9" s="36">
        <f>Z9/(AB4-Z11)</f>
        <v>0</v>
      </c>
      <c r="AB9" s="36">
        <f>IF(AA9=0,0,(AA9*((LOG(AA9))/LOG(2))))</f>
        <v>0</v>
      </c>
      <c r="AD9" s="36">
        <f>N9</f>
        <v>121</v>
      </c>
      <c r="AE9" s="36">
        <f>COUNTIF(L39:L53,AD9)</f>
        <v>0</v>
      </c>
      <c r="AF9" s="36">
        <f>AE9/(AG4-AE11)</f>
        <v>0</v>
      </c>
      <c r="AG9" s="36">
        <f>IF(AF9=0,0,(AF9*((LOG(AF9))/LOG(2))))</f>
        <v>0</v>
      </c>
      <c r="AI9" s="36">
        <f>N9</f>
        <v>121</v>
      </c>
      <c r="AJ9" s="36">
        <f>COUNTIF(L54:L69,AI9)</f>
        <v>0</v>
      </c>
      <c r="AK9" s="36">
        <f>AJ9/(AL4-AJ11)</f>
        <v>0</v>
      </c>
      <c r="AL9" s="36">
        <f>IF(AK9=0,0,(AK9*((LOG(AK9))/LOG(2))))</f>
        <v>0</v>
      </c>
      <c r="AN9" s="36">
        <f>N9</f>
        <v>121</v>
      </c>
      <c r="AO9" s="36">
        <f>COUNTIF(L70:L85,AN9)</f>
        <v>0</v>
      </c>
      <c r="AP9" s="36">
        <f>AO9/(AQ4-AO11)</f>
        <v>0</v>
      </c>
      <c r="AQ9" s="36">
        <f>IF(AP9=0,0,(AP9*((LOG(AP9))/LOG(2))))</f>
        <v>0</v>
      </c>
      <c r="AS9" s="36">
        <f>N9</f>
        <v>121</v>
      </c>
      <c r="AT9" s="36">
        <f>COUNTIF(L86:L101,AS9)</f>
        <v>0</v>
      </c>
      <c r="AU9" s="36">
        <f>AT9/(AV4-AT11)</f>
        <v>0</v>
      </c>
      <c r="AV9" s="36">
        <f>IF(AU9=0,0,(AU9*((LOG(AU9))/LOG(2))))</f>
        <v>0</v>
      </c>
    </row>
    <row r="10" spans="1:48" x14ac:dyDescent="0.25">
      <c r="A10" s="59">
        <v>21</v>
      </c>
      <c r="B10" s="59">
        <v>991</v>
      </c>
      <c r="C10" s="62">
        <v>11</v>
      </c>
      <c r="D10" s="59">
        <v>1027</v>
      </c>
      <c r="E10" s="62">
        <v>22</v>
      </c>
      <c r="F10" s="59">
        <v>1062</v>
      </c>
      <c r="G10" s="65"/>
      <c r="H10" s="65"/>
      <c r="I10" s="42"/>
      <c r="J10" s="42"/>
      <c r="K10" s="43">
        <v>0</v>
      </c>
      <c r="L10">
        <v>212</v>
      </c>
      <c r="N10" s="36">
        <v>122</v>
      </c>
      <c r="O10" s="36">
        <f>COUNTIF($L$7:$L$500,N10)</f>
        <v>0</v>
      </c>
      <c r="P10" s="36">
        <f>O10/$Q$4</f>
        <v>0</v>
      </c>
      <c r="Q10" s="36">
        <f>IF(P10=0,0,(P10*((LOG(P10))/LOG(2))))</f>
        <v>0</v>
      </c>
      <c r="T10" s="36">
        <f>N10</f>
        <v>122</v>
      </c>
      <c r="U10" s="36">
        <f>COUNTIF(L7:L22,T10)</f>
        <v>0</v>
      </c>
      <c r="V10" s="36">
        <f>U10/(W4-U11)</f>
        <v>0</v>
      </c>
      <c r="W10" s="36">
        <f>IF(V10=0,0,(V10*((LOG(V10))/LOG(2))))</f>
        <v>0</v>
      </c>
      <c r="Y10" s="36">
        <f>N10</f>
        <v>122</v>
      </c>
      <c r="Z10" s="36">
        <f>COUNTIF(L23:L38,Y10)</f>
        <v>0</v>
      </c>
      <c r="AA10" s="36">
        <f>Z10/(AB4-Z11)</f>
        <v>0</v>
      </c>
      <c r="AB10" s="36">
        <f>IF(AA10=0,0,(AA10*((LOG(AA10))/LOG(2))))</f>
        <v>0</v>
      </c>
      <c r="AD10" s="36">
        <f>N10</f>
        <v>122</v>
      </c>
      <c r="AE10" s="36">
        <f>COUNTIF(L39:L53,AD10)</f>
        <v>0</v>
      </c>
      <c r="AF10" s="36">
        <f>AE10/(AG4-AE11)</f>
        <v>0</v>
      </c>
      <c r="AG10" s="36">
        <f>IF(AF10=0,0,(AF10*((LOG(AF10))/LOG(2))))</f>
        <v>0</v>
      </c>
      <c r="AI10" s="36">
        <f>N10</f>
        <v>122</v>
      </c>
      <c r="AJ10" s="36">
        <f>COUNTIF(L54:L69,AI10)</f>
        <v>0</v>
      </c>
      <c r="AK10" s="36">
        <f>AJ10/(AL4-AJ11)</f>
        <v>0</v>
      </c>
      <c r="AL10" s="36">
        <f>IF(AK10=0,0,(AK10*((LOG(AK10))/LOG(2))))</f>
        <v>0</v>
      </c>
      <c r="AN10" s="36">
        <f>N10</f>
        <v>122</v>
      </c>
      <c r="AO10" s="36">
        <f>COUNTIF(L70:L85,AN10)</f>
        <v>0</v>
      </c>
      <c r="AP10" s="36">
        <f>AO10/(AQ4-AO11)</f>
        <v>0</v>
      </c>
      <c r="AQ10" s="36">
        <f>IF(AP10=0,0,(AP10*((LOG(AP10))/LOG(2))))</f>
        <v>0</v>
      </c>
      <c r="AS10" s="36">
        <f>N10</f>
        <v>122</v>
      </c>
      <c r="AT10" s="36">
        <f>COUNTIF(L86:L101,AS10)</f>
        <v>0</v>
      </c>
      <c r="AU10" s="36">
        <f>AT10/(AV4-AT11)</f>
        <v>0</v>
      </c>
      <c r="AV10" s="36">
        <f>IF(AU10=0,0,(AU10*((LOG(AU10))/LOG(2))))</f>
        <v>0</v>
      </c>
    </row>
    <row r="11" spans="1:48" x14ac:dyDescent="0.25">
      <c r="A11" s="59">
        <v>21</v>
      </c>
      <c r="B11" s="59">
        <v>1205</v>
      </c>
      <c r="C11" s="62">
        <v>11</v>
      </c>
      <c r="D11" s="59">
        <v>1227</v>
      </c>
      <c r="E11" s="62">
        <v>11</v>
      </c>
      <c r="F11" s="59">
        <v>1239</v>
      </c>
      <c r="G11" s="65"/>
      <c r="H11" s="65"/>
      <c r="I11" s="42"/>
      <c r="J11" s="42"/>
      <c r="K11" s="43">
        <v>0</v>
      </c>
      <c r="L11">
        <v>211</v>
      </c>
      <c r="N11" s="36">
        <v>211</v>
      </c>
      <c r="O11" s="36">
        <f>COUNTIF($L$7:$L$500,N11)</f>
        <v>40</v>
      </c>
      <c r="P11" s="36">
        <f>O11/$Q$4</f>
        <v>0.42105263157894735</v>
      </c>
      <c r="Q11" s="36">
        <f>IF(P11=0,0,(P11*((LOG(P11))/LOG(2))))</f>
        <v>-0.52544316355519383</v>
      </c>
      <c r="T11" s="36">
        <f>N11</f>
        <v>211</v>
      </c>
      <c r="U11" s="36">
        <f>COUNTIF(L7:L22,T11)</f>
        <v>8</v>
      </c>
      <c r="V11" s="55"/>
      <c r="W11" s="56"/>
      <c r="Y11" s="36">
        <f>N11</f>
        <v>211</v>
      </c>
      <c r="Z11" s="36">
        <f>COUNTIF(L23:L38,Y11)</f>
        <v>7</v>
      </c>
      <c r="AA11" s="55"/>
      <c r="AB11" s="56"/>
      <c r="AD11" s="36">
        <f>N11</f>
        <v>211</v>
      </c>
      <c r="AE11" s="36">
        <f>COUNTIF(L39:L53,AD11)</f>
        <v>6</v>
      </c>
      <c r="AF11" s="55"/>
      <c r="AG11" s="56"/>
      <c r="AI11" s="36">
        <f>N11</f>
        <v>211</v>
      </c>
      <c r="AJ11" s="36">
        <f>COUNTIF(L54:L69,AI11)</f>
        <v>6</v>
      </c>
      <c r="AK11" s="55"/>
      <c r="AL11" s="56"/>
      <c r="AN11" s="36">
        <f>N11</f>
        <v>211</v>
      </c>
      <c r="AO11" s="36">
        <f>COUNTIF(L70:L85,AN11)</f>
        <v>5</v>
      </c>
      <c r="AP11" s="55"/>
      <c r="AQ11" s="56"/>
      <c r="AS11" s="36">
        <f>N11</f>
        <v>211</v>
      </c>
      <c r="AT11" s="36">
        <f>COUNTIF(L86:L101,AS11)</f>
        <v>8</v>
      </c>
      <c r="AU11" s="55"/>
      <c r="AV11" s="56"/>
    </row>
    <row r="12" spans="1:48" x14ac:dyDescent="0.25">
      <c r="A12" s="59">
        <v>21</v>
      </c>
      <c r="B12" s="59">
        <v>1402</v>
      </c>
      <c r="C12" s="62">
        <v>11</v>
      </c>
      <c r="D12" s="59">
        <v>1427</v>
      </c>
      <c r="E12" s="62">
        <v>11</v>
      </c>
      <c r="F12" s="59">
        <v>1439</v>
      </c>
      <c r="G12" s="65"/>
      <c r="H12" s="65"/>
      <c r="I12" s="42"/>
      <c r="J12" s="42"/>
      <c r="K12" s="43">
        <v>0</v>
      </c>
      <c r="L12">
        <v>211</v>
      </c>
      <c r="N12" s="36">
        <v>212</v>
      </c>
      <c r="O12" s="36">
        <f>COUNTIF($L$7:$L$500,N12)</f>
        <v>2</v>
      </c>
      <c r="P12" s="36">
        <f>O12/$Q$4</f>
        <v>2.1052631578947368E-2</v>
      </c>
      <c r="Q12" s="36">
        <f>IF(P12=0,0,(P12*((LOG(P12))/LOG(2))))</f>
        <v>-0.11726011807012522</v>
      </c>
      <c r="T12" s="36">
        <f>N12</f>
        <v>212</v>
      </c>
      <c r="U12" s="36">
        <f>COUNTIF(L7:L22,T12)</f>
        <v>1</v>
      </c>
      <c r="V12" s="36">
        <f>U12/(W4-U11)</f>
        <v>0.125</v>
      </c>
      <c r="W12" s="36">
        <f>IF(V12=0,0,(V12*((LOG(V12))/LOG(2))))</f>
        <v>-0.375</v>
      </c>
      <c r="Y12" s="36">
        <f>N12</f>
        <v>212</v>
      </c>
      <c r="Z12" s="36">
        <f>COUNTIF(L23:L38,Y12)</f>
        <v>0</v>
      </c>
      <c r="AA12" s="36">
        <f>Z12/(AB4-Z11)</f>
        <v>0</v>
      </c>
      <c r="AB12" s="36">
        <f>IF(AA12=0,0,(AA12*((LOG(AA12))/LOG(2))))</f>
        <v>0</v>
      </c>
      <c r="AD12" s="36">
        <f>N12</f>
        <v>212</v>
      </c>
      <c r="AE12" s="36">
        <f>COUNTIF(L39:L53,AD12)</f>
        <v>0</v>
      </c>
      <c r="AF12" s="36">
        <f>AE12/(AG4-AE11)</f>
        <v>0</v>
      </c>
      <c r="AG12" s="36">
        <f>IF(AF12=0,0,(AF12*((LOG(AF12))/LOG(2))))</f>
        <v>0</v>
      </c>
      <c r="AI12" s="36">
        <f>N12</f>
        <v>212</v>
      </c>
      <c r="AJ12" s="36">
        <f>COUNTIF(L54:L69,AI12)</f>
        <v>0</v>
      </c>
      <c r="AK12" s="36">
        <f>AJ12/(AL4-AJ11)</f>
        <v>0</v>
      </c>
      <c r="AL12" s="36">
        <f>IF(AK12=0,0,(AK12*((LOG(AK12))/LOG(2))))</f>
        <v>0</v>
      </c>
      <c r="AN12" s="36">
        <f>N12</f>
        <v>212</v>
      </c>
      <c r="AO12" s="36">
        <f>COUNTIF(L70:L85,AN12)</f>
        <v>1</v>
      </c>
      <c r="AP12" s="36">
        <f>AO12/(AQ4-AO11)</f>
        <v>9.0909090909090912E-2</v>
      </c>
      <c r="AQ12" s="36">
        <f>IF(AP12=0,0,(AP12*((LOG(AP12))/LOG(2))))</f>
        <v>-0.31449378351248153</v>
      </c>
      <c r="AS12" s="36">
        <f>N12</f>
        <v>212</v>
      </c>
      <c r="AT12" s="36">
        <f>COUNTIF(L86:L101,AS12)</f>
        <v>0</v>
      </c>
      <c r="AU12" s="36">
        <f>AT12/(AV4-AT11)</f>
        <v>0</v>
      </c>
      <c r="AV12" s="36">
        <f>IF(AU12=0,0,(AU12*((LOG(AU12))/LOG(2))))</f>
        <v>0</v>
      </c>
    </row>
    <row r="13" spans="1:48" x14ac:dyDescent="0.25">
      <c r="A13" s="59">
        <v>21</v>
      </c>
      <c r="B13" s="59">
        <v>1606</v>
      </c>
      <c r="C13" s="62">
        <v>11</v>
      </c>
      <c r="D13" s="59">
        <v>1629</v>
      </c>
      <c r="E13" s="62">
        <v>11</v>
      </c>
      <c r="F13" s="59">
        <v>1643</v>
      </c>
      <c r="G13" s="65"/>
      <c r="H13" s="65"/>
      <c r="I13" s="42"/>
      <c r="J13" s="42"/>
      <c r="K13" s="43">
        <v>0</v>
      </c>
      <c r="L13">
        <v>211</v>
      </c>
      <c r="N13" s="36">
        <v>221</v>
      </c>
      <c r="O13" s="36">
        <f>COUNTIF($L$7:$L$500,N13)</f>
        <v>8</v>
      </c>
      <c r="P13" s="36">
        <f>O13/$Q$4</f>
        <v>8.4210526315789472E-2</v>
      </c>
      <c r="Q13" s="36">
        <f>IF(P13=0,0,(P13*((LOG(P13))/LOG(2))))</f>
        <v>-0.30061941964892197</v>
      </c>
      <c r="T13" s="36">
        <f>N13</f>
        <v>221</v>
      </c>
      <c r="U13" s="36">
        <f>COUNTIF(L7:L22,T13)</f>
        <v>1</v>
      </c>
      <c r="V13" s="36">
        <f>U13/(W4-U11)</f>
        <v>0.125</v>
      </c>
      <c r="W13" s="36">
        <f>IF(V13=0,0,(V13*((LOG(V13))/LOG(2))))</f>
        <v>-0.375</v>
      </c>
      <c r="Y13" s="36">
        <f>N13</f>
        <v>221</v>
      </c>
      <c r="Z13" s="36">
        <f>COUNTIF(L23:L38,Y13)</f>
        <v>1</v>
      </c>
      <c r="AA13" s="36">
        <f>Z13/(AB4-Z11)</f>
        <v>0.1111111111111111</v>
      </c>
      <c r="AB13" s="36">
        <f>IF(AA13=0,0,(AA13*((LOG(AA13))/LOG(2))))</f>
        <v>-0.3522138890491458</v>
      </c>
      <c r="AD13" s="36">
        <f>N13</f>
        <v>221</v>
      </c>
      <c r="AE13" s="36">
        <f>COUNTIF(L39:L53,AD13)</f>
        <v>1</v>
      </c>
      <c r="AF13" s="36">
        <f>AE13/(AG4-AE11)</f>
        <v>0.1111111111111111</v>
      </c>
      <c r="AG13" s="36">
        <f>IF(AF13=0,0,(AF13*((LOG(AF13))/LOG(2))))</f>
        <v>-0.3522138890491458</v>
      </c>
      <c r="AI13" s="36">
        <f>N13</f>
        <v>221</v>
      </c>
      <c r="AJ13" s="36">
        <f>COUNTIF(L54:L69,AI13)</f>
        <v>0</v>
      </c>
      <c r="AK13" s="36">
        <f>AJ13/(AL4-AJ11)</f>
        <v>0</v>
      </c>
      <c r="AL13" s="36">
        <f>IF(AK13=0,0,(AK13*((LOG(AK13))/LOG(2))))</f>
        <v>0</v>
      </c>
      <c r="AN13" s="36">
        <f>N13</f>
        <v>221</v>
      </c>
      <c r="AO13" s="36">
        <f>COUNTIF(L70:L85,AN13)</f>
        <v>3</v>
      </c>
      <c r="AP13" s="36">
        <f>AO13/(AQ4-AO11)</f>
        <v>0.27272727272727271</v>
      </c>
      <c r="AQ13" s="36">
        <f>IF(AP13=0,0,(AP13*((LOG(AP13))/LOG(2))))</f>
        <v>-0.51121885034076575</v>
      </c>
      <c r="AS13" s="36">
        <f>N13</f>
        <v>221</v>
      </c>
      <c r="AT13" s="36">
        <f>COUNTIF(L86:L101,AS13)</f>
        <v>2</v>
      </c>
      <c r="AU13" s="36">
        <f>AT13/(AV4-AT11)</f>
        <v>0.25</v>
      </c>
      <c r="AV13" s="36">
        <f>IF(AU13=0,0,(AU13*((LOG(AU13))/LOG(2))))</f>
        <v>-0.5</v>
      </c>
    </row>
    <row r="14" spans="1:48" x14ac:dyDescent="0.25">
      <c r="A14" s="59">
        <v>21</v>
      </c>
      <c r="B14" s="59">
        <v>1820</v>
      </c>
      <c r="C14" s="62">
        <v>11</v>
      </c>
      <c r="D14" s="59">
        <v>1835</v>
      </c>
      <c r="E14" s="62">
        <v>11</v>
      </c>
      <c r="F14" s="59">
        <v>1846</v>
      </c>
      <c r="G14" s="65"/>
      <c r="H14" s="65"/>
      <c r="I14" s="42"/>
      <c r="J14" s="42"/>
      <c r="K14" s="43">
        <v>0</v>
      </c>
      <c r="L14">
        <v>211</v>
      </c>
      <c r="N14" s="36">
        <v>222</v>
      </c>
      <c r="O14" s="36">
        <f>COUNTIF($L$7:$L$500,N14)</f>
        <v>5</v>
      </c>
      <c r="P14" s="36">
        <f>O14/$Q$4</f>
        <v>5.2631578947368418E-2</v>
      </c>
      <c r="Q14" s="36">
        <f>IF(P14=0,0,(P14*((LOG(P14))/LOG(2))))</f>
        <v>-0.22357513228650452</v>
      </c>
      <c r="T14" s="36">
        <f>N14</f>
        <v>222</v>
      </c>
      <c r="U14" s="36">
        <f>COUNTIF(L7:L22,T14)</f>
        <v>0</v>
      </c>
      <c r="V14" s="36">
        <f>U14/(W4-U11)</f>
        <v>0</v>
      </c>
      <c r="W14" s="36">
        <f>IF(V14=0,0,(V14*((LOG(V14))/LOG(2))))</f>
        <v>0</v>
      </c>
      <c r="Y14" s="36">
        <f>N14</f>
        <v>222</v>
      </c>
      <c r="Z14" s="36">
        <f>COUNTIF(L23:L38,Y14)</f>
        <v>0</v>
      </c>
      <c r="AA14" s="36">
        <f>Z14/(AB4-Z11)</f>
        <v>0</v>
      </c>
      <c r="AB14" s="36">
        <f>IF(AA14=0,0,(AA14*((LOG(AA14))/LOG(2))))</f>
        <v>0</v>
      </c>
      <c r="AD14" s="36">
        <f>N14</f>
        <v>222</v>
      </c>
      <c r="AE14" s="36">
        <f>COUNTIF(L39:L53,AD14)</f>
        <v>0</v>
      </c>
      <c r="AF14" s="36">
        <f>AE14/(AG4-AE11)</f>
        <v>0</v>
      </c>
      <c r="AG14" s="36">
        <f>IF(AF14=0,0,(AF14*((LOG(AF14))/LOG(2))))</f>
        <v>0</v>
      </c>
      <c r="AI14" s="36">
        <f>N14</f>
        <v>222</v>
      </c>
      <c r="AJ14" s="36">
        <f>COUNTIF(L54:L69,AI14)</f>
        <v>0</v>
      </c>
      <c r="AK14" s="36">
        <f>AJ14/(AL4-AJ11)</f>
        <v>0</v>
      </c>
      <c r="AL14" s="36">
        <f>IF(AK14=0,0,(AK14*((LOG(AK14))/LOG(2))))</f>
        <v>0</v>
      </c>
      <c r="AN14" s="36">
        <f>N14</f>
        <v>222</v>
      </c>
      <c r="AO14" s="36">
        <f>COUNTIF(L70:L85,AN14)</f>
        <v>1</v>
      </c>
      <c r="AP14" s="36">
        <f>AO14/(AQ4-AO11)</f>
        <v>9.0909090909090912E-2</v>
      </c>
      <c r="AQ14" s="36">
        <f>IF(AP14=0,0,(AP14*((LOG(AP14))/LOG(2))))</f>
        <v>-0.31449378351248153</v>
      </c>
      <c r="AS14" s="36">
        <f>N14</f>
        <v>222</v>
      </c>
      <c r="AT14" s="36">
        <f>COUNTIF(L86:L101,AS14)</f>
        <v>4</v>
      </c>
      <c r="AU14" s="36">
        <f>AT14/(AV4-AT11)</f>
        <v>0.5</v>
      </c>
      <c r="AV14" s="36">
        <f>IF(AU14=0,0,(AU14*((LOG(AU14))/LOG(2))))</f>
        <v>-0.5</v>
      </c>
    </row>
    <row r="15" spans="1:48" x14ac:dyDescent="0.25">
      <c r="A15" s="59">
        <v>21</v>
      </c>
      <c r="B15" s="59">
        <v>1982</v>
      </c>
      <c r="C15" s="62">
        <v>11</v>
      </c>
      <c r="D15" s="59">
        <v>2008</v>
      </c>
      <c r="E15" s="62">
        <v>11</v>
      </c>
      <c r="F15" s="59">
        <v>2020</v>
      </c>
      <c r="G15" s="65"/>
      <c r="H15" s="65"/>
      <c r="I15" s="42"/>
      <c r="J15" s="42"/>
      <c r="K15" s="43">
        <v>0</v>
      </c>
      <c r="L15">
        <v>211</v>
      </c>
      <c r="P15">
        <f>SUM(P7:P14)</f>
        <v>1</v>
      </c>
      <c r="Q15">
        <f>-SUM(Q7:Q14)</f>
        <v>1.7633561261671689</v>
      </c>
      <c r="V15">
        <f>SUM(V7:V14)</f>
        <v>1</v>
      </c>
      <c r="W15">
        <f>-SUM(W7:W14)</f>
        <v>1.5487949406953985</v>
      </c>
      <c r="AA15">
        <f>SUM(AA7:AA14)</f>
        <v>1</v>
      </c>
      <c r="AB15">
        <f>-SUM(AB7:AB14)</f>
        <v>0.50325833477564574</v>
      </c>
      <c r="AF15">
        <f>SUM(AF7:AF14)</f>
        <v>1</v>
      </c>
      <c r="AG15">
        <f>-SUM(AG7:AG14)</f>
        <v>0.50325833477564574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1.6171895725927148</v>
      </c>
      <c r="AU15">
        <f>SUM(AU7:AU14)</f>
        <v>1</v>
      </c>
      <c r="AV15">
        <f>-SUM(AV7:AV14)</f>
        <v>1.5</v>
      </c>
    </row>
    <row r="16" spans="1:48" x14ac:dyDescent="0.25">
      <c r="A16" s="59">
        <v>21</v>
      </c>
      <c r="B16" s="59">
        <v>2149</v>
      </c>
      <c r="C16" s="62">
        <v>22</v>
      </c>
      <c r="D16" s="59">
        <v>2164</v>
      </c>
      <c r="E16" s="62">
        <v>13</v>
      </c>
      <c r="F16" s="59">
        <v>2188</v>
      </c>
      <c r="G16" s="65"/>
      <c r="H16" s="65"/>
      <c r="I16" s="42"/>
      <c r="J16" s="42"/>
      <c r="K16" s="43">
        <v>0</v>
      </c>
      <c r="L16">
        <v>221</v>
      </c>
      <c r="P16" s="28" t="s">
        <v>84</v>
      </c>
      <c r="Q16" s="28">
        <f>Q15/(LOG(Q4)/LOG(2))</f>
        <v>0.26840104734282649</v>
      </c>
      <c r="V16" s="28" t="s">
        <v>111</v>
      </c>
      <c r="W16" s="28">
        <f>W15/(LOG(W4)/LOG(2))</f>
        <v>0.38719873517384962</v>
      </c>
      <c r="AA16" s="28" t="s">
        <v>114</v>
      </c>
      <c r="AB16" s="28">
        <f>AB15/(LOG(AB4)/LOG(2))</f>
        <v>0.12581458369391144</v>
      </c>
      <c r="AF16" s="28" t="s">
        <v>115</v>
      </c>
      <c r="AG16" s="28">
        <f>AG15/(LOG(AG4)/LOG(2))</f>
        <v>0.12881300933825116</v>
      </c>
      <c r="AK16" s="28" t="s">
        <v>116</v>
      </c>
      <c r="AL16" s="28">
        <f>AL15/(LOG(AL4)/LOG(2))</f>
        <v>0</v>
      </c>
      <c r="AP16" s="28" t="s">
        <v>117</v>
      </c>
      <c r="AQ16" s="28">
        <f>AQ15/(LOG(AQ4)/LOG(2))</f>
        <v>0.4042973931481787</v>
      </c>
      <c r="AU16" s="28" t="s">
        <v>118</v>
      </c>
      <c r="AV16" s="28">
        <f>AV15/(LOG(AV4)/LOG(2))</f>
        <v>0.375</v>
      </c>
    </row>
    <row r="17" spans="1:22" x14ac:dyDescent="0.25">
      <c r="A17" s="59">
        <v>21</v>
      </c>
      <c r="B17" s="59">
        <v>2306</v>
      </c>
      <c r="C17" s="62">
        <v>11</v>
      </c>
      <c r="D17" s="59">
        <v>2318</v>
      </c>
      <c r="E17" s="62">
        <v>11</v>
      </c>
      <c r="F17" s="59">
        <v>2327</v>
      </c>
      <c r="G17" s="65"/>
      <c r="H17" s="65"/>
      <c r="I17" s="42"/>
      <c r="J17" s="42"/>
      <c r="K17" s="43">
        <v>0</v>
      </c>
      <c r="L17">
        <v>211</v>
      </c>
    </row>
    <row r="18" spans="1:22" x14ac:dyDescent="0.25">
      <c r="A18" s="59">
        <v>21</v>
      </c>
      <c r="B18" s="59">
        <v>2437</v>
      </c>
      <c r="C18" s="62">
        <v>11</v>
      </c>
      <c r="D18" s="59">
        <v>2450</v>
      </c>
      <c r="E18" s="62">
        <v>11</v>
      </c>
      <c r="F18" s="59">
        <v>2459</v>
      </c>
      <c r="G18" s="65"/>
      <c r="H18" s="65"/>
      <c r="I18" s="42"/>
      <c r="J18" s="42"/>
      <c r="K18" s="43">
        <v>0</v>
      </c>
      <c r="L18">
        <v>211</v>
      </c>
    </row>
    <row r="19" spans="1:22" x14ac:dyDescent="0.25">
      <c r="A19" s="59">
        <v>21</v>
      </c>
      <c r="B19" s="59">
        <v>2570</v>
      </c>
      <c r="C19" s="62">
        <v>11</v>
      </c>
      <c r="D19" s="59">
        <v>2583</v>
      </c>
      <c r="E19" s="62">
        <v>11</v>
      </c>
      <c r="F19" s="59">
        <v>2591</v>
      </c>
      <c r="G19" s="65"/>
      <c r="H19" s="65"/>
      <c r="I19" s="42"/>
      <c r="J19" s="42"/>
      <c r="K19" s="43">
        <v>0</v>
      </c>
      <c r="L19">
        <v>211</v>
      </c>
      <c r="N19" s="40" t="s">
        <v>97</v>
      </c>
      <c r="O19" s="40"/>
      <c r="P19" s="45"/>
      <c r="Q19" s="45"/>
      <c r="R19" s="45"/>
      <c r="S19" s="45"/>
      <c r="T19" s="45"/>
      <c r="U19" s="45"/>
      <c r="V19" s="46"/>
    </row>
    <row r="20" spans="1:22" x14ac:dyDescent="0.25">
      <c r="A20" s="59">
        <v>12</v>
      </c>
      <c r="B20" s="59">
        <v>2688</v>
      </c>
      <c r="C20" s="62">
        <v>24</v>
      </c>
      <c r="D20" s="59">
        <v>2703</v>
      </c>
      <c r="E20" s="62">
        <v>13</v>
      </c>
      <c r="F20" s="59">
        <v>2728</v>
      </c>
      <c r="G20" s="65"/>
      <c r="H20" s="65"/>
      <c r="I20" s="42"/>
      <c r="J20" s="42"/>
      <c r="K20" s="43">
        <v>0</v>
      </c>
      <c r="L20">
        <v>121</v>
      </c>
      <c r="N20" s="40">
        <f>COUNTIF(L7:L101,G3)</f>
        <v>40</v>
      </c>
      <c r="O20" s="40"/>
      <c r="P20" s="47">
        <v>16</v>
      </c>
      <c r="Q20" s="47">
        <v>16</v>
      </c>
      <c r="R20" s="47">
        <v>15</v>
      </c>
      <c r="S20" s="47">
        <v>16</v>
      </c>
      <c r="T20" s="47">
        <v>16</v>
      </c>
      <c r="U20" s="47">
        <v>16</v>
      </c>
      <c r="V20" s="46"/>
    </row>
    <row r="21" spans="1:22" x14ac:dyDescent="0.25">
      <c r="A21" s="59">
        <v>12</v>
      </c>
      <c r="B21" s="59">
        <v>2867</v>
      </c>
      <c r="C21" s="62">
        <v>13</v>
      </c>
      <c r="D21" s="59">
        <v>2878</v>
      </c>
      <c r="E21" s="62">
        <v>13</v>
      </c>
      <c r="F21" s="59">
        <v>2886</v>
      </c>
      <c r="G21" s="65"/>
      <c r="H21" s="65"/>
      <c r="I21" s="42"/>
      <c r="J21" s="42"/>
      <c r="K21" s="43">
        <v>0</v>
      </c>
      <c r="L21">
        <v>111</v>
      </c>
      <c r="O21" s="41"/>
      <c r="P21" s="45" t="s">
        <v>98</v>
      </c>
      <c r="Q21" s="45"/>
      <c r="R21" s="45"/>
      <c r="S21" s="45"/>
      <c r="T21" s="45"/>
      <c r="U21" s="45"/>
      <c r="V21" s="45"/>
    </row>
    <row r="22" spans="1:22" x14ac:dyDescent="0.25">
      <c r="A22" s="59">
        <v>12</v>
      </c>
      <c r="B22" s="59">
        <v>3002</v>
      </c>
      <c r="C22" s="62">
        <v>13</v>
      </c>
      <c r="D22" s="59">
        <v>3013</v>
      </c>
      <c r="E22" s="62">
        <v>13</v>
      </c>
      <c r="F22" s="59">
        <v>3023</v>
      </c>
      <c r="G22" s="65"/>
      <c r="H22" s="65"/>
      <c r="I22" s="42"/>
      <c r="J22" s="42"/>
      <c r="K22" s="43">
        <v>0</v>
      </c>
      <c r="L22">
        <v>111</v>
      </c>
      <c r="O22" s="41"/>
      <c r="P22" s="47" t="s">
        <v>105</v>
      </c>
      <c r="Q22" s="47" t="s">
        <v>106</v>
      </c>
      <c r="R22" s="47" t="s">
        <v>107</v>
      </c>
      <c r="S22" s="47" t="s">
        <v>108</v>
      </c>
      <c r="T22" s="47" t="s">
        <v>109</v>
      </c>
      <c r="U22" s="47" t="s">
        <v>110</v>
      </c>
      <c r="V22" s="45"/>
    </row>
    <row r="23" spans="1:22" x14ac:dyDescent="0.25">
      <c r="A23" s="60">
        <v>12</v>
      </c>
      <c r="B23" s="60">
        <v>3141</v>
      </c>
      <c r="C23" s="63">
        <v>13</v>
      </c>
      <c r="D23" s="60">
        <v>3161</v>
      </c>
      <c r="E23" s="63">
        <v>13</v>
      </c>
      <c r="F23" s="60">
        <v>3169</v>
      </c>
      <c r="G23" s="66"/>
      <c r="H23" s="66"/>
      <c r="I23" s="41"/>
      <c r="J23" s="41"/>
      <c r="K23" s="51">
        <v>0</v>
      </c>
      <c r="L23">
        <v>111</v>
      </c>
      <c r="O23" s="45" t="s">
        <v>99</v>
      </c>
      <c r="P23" s="47">
        <f>$G$3</f>
        <v>211</v>
      </c>
      <c r="Q23" s="47">
        <f>$G$3</f>
        <v>211</v>
      </c>
      <c r="R23" s="47">
        <f>$G$3</f>
        <v>211</v>
      </c>
      <c r="S23" s="47">
        <f>$G$3</f>
        <v>211</v>
      </c>
      <c r="T23" s="47">
        <f>$G$3</f>
        <v>211</v>
      </c>
      <c r="U23" s="47">
        <f>$G$3</f>
        <v>211</v>
      </c>
      <c r="V23" s="45"/>
    </row>
    <row r="24" spans="1:22" x14ac:dyDescent="0.25">
      <c r="A24" s="60">
        <v>12</v>
      </c>
      <c r="B24" s="60">
        <v>3332</v>
      </c>
      <c r="C24" s="63">
        <v>13</v>
      </c>
      <c r="D24" s="60">
        <v>3341</v>
      </c>
      <c r="E24" s="63">
        <v>13</v>
      </c>
      <c r="F24" s="60">
        <v>3354</v>
      </c>
      <c r="G24" s="66"/>
      <c r="H24" s="66"/>
      <c r="I24" s="41"/>
      <c r="J24" s="41"/>
      <c r="K24" s="51">
        <v>0</v>
      </c>
      <c r="L24">
        <v>111</v>
      </c>
      <c r="O24" s="45" t="s">
        <v>100</v>
      </c>
      <c r="P24" s="47">
        <f>U11</f>
        <v>8</v>
      </c>
      <c r="Q24" s="47">
        <f>Z11</f>
        <v>7</v>
      </c>
      <c r="R24" s="47">
        <f>AE11</f>
        <v>6</v>
      </c>
      <c r="S24" s="47">
        <f>AJ11</f>
        <v>6</v>
      </c>
      <c r="T24" s="47">
        <f>AO11</f>
        <v>5</v>
      </c>
      <c r="U24" s="47">
        <f>AT11</f>
        <v>8</v>
      </c>
      <c r="V24" s="45"/>
    </row>
    <row r="25" spans="1:22" x14ac:dyDescent="0.25">
      <c r="A25" s="60">
        <v>12</v>
      </c>
      <c r="B25" s="60">
        <v>3493</v>
      </c>
      <c r="C25" s="63">
        <v>13</v>
      </c>
      <c r="D25" s="60">
        <v>3502</v>
      </c>
      <c r="E25" s="63">
        <v>13</v>
      </c>
      <c r="F25" s="60">
        <v>3504</v>
      </c>
      <c r="G25" s="66"/>
      <c r="H25" s="66"/>
      <c r="I25" s="41"/>
      <c r="J25" s="41"/>
      <c r="K25" s="51">
        <v>0</v>
      </c>
      <c r="L25">
        <v>111</v>
      </c>
      <c r="O25" s="48" t="s">
        <v>101</v>
      </c>
      <c r="P25" s="42"/>
      <c r="Q25" s="42"/>
      <c r="R25" s="42"/>
      <c r="S25" s="42"/>
      <c r="T25" s="42"/>
      <c r="U25" s="42"/>
      <c r="V25" s="42"/>
    </row>
    <row r="26" spans="1:22" x14ac:dyDescent="0.25">
      <c r="A26" s="60">
        <v>12</v>
      </c>
      <c r="B26" s="60">
        <v>3633</v>
      </c>
      <c r="C26" s="63">
        <v>13</v>
      </c>
      <c r="D26" s="60">
        <v>3642</v>
      </c>
      <c r="E26" s="63">
        <v>13</v>
      </c>
      <c r="F26" s="60">
        <v>3660</v>
      </c>
      <c r="G26" s="66"/>
      <c r="H26" s="66"/>
      <c r="I26" s="41"/>
      <c r="J26" s="41"/>
      <c r="K26" s="51">
        <v>0</v>
      </c>
      <c r="L26">
        <v>111</v>
      </c>
      <c r="O26" s="49" t="s">
        <v>102</v>
      </c>
      <c r="P26" s="44"/>
      <c r="Q26" s="44"/>
      <c r="R26" s="44"/>
      <c r="S26" s="44"/>
      <c r="T26" s="44"/>
      <c r="U26" s="44"/>
      <c r="V26" s="41"/>
    </row>
    <row r="27" spans="1:22" x14ac:dyDescent="0.25">
      <c r="A27" s="60">
        <v>21</v>
      </c>
      <c r="B27" s="60">
        <v>3772</v>
      </c>
      <c r="C27" s="63">
        <v>11</v>
      </c>
      <c r="D27" s="60">
        <v>3784</v>
      </c>
      <c r="E27" s="63">
        <v>11</v>
      </c>
      <c r="F27" s="60">
        <v>3795</v>
      </c>
      <c r="G27" s="66"/>
      <c r="H27" s="66"/>
      <c r="I27" s="41"/>
      <c r="J27" s="41"/>
      <c r="K27" s="51">
        <v>0</v>
      </c>
      <c r="L27">
        <v>211</v>
      </c>
      <c r="O27" s="48" t="s">
        <v>103</v>
      </c>
      <c r="P27" s="42"/>
      <c r="Q27" s="42"/>
      <c r="R27" s="42"/>
      <c r="S27" s="42"/>
      <c r="T27" s="42"/>
      <c r="U27" s="42"/>
      <c r="V27" s="42"/>
    </row>
    <row r="28" spans="1:22" x14ac:dyDescent="0.25">
      <c r="A28" s="60">
        <v>21</v>
      </c>
      <c r="B28" s="60">
        <v>3916</v>
      </c>
      <c r="C28" s="63">
        <v>11</v>
      </c>
      <c r="D28" s="60">
        <v>3938</v>
      </c>
      <c r="E28" s="63">
        <v>11</v>
      </c>
      <c r="F28" s="60">
        <v>3949</v>
      </c>
      <c r="G28" s="66"/>
      <c r="H28" s="66"/>
      <c r="I28" s="41"/>
      <c r="J28" s="41"/>
      <c r="K28" s="51">
        <v>0</v>
      </c>
      <c r="L28">
        <v>211</v>
      </c>
      <c r="N28" s="41"/>
      <c r="O28" s="50" t="s">
        <v>104</v>
      </c>
      <c r="P28">
        <f>F22/P20</f>
        <v>188.9375</v>
      </c>
      <c r="Q28">
        <f>(F38-F22)/Q20</f>
        <v>146.3125</v>
      </c>
      <c r="R28">
        <f>(F53-F38)/R20</f>
        <v>136.66666666666666</v>
      </c>
      <c r="S28">
        <f>(F69-F53)/S20</f>
        <v>138</v>
      </c>
      <c r="T28">
        <f>(F85-F69)/T20</f>
        <v>149.875</v>
      </c>
      <c r="U28">
        <f>(F101-F85)/U20</f>
        <v>152.4375</v>
      </c>
    </row>
    <row r="29" spans="1:22" x14ac:dyDescent="0.25">
      <c r="A29" s="60">
        <v>21</v>
      </c>
      <c r="B29" s="60">
        <v>4089</v>
      </c>
      <c r="C29" s="63">
        <v>11</v>
      </c>
      <c r="D29" s="60">
        <v>4099</v>
      </c>
      <c r="E29" s="63">
        <v>11</v>
      </c>
      <c r="F29" s="60">
        <v>4108</v>
      </c>
      <c r="G29" s="66"/>
      <c r="H29" s="66"/>
      <c r="I29" s="41"/>
      <c r="J29" s="41"/>
      <c r="K29" s="51">
        <v>0</v>
      </c>
      <c r="L29">
        <v>211</v>
      </c>
    </row>
    <row r="30" spans="1:22" x14ac:dyDescent="0.25">
      <c r="A30" s="60">
        <v>21</v>
      </c>
      <c r="B30" s="60">
        <v>4231</v>
      </c>
      <c r="C30" s="63">
        <v>11</v>
      </c>
      <c r="D30" s="60">
        <v>4256</v>
      </c>
      <c r="E30" s="63">
        <v>11</v>
      </c>
      <c r="F30" s="60">
        <v>4265</v>
      </c>
      <c r="G30" s="66"/>
      <c r="H30" s="66"/>
      <c r="I30" s="41"/>
      <c r="J30" s="41"/>
      <c r="K30" s="51">
        <v>0</v>
      </c>
      <c r="L30">
        <v>211</v>
      </c>
    </row>
    <row r="31" spans="1:22" x14ac:dyDescent="0.25">
      <c r="A31" s="60">
        <v>21</v>
      </c>
      <c r="B31" s="60">
        <v>4394</v>
      </c>
      <c r="C31" s="63">
        <v>22</v>
      </c>
      <c r="D31" s="60">
        <v>4408</v>
      </c>
      <c r="E31" s="63">
        <v>13</v>
      </c>
      <c r="F31" s="60">
        <v>4422</v>
      </c>
      <c r="G31" s="66"/>
      <c r="H31" s="66"/>
      <c r="I31" s="41"/>
      <c r="J31" s="41"/>
      <c r="K31" s="51">
        <v>0</v>
      </c>
      <c r="L31">
        <v>221</v>
      </c>
    </row>
    <row r="32" spans="1:22" x14ac:dyDescent="0.25">
      <c r="A32" s="60">
        <v>21</v>
      </c>
      <c r="B32" s="60">
        <v>4528</v>
      </c>
      <c r="C32" s="63">
        <v>11</v>
      </c>
      <c r="D32" s="60">
        <v>4541</v>
      </c>
      <c r="E32" s="63">
        <v>11</v>
      </c>
      <c r="F32" s="60">
        <v>4550</v>
      </c>
      <c r="G32" s="66"/>
      <c r="H32" s="66"/>
      <c r="I32" s="41"/>
      <c r="J32" s="41"/>
      <c r="K32" s="51">
        <v>0</v>
      </c>
      <c r="L32">
        <v>211</v>
      </c>
    </row>
    <row r="33" spans="1:12" x14ac:dyDescent="0.25">
      <c r="A33" s="60">
        <v>12</v>
      </c>
      <c r="B33" s="60">
        <v>4654</v>
      </c>
      <c r="C33" s="63">
        <v>13</v>
      </c>
      <c r="D33" s="60">
        <v>4662</v>
      </c>
      <c r="E33" s="63">
        <v>13</v>
      </c>
      <c r="F33" s="60">
        <v>4698</v>
      </c>
      <c r="G33" s="66"/>
      <c r="H33" s="66"/>
      <c r="I33" s="41"/>
      <c r="J33" s="41"/>
      <c r="K33" s="51">
        <v>0</v>
      </c>
      <c r="L33">
        <v>111</v>
      </c>
    </row>
    <row r="34" spans="1:12" x14ac:dyDescent="0.25">
      <c r="A34" s="60">
        <v>21</v>
      </c>
      <c r="B34" s="60">
        <v>4812</v>
      </c>
      <c r="C34" s="63">
        <v>11</v>
      </c>
      <c r="D34" s="60">
        <v>4827</v>
      </c>
      <c r="E34" s="63">
        <v>11</v>
      </c>
      <c r="F34" s="60">
        <v>4836</v>
      </c>
      <c r="G34" s="66"/>
      <c r="H34" s="66"/>
      <c r="I34" s="41"/>
      <c r="J34" s="41"/>
      <c r="K34" s="51">
        <v>0</v>
      </c>
      <c r="L34">
        <v>211</v>
      </c>
    </row>
    <row r="35" spans="1:12" x14ac:dyDescent="0.25">
      <c r="A35" s="60">
        <v>21</v>
      </c>
      <c r="B35" s="60">
        <v>4939</v>
      </c>
      <c r="C35" s="63">
        <v>11</v>
      </c>
      <c r="D35" s="60">
        <v>4952</v>
      </c>
      <c r="E35" s="63">
        <v>11</v>
      </c>
      <c r="F35" s="60">
        <v>4960</v>
      </c>
      <c r="G35" s="66"/>
      <c r="H35" s="66"/>
      <c r="I35" s="41"/>
      <c r="J35" s="41"/>
      <c r="K35" s="51">
        <v>0</v>
      </c>
      <c r="L35">
        <v>211</v>
      </c>
    </row>
    <row r="36" spans="1:12" x14ac:dyDescent="0.25">
      <c r="A36" s="60">
        <v>12</v>
      </c>
      <c r="B36" s="60">
        <v>5070</v>
      </c>
      <c r="C36" s="63">
        <v>13</v>
      </c>
      <c r="D36" s="60">
        <v>5077</v>
      </c>
      <c r="E36" s="63">
        <v>13</v>
      </c>
      <c r="F36" s="60">
        <v>5085</v>
      </c>
      <c r="G36" s="66"/>
      <c r="H36" s="66"/>
      <c r="I36" s="41"/>
      <c r="J36" s="41"/>
      <c r="K36" s="51">
        <v>0</v>
      </c>
      <c r="L36">
        <v>111</v>
      </c>
    </row>
    <row r="37" spans="1:12" x14ac:dyDescent="0.25">
      <c r="A37" s="60">
        <v>12</v>
      </c>
      <c r="B37" s="60">
        <v>5210</v>
      </c>
      <c r="C37" s="63">
        <v>13</v>
      </c>
      <c r="D37" s="60">
        <v>5217</v>
      </c>
      <c r="E37" s="63">
        <v>13</v>
      </c>
      <c r="F37" s="60">
        <v>5226</v>
      </c>
      <c r="G37" s="66"/>
      <c r="H37" s="66"/>
      <c r="I37" s="41"/>
      <c r="J37" s="41"/>
      <c r="K37" s="51">
        <v>0</v>
      </c>
      <c r="L37">
        <v>111</v>
      </c>
    </row>
    <row r="38" spans="1:12" x14ac:dyDescent="0.25">
      <c r="A38" s="60">
        <v>12</v>
      </c>
      <c r="B38" s="60">
        <v>5352</v>
      </c>
      <c r="C38" s="63">
        <v>13</v>
      </c>
      <c r="D38" s="60">
        <v>5354</v>
      </c>
      <c r="E38" s="63">
        <v>13</v>
      </c>
      <c r="F38" s="60">
        <v>5364</v>
      </c>
      <c r="G38" s="66"/>
      <c r="H38" s="66"/>
      <c r="I38" s="41"/>
      <c r="J38" s="41"/>
      <c r="K38" s="51">
        <v>0</v>
      </c>
      <c r="L38">
        <v>111</v>
      </c>
    </row>
    <row r="39" spans="1:12" x14ac:dyDescent="0.25">
      <c r="A39" s="59">
        <v>12</v>
      </c>
      <c r="B39" s="59">
        <v>5482</v>
      </c>
      <c r="C39" s="62">
        <v>13</v>
      </c>
      <c r="D39" s="59">
        <v>5490</v>
      </c>
      <c r="E39" s="62">
        <v>13</v>
      </c>
      <c r="F39" s="59">
        <v>5499</v>
      </c>
      <c r="G39" s="65"/>
      <c r="H39" s="65"/>
      <c r="I39" s="42"/>
      <c r="J39" s="42"/>
      <c r="K39" s="43">
        <v>0</v>
      </c>
      <c r="L39">
        <v>111</v>
      </c>
    </row>
    <row r="40" spans="1:12" x14ac:dyDescent="0.25">
      <c r="A40" s="59">
        <v>12</v>
      </c>
      <c r="B40" s="59">
        <v>5621</v>
      </c>
      <c r="C40" s="62">
        <v>13</v>
      </c>
      <c r="D40" s="59">
        <v>5629</v>
      </c>
      <c r="E40" s="62">
        <v>13</v>
      </c>
      <c r="F40" s="59">
        <v>5637</v>
      </c>
      <c r="G40" s="65"/>
      <c r="H40" s="65"/>
      <c r="I40" s="42"/>
      <c r="J40" s="42"/>
      <c r="K40" s="43">
        <v>0</v>
      </c>
      <c r="L40">
        <v>111</v>
      </c>
    </row>
    <row r="41" spans="1:12" x14ac:dyDescent="0.25">
      <c r="A41" s="59">
        <v>21</v>
      </c>
      <c r="B41" s="59">
        <v>5746</v>
      </c>
      <c r="C41" s="62">
        <v>22</v>
      </c>
      <c r="D41" s="59">
        <v>5748</v>
      </c>
      <c r="E41" s="62">
        <v>13</v>
      </c>
      <c r="F41" s="59">
        <v>5762</v>
      </c>
      <c r="G41" s="65"/>
      <c r="H41" s="65"/>
      <c r="I41" s="42"/>
      <c r="J41" s="42"/>
      <c r="K41" s="43">
        <v>0</v>
      </c>
      <c r="L41">
        <v>221</v>
      </c>
    </row>
    <row r="42" spans="1:12" x14ac:dyDescent="0.25">
      <c r="A42" s="59">
        <v>12</v>
      </c>
      <c r="B42" s="59">
        <v>5880</v>
      </c>
      <c r="C42" s="62">
        <v>13</v>
      </c>
      <c r="D42" s="59">
        <v>5887</v>
      </c>
      <c r="E42" s="62">
        <v>13</v>
      </c>
      <c r="F42" s="59">
        <v>5894</v>
      </c>
      <c r="G42" s="65"/>
      <c r="H42" s="65"/>
      <c r="I42" s="42"/>
      <c r="J42" s="42"/>
      <c r="K42" s="43">
        <v>0</v>
      </c>
      <c r="L42">
        <v>111</v>
      </c>
    </row>
    <row r="43" spans="1:12" x14ac:dyDescent="0.25">
      <c r="A43" s="59">
        <v>21</v>
      </c>
      <c r="B43" s="59">
        <v>6022</v>
      </c>
      <c r="C43" s="62">
        <v>11</v>
      </c>
      <c r="D43" s="59">
        <v>6036</v>
      </c>
      <c r="E43" s="62">
        <v>11</v>
      </c>
      <c r="F43" s="59">
        <v>6037</v>
      </c>
      <c r="G43" s="65"/>
      <c r="H43" s="65"/>
      <c r="I43" s="42"/>
      <c r="J43" s="42"/>
      <c r="K43" s="43">
        <v>0</v>
      </c>
      <c r="L43">
        <v>211</v>
      </c>
    </row>
    <row r="44" spans="1:12" x14ac:dyDescent="0.25">
      <c r="A44" s="59">
        <v>21</v>
      </c>
      <c r="B44" s="59">
        <v>6163</v>
      </c>
      <c r="C44" s="62">
        <v>11</v>
      </c>
      <c r="D44" s="59">
        <v>6174</v>
      </c>
      <c r="E44" s="62">
        <v>11</v>
      </c>
      <c r="F44" s="59">
        <v>6184</v>
      </c>
      <c r="G44" s="65"/>
      <c r="H44" s="65"/>
      <c r="I44" s="42"/>
      <c r="J44" s="42"/>
      <c r="K44" s="43">
        <v>0</v>
      </c>
      <c r="L44">
        <v>211</v>
      </c>
    </row>
    <row r="45" spans="1:12" x14ac:dyDescent="0.25">
      <c r="A45" s="59">
        <v>21</v>
      </c>
      <c r="B45" s="59">
        <v>6302</v>
      </c>
      <c r="C45" s="62">
        <v>11</v>
      </c>
      <c r="D45" s="59">
        <v>6332</v>
      </c>
      <c r="E45" s="62">
        <v>11</v>
      </c>
      <c r="F45" s="59">
        <v>6342</v>
      </c>
      <c r="G45" s="65"/>
      <c r="H45" s="65"/>
      <c r="I45" s="42"/>
      <c r="J45" s="42"/>
      <c r="K45" s="43">
        <v>0</v>
      </c>
      <c r="L45">
        <v>211</v>
      </c>
    </row>
    <row r="46" spans="1:12" x14ac:dyDescent="0.25">
      <c r="A46" s="59">
        <v>12</v>
      </c>
      <c r="B46" s="59">
        <v>6460</v>
      </c>
      <c r="C46" s="62">
        <v>13</v>
      </c>
      <c r="D46" s="59">
        <v>6468</v>
      </c>
      <c r="E46" s="62">
        <v>13</v>
      </c>
      <c r="F46" s="59">
        <v>6478</v>
      </c>
      <c r="G46" s="65"/>
      <c r="H46" s="65"/>
      <c r="I46" s="42"/>
      <c r="J46" s="42"/>
      <c r="K46" s="43">
        <v>0</v>
      </c>
      <c r="L46">
        <v>111</v>
      </c>
    </row>
    <row r="47" spans="1:12" x14ac:dyDescent="0.25">
      <c r="A47" s="59">
        <v>21</v>
      </c>
      <c r="B47" s="59">
        <v>6586</v>
      </c>
      <c r="C47" s="62">
        <v>11</v>
      </c>
      <c r="D47" s="59">
        <v>6598</v>
      </c>
      <c r="E47" s="62">
        <v>11</v>
      </c>
      <c r="F47" s="59">
        <v>6605</v>
      </c>
      <c r="G47" s="65"/>
      <c r="H47" s="65"/>
      <c r="I47" s="42"/>
      <c r="J47" s="42"/>
      <c r="K47" s="43">
        <v>0</v>
      </c>
      <c r="L47">
        <v>211</v>
      </c>
    </row>
    <row r="48" spans="1:12" x14ac:dyDescent="0.25">
      <c r="A48" s="59">
        <v>12</v>
      </c>
      <c r="B48" s="59">
        <v>6721</v>
      </c>
      <c r="C48" s="62">
        <v>13</v>
      </c>
      <c r="D48" s="59">
        <v>6729</v>
      </c>
      <c r="E48" s="62">
        <v>13</v>
      </c>
      <c r="F48" s="59">
        <v>6737</v>
      </c>
      <c r="G48" s="65"/>
      <c r="H48" s="65"/>
      <c r="I48" s="42"/>
      <c r="J48" s="42"/>
      <c r="K48" s="43">
        <v>0</v>
      </c>
      <c r="L48">
        <v>111</v>
      </c>
    </row>
    <row r="49" spans="1:12" x14ac:dyDescent="0.25">
      <c r="A49" s="59">
        <v>12</v>
      </c>
      <c r="B49" s="59">
        <v>6873</v>
      </c>
      <c r="C49" s="62">
        <v>13</v>
      </c>
      <c r="D49" s="59">
        <v>6881</v>
      </c>
      <c r="E49" s="62">
        <v>13</v>
      </c>
      <c r="F49" s="59">
        <v>6888</v>
      </c>
      <c r="G49" s="65"/>
      <c r="H49" s="65"/>
      <c r="I49" s="42"/>
      <c r="J49" s="42"/>
      <c r="K49" s="43">
        <v>0</v>
      </c>
      <c r="L49">
        <v>111</v>
      </c>
    </row>
    <row r="50" spans="1:12" x14ac:dyDescent="0.25">
      <c r="A50" s="59">
        <v>12</v>
      </c>
      <c r="B50" s="59">
        <v>6997</v>
      </c>
      <c r="C50" s="62">
        <v>13</v>
      </c>
      <c r="D50" s="59">
        <v>7007</v>
      </c>
      <c r="E50" s="62">
        <v>13</v>
      </c>
      <c r="F50" s="59">
        <v>7013</v>
      </c>
      <c r="G50" s="65"/>
      <c r="H50" s="65"/>
      <c r="I50" s="42"/>
      <c r="J50" s="42"/>
      <c r="K50" s="43">
        <v>0</v>
      </c>
      <c r="L50">
        <v>111</v>
      </c>
    </row>
    <row r="51" spans="1:12" x14ac:dyDescent="0.25">
      <c r="A51" s="59">
        <v>12</v>
      </c>
      <c r="B51" s="59">
        <v>7119</v>
      </c>
      <c r="C51" s="62">
        <v>13</v>
      </c>
      <c r="D51" s="59">
        <v>7121</v>
      </c>
      <c r="E51" s="62">
        <v>13</v>
      </c>
      <c r="F51" s="59">
        <v>7131</v>
      </c>
      <c r="G51" s="65"/>
      <c r="H51" s="65"/>
      <c r="I51" s="42"/>
      <c r="J51" s="42"/>
      <c r="K51" s="43">
        <v>0</v>
      </c>
      <c r="L51">
        <v>111</v>
      </c>
    </row>
    <row r="52" spans="1:12" x14ac:dyDescent="0.25">
      <c r="A52" s="59">
        <v>21</v>
      </c>
      <c r="B52" s="59">
        <v>7248</v>
      </c>
      <c r="C52" s="62">
        <v>11</v>
      </c>
      <c r="D52" s="59">
        <v>7260</v>
      </c>
      <c r="E52" s="62">
        <v>11</v>
      </c>
      <c r="F52" s="59">
        <v>7269</v>
      </c>
      <c r="G52" s="65"/>
      <c r="H52" s="65"/>
      <c r="I52" s="42"/>
      <c r="J52" s="42"/>
      <c r="K52" s="43">
        <v>0</v>
      </c>
      <c r="L52">
        <v>211</v>
      </c>
    </row>
    <row r="53" spans="1:12" x14ac:dyDescent="0.25">
      <c r="A53" s="59">
        <v>21</v>
      </c>
      <c r="B53" s="59">
        <v>7389</v>
      </c>
      <c r="C53" s="62">
        <v>11</v>
      </c>
      <c r="D53" s="59">
        <v>7406</v>
      </c>
      <c r="E53" s="62">
        <v>11</v>
      </c>
      <c r="F53" s="59">
        <v>7414</v>
      </c>
      <c r="G53" s="65"/>
      <c r="H53" s="65"/>
      <c r="I53" s="42"/>
      <c r="J53" s="42"/>
      <c r="K53" s="43">
        <v>0</v>
      </c>
      <c r="L53">
        <v>211</v>
      </c>
    </row>
    <row r="54" spans="1:12" x14ac:dyDescent="0.25">
      <c r="A54" s="60">
        <v>12</v>
      </c>
      <c r="B54" s="60">
        <v>7550</v>
      </c>
      <c r="C54" s="63">
        <v>13</v>
      </c>
      <c r="D54" s="60">
        <v>7557</v>
      </c>
      <c r="E54" s="63">
        <v>13</v>
      </c>
      <c r="F54" s="60">
        <v>7566</v>
      </c>
      <c r="G54" s="66"/>
      <c r="H54" s="66"/>
      <c r="I54" s="41"/>
      <c r="J54" s="41"/>
      <c r="K54" s="51">
        <v>0</v>
      </c>
      <c r="L54">
        <v>111</v>
      </c>
    </row>
    <row r="55" spans="1:12" x14ac:dyDescent="0.25">
      <c r="A55" s="60">
        <v>12</v>
      </c>
      <c r="B55" s="60">
        <v>7697</v>
      </c>
      <c r="C55" s="63">
        <v>13</v>
      </c>
      <c r="D55" s="60">
        <v>7705</v>
      </c>
      <c r="E55" s="63">
        <v>13</v>
      </c>
      <c r="F55" s="60">
        <v>7713</v>
      </c>
      <c r="G55" s="66"/>
      <c r="H55" s="66"/>
      <c r="I55" s="41"/>
      <c r="J55" s="41"/>
      <c r="K55" s="51">
        <v>0</v>
      </c>
      <c r="L55">
        <v>111</v>
      </c>
    </row>
    <row r="56" spans="1:12" x14ac:dyDescent="0.25">
      <c r="A56" s="60">
        <v>21</v>
      </c>
      <c r="B56" s="60">
        <v>7812</v>
      </c>
      <c r="C56" s="63">
        <v>11</v>
      </c>
      <c r="D56" s="60">
        <v>7824</v>
      </c>
      <c r="E56" s="63">
        <v>11</v>
      </c>
      <c r="F56" s="60">
        <v>7832</v>
      </c>
      <c r="G56" s="66"/>
      <c r="H56" s="66"/>
      <c r="I56" s="41"/>
      <c r="J56" s="41"/>
      <c r="K56" s="51">
        <v>0</v>
      </c>
      <c r="L56">
        <v>211</v>
      </c>
    </row>
    <row r="57" spans="1:12" x14ac:dyDescent="0.25">
      <c r="A57" s="60">
        <v>21</v>
      </c>
      <c r="B57" s="60">
        <v>7940</v>
      </c>
      <c r="C57" s="63">
        <v>11</v>
      </c>
      <c r="D57" s="60">
        <v>7953</v>
      </c>
      <c r="E57" s="63">
        <v>11</v>
      </c>
      <c r="F57" s="60">
        <v>7960</v>
      </c>
      <c r="G57" s="66"/>
      <c r="H57" s="66"/>
      <c r="I57" s="41"/>
      <c r="J57" s="41"/>
      <c r="K57" s="51">
        <v>0</v>
      </c>
      <c r="L57">
        <v>211</v>
      </c>
    </row>
    <row r="58" spans="1:12" x14ac:dyDescent="0.25">
      <c r="A58" s="60">
        <v>21</v>
      </c>
      <c r="B58" s="60">
        <v>8088</v>
      </c>
      <c r="C58" s="63">
        <v>11</v>
      </c>
      <c r="D58" s="60">
        <v>8098</v>
      </c>
      <c r="E58" s="63">
        <v>11</v>
      </c>
      <c r="F58" s="60">
        <v>8106</v>
      </c>
      <c r="G58" s="66"/>
      <c r="H58" s="66"/>
      <c r="I58" s="41"/>
      <c r="J58" s="41"/>
      <c r="K58" s="51">
        <v>0</v>
      </c>
      <c r="L58">
        <v>211</v>
      </c>
    </row>
    <row r="59" spans="1:12" x14ac:dyDescent="0.25">
      <c r="A59" s="60">
        <v>21</v>
      </c>
      <c r="B59" s="60">
        <v>8222</v>
      </c>
      <c r="C59" s="63">
        <v>11</v>
      </c>
      <c r="D59" s="60">
        <v>8236</v>
      </c>
      <c r="E59" s="63">
        <v>11</v>
      </c>
      <c r="F59" s="60">
        <v>8243</v>
      </c>
      <c r="G59" s="66"/>
      <c r="H59" s="66"/>
      <c r="I59" s="41"/>
      <c r="J59" s="41"/>
      <c r="K59" s="51">
        <v>0</v>
      </c>
      <c r="L59">
        <v>211</v>
      </c>
    </row>
    <row r="60" spans="1:12" x14ac:dyDescent="0.25">
      <c r="A60" s="60">
        <v>12</v>
      </c>
      <c r="B60" s="60">
        <v>8391</v>
      </c>
      <c r="C60" s="63">
        <v>13</v>
      </c>
      <c r="D60" s="60">
        <v>8400</v>
      </c>
      <c r="E60" s="63">
        <v>13</v>
      </c>
      <c r="F60" s="60">
        <v>8408</v>
      </c>
      <c r="G60" s="66"/>
      <c r="H60" s="66"/>
      <c r="I60" s="41"/>
      <c r="J60" s="41"/>
      <c r="K60" s="51">
        <v>0</v>
      </c>
      <c r="L60">
        <v>111</v>
      </c>
    </row>
    <row r="61" spans="1:12" x14ac:dyDescent="0.25">
      <c r="A61" s="60">
        <v>12</v>
      </c>
      <c r="B61" s="60">
        <v>8530</v>
      </c>
      <c r="C61" s="63">
        <v>13</v>
      </c>
      <c r="D61" s="60">
        <v>8537</v>
      </c>
      <c r="E61" s="63">
        <v>13</v>
      </c>
      <c r="F61" s="60">
        <v>8546</v>
      </c>
      <c r="G61" s="66"/>
      <c r="H61" s="66"/>
      <c r="I61" s="41"/>
      <c r="J61" s="41"/>
      <c r="K61" s="51">
        <v>0</v>
      </c>
      <c r="L61">
        <v>111</v>
      </c>
    </row>
    <row r="62" spans="1:12" x14ac:dyDescent="0.25">
      <c r="A62" s="60">
        <v>12</v>
      </c>
      <c r="B62" s="60">
        <v>8652</v>
      </c>
      <c r="C62" s="63">
        <v>13</v>
      </c>
      <c r="D62" s="60">
        <v>8654</v>
      </c>
      <c r="E62" s="63">
        <v>13</v>
      </c>
      <c r="F62" s="60">
        <v>8662</v>
      </c>
      <c r="G62" s="66"/>
      <c r="H62" s="66"/>
      <c r="I62" s="41"/>
      <c r="J62" s="41"/>
      <c r="K62" s="51">
        <v>0</v>
      </c>
      <c r="L62">
        <v>111</v>
      </c>
    </row>
    <row r="63" spans="1:12" x14ac:dyDescent="0.25">
      <c r="A63" s="60">
        <v>21</v>
      </c>
      <c r="B63" s="60">
        <v>8774</v>
      </c>
      <c r="C63" s="63">
        <v>11</v>
      </c>
      <c r="D63" s="60">
        <v>8794</v>
      </c>
      <c r="E63" s="63">
        <v>11</v>
      </c>
      <c r="F63" s="60">
        <v>8802</v>
      </c>
      <c r="G63" s="66"/>
      <c r="H63" s="66"/>
      <c r="I63" s="41"/>
      <c r="J63" s="41"/>
      <c r="K63" s="51">
        <v>0</v>
      </c>
      <c r="L63">
        <v>211</v>
      </c>
    </row>
    <row r="64" spans="1:12" x14ac:dyDescent="0.25">
      <c r="A64" s="60">
        <v>12</v>
      </c>
      <c r="B64" s="60">
        <v>8921</v>
      </c>
      <c r="C64" s="63">
        <v>13</v>
      </c>
      <c r="D64" s="60">
        <v>8927</v>
      </c>
      <c r="E64" s="63">
        <v>13</v>
      </c>
      <c r="F64" s="60">
        <v>8935</v>
      </c>
      <c r="G64" s="66"/>
      <c r="H64" s="66"/>
      <c r="I64" s="41"/>
      <c r="J64" s="41"/>
      <c r="K64" s="51">
        <v>0</v>
      </c>
      <c r="L64">
        <v>111</v>
      </c>
    </row>
    <row r="65" spans="1:12" x14ac:dyDescent="0.25">
      <c r="A65" s="60">
        <v>12</v>
      </c>
      <c r="B65" s="60">
        <v>9071</v>
      </c>
      <c r="C65" s="63">
        <v>13</v>
      </c>
      <c r="D65" s="60">
        <v>9079</v>
      </c>
      <c r="E65" s="63">
        <v>13</v>
      </c>
      <c r="F65" s="60">
        <v>9087</v>
      </c>
      <c r="G65" s="66"/>
      <c r="H65" s="66"/>
      <c r="I65" s="41"/>
      <c r="J65" s="41"/>
      <c r="K65" s="51">
        <v>0</v>
      </c>
      <c r="L65">
        <v>111</v>
      </c>
    </row>
    <row r="66" spans="1:12" x14ac:dyDescent="0.25">
      <c r="A66" s="60">
        <v>21</v>
      </c>
      <c r="B66" s="60">
        <v>9200</v>
      </c>
      <c r="C66" s="63">
        <v>11</v>
      </c>
      <c r="D66" s="60">
        <v>9213</v>
      </c>
      <c r="E66" s="63">
        <v>11</v>
      </c>
      <c r="F66" s="60">
        <v>9220</v>
      </c>
      <c r="G66" s="66"/>
      <c r="H66" s="66"/>
      <c r="I66" s="41"/>
      <c r="J66" s="41"/>
      <c r="K66" s="51">
        <v>0</v>
      </c>
      <c r="L66">
        <v>211</v>
      </c>
    </row>
    <row r="67" spans="1:12" x14ac:dyDescent="0.25">
      <c r="A67" s="60">
        <v>12</v>
      </c>
      <c r="B67" s="60">
        <v>9365</v>
      </c>
      <c r="C67" s="63">
        <v>13</v>
      </c>
      <c r="D67" s="60">
        <v>9373</v>
      </c>
      <c r="E67" s="63">
        <v>13</v>
      </c>
      <c r="F67" s="60">
        <v>9386</v>
      </c>
      <c r="G67" s="66"/>
      <c r="H67" s="66"/>
      <c r="I67" s="41"/>
      <c r="J67" s="41"/>
      <c r="K67" s="51">
        <v>0</v>
      </c>
      <c r="L67">
        <v>111</v>
      </c>
    </row>
    <row r="68" spans="1:12" x14ac:dyDescent="0.25">
      <c r="A68" s="60">
        <v>12</v>
      </c>
      <c r="B68" s="60">
        <v>9487</v>
      </c>
      <c r="C68" s="63">
        <v>13</v>
      </c>
      <c r="D68" s="60">
        <v>9490</v>
      </c>
      <c r="E68" s="63">
        <v>13</v>
      </c>
      <c r="F68" s="60">
        <v>9500</v>
      </c>
      <c r="G68" s="66"/>
      <c r="H68" s="66"/>
      <c r="I68" s="41"/>
      <c r="J68" s="41"/>
      <c r="K68" s="51">
        <v>0</v>
      </c>
      <c r="L68">
        <v>111</v>
      </c>
    </row>
    <row r="69" spans="1:12" x14ac:dyDescent="0.25">
      <c r="A69" s="60">
        <v>12</v>
      </c>
      <c r="B69" s="60">
        <v>9610</v>
      </c>
      <c r="C69" s="63">
        <v>13</v>
      </c>
      <c r="D69" s="60">
        <v>9612</v>
      </c>
      <c r="E69" s="63">
        <v>13</v>
      </c>
      <c r="F69" s="60">
        <v>9622</v>
      </c>
      <c r="G69" s="66"/>
      <c r="H69" s="66"/>
      <c r="I69" s="41"/>
      <c r="J69" s="41"/>
      <c r="K69" s="51">
        <v>0</v>
      </c>
      <c r="L69">
        <v>111</v>
      </c>
    </row>
    <row r="70" spans="1:12" x14ac:dyDescent="0.25">
      <c r="A70" s="59">
        <v>12</v>
      </c>
      <c r="B70" s="59">
        <v>9719</v>
      </c>
      <c r="C70" s="62">
        <v>13</v>
      </c>
      <c r="D70" s="59">
        <v>9734</v>
      </c>
      <c r="E70" s="62">
        <v>13</v>
      </c>
      <c r="F70" s="59">
        <v>9744</v>
      </c>
      <c r="G70" s="65"/>
      <c r="H70" s="65"/>
      <c r="I70" s="42"/>
      <c r="J70" s="42"/>
      <c r="K70" s="43">
        <v>0</v>
      </c>
      <c r="L70">
        <v>111</v>
      </c>
    </row>
    <row r="71" spans="1:12" x14ac:dyDescent="0.25">
      <c r="A71" s="59">
        <v>12</v>
      </c>
      <c r="B71" s="59">
        <v>9863</v>
      </c>
      <c r="C71" s="62">
        <v>13</v>
      </c>
      <c r="D71" s="59">
        <v>9872</v>
      </c>
      <c r="E71" s="62">
        <v>13</v>
      </c>
      <c r="F71" s="59">
        <v>9879</v>
      </c>
      <c r="G71" s="65"/>
      <c r="H71" s="65"/>
      <c r="I71" s="42"/>
      <c r="J71" s="42"/>
      <c r="K71" s="43">
        <v>0</v>
      </c>
      <c r="L71">
        <v>111</v>
      </c>
    </row>
    <row r="72" spans="1:12" x14ac:dyDescent="0.25">
      <c r="A72" s="59">
        <v>12</v>
      </c>
      <c r="B72" s="59">
        <v>9984</v>
      </c>
      <c r="C72" s="62">
        <v>13</v>
      </c>
      <c r="D72" s="59">
        <v>9999</v>
      </c>
      <c r="E72" s="62">
        <v>13</v>
      </c>
      <c r="F72" s="59">
        <v>10007</v>
      </c>
      <c r="G72" s="65"/>
      <c r="H72" s="65"/>
      <c r="I72" s="42"/>
      <c r="J72" s="42"/>
      <c r="K72" s="43">
        <v>0</v>
      </c>
      <c r="L72">
        <v>111</v>
      </c>
    </row>
    <row r="73" spans="1:12" x14ac:dyDescent="0.25">
      <c r="A73" s="59">
        <v>12</v>
      </c>
      <c r="B73" s="59">
        <v>10105</v>
      </c>
      <c r="C73" s="62">
        <v>13</v>
      </c>
      <c r="D73" s="59">
        <v>10132</v>
      </c>
      <c r="E73" s="62">
        <v>13</v>
      </c>
      <c r="F73" s="59">
        <v>10134</v>
      </c>
      <c r="G73" s="65"/>
      <c r="H73" s="65"/>
      <c r="I73" s="42"/>
      <c r="J73" s="42"/>
      <c r="K73" s="43">
        <v>0</v>
      </c>
      <c r="L73">
        <v>111</v>
      </c>
    </row>
    <row r="74" spans="1:12" x14ac:dyDescent="0.25">
      <c r="A74" s="59">
        <v>21</v>
      </c>
      <c r="B74" s="59">
        <v>10269</v>
      </c>
      <c r="C74" s="62">
        <v>11</v>
      </c>
      <c r="D74" s="59">
        <v>10282</v>
      </c>
      <c r="E74" s="62">
        <v>11</v>
      </c>
      <c r="F74" s="59">
        <v>10290</v>
      </c>
      <c r="G74" s="65"/>
      <c r="H74" s="65"/>
      <c r="I74" s="42"/>
      <c r="J74" s="42"/>
      <c r="K74" s="43">
        <v>0</v>
      </c>
      <c r="L74">
        <v>211</v>
      </c>
    </row>
    <row r="75" spans="1:12" x14ac:dyDescent="0.25">
      <c r="A75" s="59">
        <v>12</v>
      </c>
      <c r="B75" s="59">
        <v>10398</v>
      </c>
      <c r="C75" s="62">
        <v>13</v>
      </c>
      <c r="D75" s="59">
        <v>10423</v>
      </c>
      <c r="E75" s="62">
        <v>13</v>
      </c>
      <c r="F75" s="59">
        <v>10430</v>
      </c>
      <c r="G75" s="65"/>
      <c r="H75" s="65"/>
      <c r="I75" s="42"/>
      <c r="J75" s="42"/>
      <c r="K75" s="43">
        <v>0</v>
      </c>
      <c r="L75">
        <v>111</v>
      </c>
    </row>
    <row r="76" spans="1:12" x14ac:dyDescent="0.25">
      <c r="A76" s="59">
        <v>21</v>
      </c>
      <c r="B76" s="59">
        <v>10536</v>
      </c>
      <c r="C76" s="62">
        <v>22</v>
      </c>
      <c r="D76" s="59">
        <v>10555</v>
      </c>
      <c r="E76" s="62">
        <v>13</v>
      </c>
      <c r="F76" s="59">
        <v>10573</v>
      </c>
      <c r="G76" s="65"/>
      <c r="H76" s="65"/>
      <c r="I76" s="42"/>
      <c r="J76" s="42"/>
      <c r="K76" s="43">
        <v>0</v>
      </c>
      <c r="L76">
        <v>221</v>
      </c>
    </row>
    <row r="77" spans="1:12" x14ac:dyDescent="0.25">
      <c r="A77" s="59">
        <v>12</v>
      </c>
      <c r="B77" s="59">
        <v>10693</v>
      </c>
      <c r="C77" s="62">
        <v>13</v>
      </c>
      <c r="D77" s="59">
        <v>10724</v>
      </c>
      <c r="E77" s="62">
        <v>13</v>
      </c>
      <c r="F77" s="59">
        <v>10731</v>
      </c>
      <c r="G77" s="65"/>
      <c r="H77" s="65"/>
      <c r="I77" s="42"/>
      <c r="J77" s="42"/>
      <c r="K77" s="43">
        <v>0</v>
      </c>
      <c r="L77">
        <v>111</v>
      </c>
    </row>
    <row r="78" spans="1:12" x14ac:dyDescent="0.25">
      <c r="A78" s="59">
        <v>21</v>
      </c>
      <c r="B78" s="59">
        <v>10832</v>
      </c>
      <c r="C78" s="62">
        <v>11</v>
      </c>
      <c r="D78" s="59">
        <v>10872</v>
      </c>
      <c r="E78" s="62">
        <v>22</v>
      </c>
      <c r="F78" s="59">
        <v>10928</v>
      </c>
      <c r="G78" s="65"/>
      <c r="H78" s="65"/>
      <c r="I78" s="42"/>
      <c r="J78" s="42"/>
      <c r="K78" s="43">
        <v>0</v>
      </c>
      <c r="L78">
        <v>212</v>
      </c>
    </row>
    <row r="79" spans="1:12" x14ac:dyDescent="0.25">
      <c r="A79" s="59">
        <v>21</v>
      </c>
      <c r="B79" s="59">
        <v>11049</v>
      </c>
      <c r="C79" s="62">
        <v>11</v>
      </c>
      <c r="D79" s="59">
        <v>11061</v>
      </c>
      <c r="E79" s="62">
        <v>11</v>
      </c>
      <c r="F79" s="59">
        <v>11069</v>
      </c>
      <c r="G79" s="65"/>
      <c r="H79" s="65"/>
      <c r="I79" s="42"/>
      <c r="J79" s="42"/>
      <c r="K79" s="43">
        <v>0</v>
      </c>
      <c r="L79">
        <v>211</v>
      </c>
    </row>
    <row r="80" spans="1:12" x14ac:dyDescent="0.25">
      <c r="A80" s="59">
        <v>21</v>
      </c>
      <c r="B80" s="59">
        <v>11191</v>
      </c>
      <c r="C80" s="62">
        <v>11</v>
      </c>
      <c r="D80" s="59">
        <v>11203</v>
      </c>
      <c r="E80" s="62">
        <v>11</v>
      </c>
      <c r="F80" s="59">
        <v>11210</v>
      </c>
      <c r="G80" s="65"/>
      <c r="H80" s="65"/>
      <c r="I80" s="42"/>
      <c r="J80" s="42"/>
      <c r="K80" s="43">
        <v>0</v>
      </c>
      <c r="L80">
        <v>211</v>
      </c>
    </row>
    <row r="81" spans="1:12" x14ac:dyDescent="0.25">
      <c r="A81" s="59">
        <v>21</v>
      </c>
      <c r="B81" s="59">
        <v>11355</v>
      </c>
      <c r="C81" s="62">
        <v>11</v>
      </c>
      <c r="D81" s="59">
        <v>11369</v>
      </c>
      <c r="E81" s="62">
        <v>11</v>
      </c>
      <c r="F81" s="59">
        <v>11377</v>
      </c>
      <c r="G81" s="65"/>
      <c r="H81" s="65"/>
      <c r="I81" s="42"/>
      <c r="J81" s="42"/>
      <c r="K81" s="43">
        <v>0</v>
      </c>
      <c r="L81">
        <v>211</v>
      </c>
    </row>
    <row r="82" spans="1:12" x14ac:dyDescent="0.25">
      <c r="A82" s="59">
        <v>21</v>
      </c>
      <c r="B82" s="59">
        <v>11511</v>
      </c>
      <c r="C82" s="62">
        <v>22</v>
      </c>
      <c r="D82" s="59">
        <v>11548</v>
      </c>
      <c r="E82" s="62">
        <v>13</v>
      </c>
      <c r="F82" s="59">
        <v>11559</v>
      </c>
      <c r="G82" s="65"/>
      <c r="H82" s="65"/>
      <c r="I82" s="42"/>
      <c r="J82" s="42"/>
      <c r="K82" s="43">
        <v>0</v>
      </c>
      <c r="L82">
        <v>221</v>
      </c>
    </row>
    <row r="83" spans="1:12" x14ac:dyDescent="0.25">
      <c r="A83" s="59">
        <v>21</v>
      </c>
      <c r="B83" s="59">
        <v>11666</v>
      </c>
      <c r="C83" s="62">
        <v>22</v>
      </c>
      <c r="D83" s="59">
        <v>11691</v>
      </c>
      <c r="E83" s="62">
        <v>13</v>
      </c>
      <c r="F83" s="59">
        <v>11710</v>
      </c>
      <c r="G83" s="65"/>
      <c r="H83" s="65"/>
      <c r="I83" s="42"/>
      <c r="J83" s="42"/>
      <c r="K83" s="43">
        <v>0</v>
      </c>
      <c r="L83">
        <v>221</v>
      </c>
    </row>
    <row r="84" spans="1:12" x14ac:dyDescent="0.25">
      <c r="A84" s="59">
        <v>21</v>
      </c>
      <c r="B84" s="59">
        <v>11825</v>
      </c>
      <c r="C84" s="62">
        <v>11</v>
      </c>
      <c r="D84" s="59">
        <v>11838</v>
      </c>
      <c r="E84" s="62">
        <v>11</v>
      </c>
      <c r="F84" s="59">
        <v>11846</v>
      </c>
      <c r="G84" s="65"/>
      <c r="H84" s="65"/>
      <c r="I84" s="42"/>
      <c r="J84" s="42"/>
      <c r="K84" s="43">
        <v>0</v>
      </c>
      <c r="L84">
        <v>211</v>
      </c>
    </row>
    <row r="85" spans="1:12" x14ac:dyDescent="0.25">
      <c r="A85" s="59">
        <v>21</v>
      </c>
      <c r="B85" s="59">
        <v>11976</v>
      </c>
      <c r="C85" s="62">
        <v>22</v>
      </c>
      <c r="D85" s="59">
        <v>11990</v>
      </c>
      <c r="E85" s="62">
        <v>24</v>
      </c>
      <c r="F85" s="59">
        <v>12020</v>
      </c>
      <c r="G85" s="65"/>
      <c r="H85" s="65"/>
      <c r="I85" s="42"/>
      <c r="J85" s="42"/>
      <c r="K85" s="43">
        <v>0</v>
      </c>
      <c r="L85">
        <v>222</v>
      </c>
    </row>
    <row r="86" spans="1:12" x14ac:dyDescent="0.25">
      <c r="A86" s="60">
        <v>21</v>
      </c>
      <c r="B86" s="60">
        <v>12135</v>
      </c>
      <c r="C86" s="63">
        <v>22</v>
      </c>
      <c r="D86" s="60">
        <v>12161</v>
      </c>
      <c r="E86" s="63">
        <v>13</v>
      </c>
      <c r="F86" s="60">
        <v>12172</v>
      </c>
      <c r="G86" s="66"/>
      <c r="H86" s="66"/>
      <c r="I86" s="41"/>
      <c r="J86" s="41"/>
      <c r="K86" s="51">
        <v>0</v>
      </c>
      <c r="L86">
        <v>221</v>
      </c>
    </row>
    <row r="87" spans="1:12" x14ac:dyDescent="0.25">
      <c r="A87" s="60">
        <v>12</v>
      </c>
      <c r="B87" s="60">
        <v>12315</v>
      </c>
      <c r="C87" s="63">
        <v>13</v>
      </c>
      <c r="D87" s="60">
        <v>12326</v>
      </c>
      <c r="E87" s="63">
        <v>13</v>
      </c>
      <c r="F87" s="60">
        <v>12334</v>
      </c>
      <c r="G87" s="66"/>
      <c r="H87" s="66"/>
      <c r="I87" s="41"/>
      <c r="J87" s="41"/>
      <c r="K87" s="51">
        <v>0</v>
      </c>
      <c r="L87">
        <v>111</v>
      </c>
    </row>
    <row r="88" spans="1:12" x14ac:dyDescent="0.25">
      <c r="A88" s="60">
        <v>21</v>
      </c>
      <c r="B88" s="60">
        <v>12451</v>
      </c>
      <c r="C88" s="63">
        <v>11</v>
      </c>
      <c r="D88" s="60">
        <v>12464</v>
      </c>
      <c r="E88" s="63">
        <v>11</v>
      </c>
      <c r="F88" s="60">
        <v>12472</v>
      </c>
      <c r="G88" s="66"/>
      <c r="H88" s="66"/>
      <c r="I88" s="41"/>
      <c r="J88" s="41"/>
      <c r="K88" s="51">
        <v>0</v>
      </c>
      <c r="L88">
        <v>211</v>
      </c>
    </row>
    <row r="89" spans="1:12" x14ac:dyDescent="0.25">
      <c r="A89" s="60">
        <v>21</v>
      </c>
      <c r="B89" s="60">
        <v>12639</v>
      </c>
      <c r="C89" s="63">
        <v>11</v>
      </c>
      <c r="D89" s="60">
        <v>12658</v>
      </c>
      <c r="E89" s="63">
        <v>11</v>
      </c>
      <c r="F89" s="60">
        <v>12665</v>
      </c>
      <c r="G89" s="66"/>
      <c r="H89" s="66"/>
      <c r="I89" s="41"/>
      <c r="J89" s="41"/>
      <c r="K89" s="51">
        <v>0</v>
      </c>
      <c r="L89">
        <v>211</v>
      </c>
    </row>
    <row r="90" spans="1:12" x14ac:dyDescent="0.25">
      <c r="A90" s="60">
        <v>21</v>
      </c>
      <c r="B90" s="60">
        <v>12833</v>
      </c>
      <c r="C90" s="63">
        <v>22</v>
      </c>
      <c r="D90" s="60">
        <v>12847</v>
      </c>
      <c r="E90" s="63">
        <v>13</v>
      </c>
      <c r="F90" s="60">
        <v>12861</v>
      </c>
      <c r="G90" s="66"/>
      <c r="H90" s="66"/>
      <c r="I90" s="41"/>
      <c r="J90" s="41"/>
      <c r="K90" s="51">
        <v>0</v>
      </c>
      <c r="L90">
        <v>221</v>
      </c>
    </row>
    <row r="91" spans="1:12" x14ac:dyDescent="0.25">
      <c r="A91" s="60">
        <v>21</v>
      </c>
      <c r="B91" s="60">
        <v>12986</v>
      </c>
      <c r="C91" s="63">
        <v>11</v>
      </c>
      <c r="D91" s="60">
        <v>13000</v>
      </c>
      <c r="E91" s="63">
        <v>11</v>
      </c>
      <c r="F91" s="60">
        <v>13008</v>
      </c>
      <c r="G91" s="66"/>
      <c r="H91" s="66"/>
      <c r="I91" s="41"/>
      <c r="J91" s="41"/>
      <c r="K91" s="51">
        <v>0</v>
      </c>
      <c r="L91">
        <v>211</v>
      </c>
    </row>
    <row r="92" spans="1:12" x14ac:dyDescent="0.25">
      <c r="A92" s="60">
        <v>21</v>
      </c>
      <c r="B92" s="60">
        <v>13120</v>
      </c>
      <c r="C92" s="63">
        <v>22</v>
      </c>
      <c r="D92" s="60">
        <v>13133</v>
      </c>
      <c r="E92" s="63">
        <v>24</v>
      </c>
      <c r="F92" s="60">
        <v>13157</v>
      </c>
      <c r="G92" s="66"/>
      <c r="H92" s="66"/>
      <c r="I92" s="41"/>
      <c r="J92" s="41"/>
      <c r="K92" s="51">
        <v>0</v>
      </c>
      <c r="L92">
        <v>222</v>
      </c>
    </row>
    <row r="93" spans="1:12" x14ac:dyDescent="0.25">
      <c r="A93" s="60">
        <v>12</v>
      </c>
      <c r="B93" s="60">
        <v>13263</v>
      </c>
      <c r="C93" s="63">
        <v>13</v>
      </c>
      <c r="D93" s="60">
        <v>13272</v>
      </c>
      <c r="E93" s="63">
        <v>13</v>
      </c>
      <c r="F93" s="60">
        <v>13284</v>
      </c>
      <c r="G93" s="66"/>
      <c r="H93" s="66"/>
      <c r="I93" s="41"/>
      <c r="J93" s="41"/>
      <c r="K93" s="51">
        <v>0</v>
      </c>
      <c r="L93">
        <v>111</v>
      </c>
    </row>
    <row r="94" spans="1:12" x14ac:dyDescent="0.25">
      <c r="A94" s="60">
        <v>21</v>
      </c>
      <c r="B94" s="60">
        <v>13389</v>
      </c>
      <c r="C94" s="63">
        <v>11</v>
      </c>
      <c r="D94" s="60">
        <v>13403</v>
      </c>
      <c r="E94" s="63">
        <v>11</v>
      </c>
      <c r="F94" s="60">
        <v>13412</v>
      </c>
      <c r="G94" s="66"/>
      <c r="H94" s="66"/>
      <c r="I94" s="41"/>
      <c r="J94" s="41"/>
      <c r="K94" s="51">
        <v>0</v>
      </c>
      <c r="L94">
        <v>211</v>
      </c>
    </row>
    <row r="95" spans="1:12" x14ac:dyDescent="0.25">
      <c r="A95" s="60">
        <v>21</v>
      </c>
      <c r="B95" s="60">
        <v>13548</v>
      </c>
      <c r="C95" s="63">
        <v>22</v>
      </c>
      <c r="D95" s="60">
        <v>13561</v>
      </c>
      <c r="E95" s="63">
        <v>24</v>
      </c>
      <c r="F95" s="60">
        <v>13589</v>
      </c>
      <c r="G95" s="66"/>
      <c r="H95" s="66"/>
      <c r="I95" s="41"/>
      <c r="J95" s="41"/>
      <c r="K95" s="51">
        <v>0</v>
      </c>
      <c r="L95">
        <v>222</v>
      </c>
    </row>
    <row r="96" spans="1:12" x14ac:dyDescent="0.25">
      <c r="A96" s="60">
        <v>21</v>
      </c>
      <c r="B96" s="60">
        <v>13691</v>
      </c>
      <c r="C96" s="63">
        <v>11</v>
      </c>
      <c r="D96" s="60">
        <v>13734</v>
      </c>
      <c r="E96" s="63">
        <v>11</v>
      </c>
      <c r="F96" s="60">
        <v>13742</v>
      </c>
      <c r="G96" s="66"/>
      <c r="H96" s="66"/>
      <c r="I96" s="41"/>
      <c r="J96" s="41"/>
      <c r="K96" s="51">
        <v>0</v>
      </c>
      <c r="L96">
        <v>211</v>
      </c>
    </row>
    <row r="97" spans="1:12" x14ac:dyDescent="0.25">
      <c r="A97" s="60">
        <v>21</v>
      </c>
      <c r="B97" s="60">
        <v>13862</v>
      </c>
      <c r="C97" s="63">
        <v>22</v>
      </c>
      <c r="D97" s="60">
        <v>13876</v>
      </c>
      <c r="E97" s="63">
        <v>24</v>
      </c>
      <c r="F97" s="60">
        <v>13892</v>
      </c>
      <c r="G97" s="66"/>
      <c r="H97" s="66"/>
      <c r="I97" s="41"/>
      <c r="J97" s="41"/>
      <c r="K97" s="51">
        <v>0</v>
      </c>
      <c r="L97">
        <v>222</v>
      </c>
    </row>
    <row r="98" spans="1:12" x14ac:dyDescent="0.25">
      <c r="A98" s="60">
        <v>21</v>
      </c>
      <c r="B98" s="60">
        <v>14003</v>
      </c>
      <c r="C98" s="63">
        <v>22</v>
      </c>
      <c r="D98" s="60">
        <v>14009</v>
      </c>
      <c r="E98" s="63">
        <v>24</v>
      </c>
      <c r="F98" s="60">
        <v>14019</v>
      </c>
      <c r="G98" s="66"/>
      <c r="H98" s="66"/>
      <c r="I98" s="41"/>
      <c r="J98" s="41"/>
      <c r="K98" s="51">
        <v>0</v>
      </c>
      <c r="L98">
        <v>222</v>
      </c>
    </row>
    <row r="99" spans="1:12" x14ac:dyDescent="0.25">
      <c r="A99" s="60">
        <v>21</v>
      </c>
      <c r="B99" s="60">
        <v>14135</v>
      </c>
      <c r="C99" s="63">
        <v>11</v>
      </c>
      <c r="D99" s="60">
        <v>14148</v>
      </c>
      <c r="E99" s="63">
        <v>11</v>
      </c>
      <c r="F99" s="60">
        <v>14157</v>
      </c>
      <c r="G99" s="66"/>
      <c r="H99" s="66"/>
      <c r="I99" s="41"/>
      <c r="J99" s="41"/>
      <c r="K99" s="51">
        <v>0</v>
      </c>
      <c r="L99">
        <v>211</v>
      </c>
    </row>
    <row r="100" spans="1:12" x14ac:dyDescent="0.25">
      <c r="A100" s="60">
        <v>21</v>
      </c>
      <c r="B100" s="60">
        <v>14288</v>
      </c>
      <c r="C100" s="63">
        <v>11</v>
      </c>
      <c r="D100" s="60">
        <v>14310</v>
      </c>
      <c r="E100" s="63">
        <v>11</v>
      </c>
      <c r="F100" s="60">
        <v>14321</v>
      </c>
      <c r="G100" s="66"/>
      <c r="H100" s="66"/>
      <c r="I100" s="41"/>
      <c r="J100" s="41"/>
      <c r="K100" s="51">
        <v>0</v>
      </c>
      <c r="L100">
        <v>211</v>
      </c>
    </row>
    <row r="101" spans="1:12" x14ac:dyDescent="0.25">
      <c r="A101" s="60">
        <v>21</v>
      </c>
      <c r="B101" s="60">
        <v>14438</v>
      </c>
      <c r="C101" s="63">
        <v>11</v>
      </c>
      <c r="D101" s="60">
        <v>14451</v>
      </c>
      <c r="E101" s="63">
        <v>11</v>
      </c>
      <c r="F101" s="60">
        <v>14459</v>
      </c>
      <c r="G101" s="66"/>
      <c r="H101" s="66"/>
      <c r="I101" s="41"/>
      <c r="J101" s="41"/>
      <c r="K101" s="51">
        <v>1</v>
      </c>
      <c r="L101">
        <v>211</v>
      </c>
    </row>
    <row r="102" spans="1:12" x14ac:dyDescent="0.25">
      <c r="A102" s="17"/>
      <c r="B102" s="17"/>
      <c r="C102" s="17"/>
      <c r="D102" s="17"/>
      <c r="E102" s="17"/>
      <c r="F102" s="17"/>
      <c r="G102" s="17"/>
      <c r="H102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4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130</v>
      </c>
    </row>
    <row r="2" spans="1:48" x14ac:dyDescent="0.25">
      <c r="A2" t="s">
        <v>0</v>
      </c>
      <c r="B2" s="34">
        <v>40619</v>
      </c>
      <c r="C2" s="35"/>
      <c r="F2" s="26" t="s">
        <v>77</v>
      </c>
      <c r="G2" s="27">
        <v>0</v>
      </c>
    </row>
    <row r="3" spans="1:48" x14ac:dyDescent="0.25">
      <c r="A3" t="s">
        <v>1</v>
      </c>
      <c r="B3">
        <v>0</v>
      </c>
      <c r="F3" s="26" t="s">
        <v>78</v>
      </c>
      <c r="G3" s="27">
        <f>Start!J2</f>
        <v>211</v>
      </c>
      <c r="P3" s="26" t="s">
        <v>79</v>
      </c>
      <c r="Q3" s="27">
        <f>4994-COUNTBLANK(L7:L5000)</f>
        <v>77</v>
      </c>
      <c r="V3" s="26" t="s">
        <v>112</v>
      </c>
      <c r="W3">
        <f>COUNTA(L7:L19)</f>
        <v>13</v>
      </c>
      <c r="AA3" s="26" t="s">
        <v>112</v>
      </c>
      <c r="AB3">
        <f>COUNTA(L20:L32)</f>
        <v>13</v>
      </c>
      <c r="AF3" s="26" t="s">
        <v>112</v>
      </c>
      <c r="AG3">
        <f>COUNTA(L33:L44)</f>
        <v>12</v>
      </c>
      <c r="AK3" s="26" t="s">
        <v>112</v>
      </c>
      <c r="AL3">
        <f>COUNTA(L45:L57)</f>
        <v>13</v>
      </c>
      <c r="AP3" s="26" t="s">
        <v>112</v>
      </c>
      <c r="AQ3">
        <f>COUNTA(L58:L70)</f>
        <v>13</v>
      </c>
      <c r="AU3" s="26" t="s">
        <v>112</v>
      </c>
      <c r="AV3">
        <f>COUNTA(L71:L83)</f>
        <v>13</v>
      </c>
    </row>
    <row r="4" spans="1:48" x14ac:dyDescent="0.25">
      <c r="A4" t="s">
        <v>2</v>
      </c>
      <c r="B4">
        <v>0</v>
      </c>
      <c r="P4" s="26" t="s">
        <v>80</v>
      </c>
      <c r="Q4" s="27">
        <f>SUM(O7:O14)</f>
        <v>77</v>
      </c>
      <c r="V4" s="26" t="s">
        <v>113</v>
      </c>
      <c r="W4">
        <f>SUM(U7:U14)</f>
        <v>13</v>
      </c>
      <c r="AA4" s="26" t="s">
        <v>113</v>
      </c>
      <c r="AB4">
        <f>SUM(Z7:Z14)</f>
        <v>13</v>
      </c>
      <c r="AF4" s="26" t="s">
        <v>113</v>
      </c>
      <c r="AG4">
        <f>SUM(AE7:AE14)</f>
        <v>12</v>
      </c>
      <c r="AK4" s="26" t="s">
        <v>113</v>
      </c>
      <c r="AL4">
        <f>SUM(AJ7:AJ14)</f>
        <v>13</v>
      </c>
      <c r="AP4" s="26" t="s">
        <v>113</v>
      </c>
      <c r="AQ4">
        <f>SUM(AO7:AO14)</f>
        <v>13</v>
      </c>
      <c r="AU4" s="26" t="s">
        <v>113</v>
      </c>
      <c r="AV4">
        <f>SUM(AT7:AT14)</f>
        <v>13</v>
      </c>
    </row>
    <row r="5" spans="1:48" ht="15.75" thickBot="1" x14ac:dyDescent="0.3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5.75" thickBot="1" x14ac:dyDescent="0.3">
      <c r="A6" s="29" t="s">
        <v>85</v>
      </c>
      <c r="B6" s="30" t="s">
        <v>86</v>
      </c>
      <c r="C6" s="29" t="s">
        <v>87</v>
      </c>
      <c r="D6" s="30" t="s">
        <v>88</v>
      </c>
      <c r="E6" s="29" t="s">
        <v>89</v>
      </c>
      <c r="F6" s="30" t="s">
        <v>90</v>
      </c>
      <c r="G6" s="29" t="s">
        <v>91</v>
      </c>
      <c r="H6" s="30" t="s">
        <v>92</v>
      </c>
      <c r="I6" s="31" t="s">
        <v>93</v>
      </c>
      <c r="J6" s="32" t="s">
        <v>94</v>
      </c>
      <c r="K6" s="31" t="s">
        <v>95</v>
      </c>
      <c r="L6" s="33" t="s">
        <v>96</v>
      </c>
      <c r="N6" s="37" t="s">
        <v>81</v>
      </c>
      <c r="O6" s="38"/>
      <c r="P6" s="39" t="s">
        <v>82</v>
      </c>
      <c r="Q6" s="39" t="s">
        <v>83</v>
      </c>
      <c r="T6" s="53" t="s">
        <v>81</v>
      </c>
      <c r="U6" s="54"/>
      <c r="V6" s="39" t="s">
        <v>82</v>
      </c>
      <c r="W6" s="39" t="s">
        <v>83</v>
      </c>
      <c r="Y6" s="53" t="s">
        <v>81</v>
      </c>
      <c r="Z6" s="54"/>
      <c r="AA6" s="39" t="s">
        <v>82</v>
      </c>
      <c r="AB6" s="39" t="s">
        <v>83</v>
      </c>
      <c r="AD6" s="53" t="s">
        <v>81</v>
      </c>
      <c r="AE6" s="54"/>
      <c r="AF6" s="39" t="s">
        <v>82</v>
      </c>
      <c r="AG6" s="39" t="s">
        <v>83</v>
      </c>
      <c r="AI6" s="53" t="s">
        <v>81</v>
      </c>
      <c r="AJ6" s="54"/>
      <c r="AK6" s="39" t="s">
        <v>82</v>
      </c>
      <c r="AL6" s="39" t="s">
        <v>83</v>
      </c>
      <c r="AN6" s="53" t="s">
        <v>81</v>
      </c>
      <c r="AO6" s="54"/>
      <c r="AP6" s="39" t="s">
        <v>82</v>
      </c>
      <c r="AQ6" s="39" t="s">
        <v>83</v>
      </c>
      <c r="AS6" s="53" t="s">
        <v>81</v>
      </c>
      <c r="AT6" s="54"/>
      <c r="AU6" s="39" t="s">
        <v>82</v>
      </c>
      <c r="AV6" s="39" t="s">
        <v>83</v>
      </c>
    </row>
    <row r="7" spans="1:48" x14ac:dyDescent="0.25">
      <c r="A7" s="58">
        <v>12</v>
      </c>
      <c r="B7" s="58">
        <v>66</v>
      </c>
      <c r="C7" s="61">
        <v>13</v>
      </c>
      <c r="D7" s="58">
        <v>78</v>
      </c>
      <c r="E7" s="61">
        <v>13</v>
      </c>
      <c r="F7" s="58">
        <v>122</v>
      </c>
      <c r="G7" s="64"/>
      <c r="H7" s="64"/>
      <c r="I7" s="42"/>
      <c r="J7" s="42"/>
      <c r="K7" s="43">
        <v>0</v>
      </c>
      <c r="L7">
        <v>111</v>
      </c>
      <c r="N7" s="36">
        <v>111</v>
      </c>
      <c r="O7" s="36">
        <f>COUNTIF($L$7:$L$500,N7)</f>
        <v>13</v>
      </c>
      <c r="P7" s="36">
        <f>O7/$Q$4</f>
        <v>0.16883116883116883</v>
      </c>
      <c r="Q7" s="36">
        <f>IF(P7=0,0,(P7*((LOG(P7))/LOG(2))))</f>
        <v>-0.43327933367791588</v>
      </c>
      <c r="T7" s="36">
        <f>N7</f>
        <v>111</v>
      </c>
      <c r="U7" s="36">
        <f>COUNTIF(L7:L19,T7)</f>
        <v>5</v>
      </c>
      <c r="V7" s="36">
        <f>U7/(W4-U11)</f>
        <v>0.55555555555555558</v>
      </c>
      <c r="W7" s="36">
        <f>IF(V7=0,0,(V7*((LOG(V7))/LOG(2))))</f>
        <v>-0.4711093925305278</v>
      </c>
      <c r="Y7" s="36">
        <f>N7</f>
        <v>111</v>
      </c>
      <c r="Z7" s="36">
        <f>COUNTIF(L20:L32,Y7)</f>
        <v>2</v>
      </c>
      <c r="AA7" s="36">
        <f>Z7/(AB4-Z11)</f>
        <v>0.22222222222222221</v>
      </c>
      <c r="AB7" s="36">
        <f>IF(AA7=0,0,(AA7*((LOG(AA7))/LOG(2))))</f>
        <v>-0.48220555587606945</v>
      </c>
      <c r="AD7" s="36">
        <f>N7</f>
        <v>111</v>
      </c>
      <c r="AE7" s="36">
        <f>COUNTIF(L33:L44,AD7)</f>
        <v>2</v>
      </c>
      <c r="AF7" s="36">
        <f>AE7/(AG4-AE11)</f>
        <v>0.4</v>
      </c>
      <c r="AG7" s="36">
        <f>IF(AF7=0,0,(AF7*((LOG(AF7))/LOG(2))))</f>
        <v>-0.52877123795494496</v>
      </c>
      <c r="AI7" s="36">
        <f>N7</f>
        <v>111</v>
      </c>
      <c r="AJ7" s="36">
        <f>COUNTIF(L45:L57,AI7)</f>
        <v>1</v>
      </c>
      <c r="AK7" s="36">
        <f>AJ7/(AL4-AJ11)</f>
        <v>0.33333333333333331</v>
      </c>
      <c r="AL7" s="36">
        <f>IF(AK7=0,0,(AK7*((LOG(AK7))/LOG(2))))</f>
        <v>-0.52832083357371862</v>
      </c>
      <c r="AN7" s="36">
        <f>N7</f>
        <v>111</v>
      </c>
      <c r="AO7" s="36">
        <f>COUNTIF(L58:L70,AN7)</f>
        <v>2</v>
      </c>
      <c r="AP7" s="36">
        <f>AO7/(AQ4-AO11)</f>
        <v>0.66666666666666663</v>
      </c>
      <c r="AQ7" s="36">
        <f>IF(AP7=0,0,(AP7*((LOG(AP7))/LOG(2))))</f>
        <v>-0.38997500048077083</v>
      </c>
      <c r="AS7" s="36">
        <f>N7</f>
        <v>111</v>
      </c>
      <c r="AT7" s="36">
        <f>COUNTIF(L71:L83,AS7)</f>
        <v>1</v>
      </c>
      <c r="AU7" s="36">
        <f>AT7/(AV4-AT11)</f>
        <v>0.125</v>
      </c>
      <c r="AV7" s="36">
        <f>IF(AU7=0,0,(AU7*((LOG(AU7))/LOG(2))))</f>
        <v>-0.375</v>
      </c>
    </row>
    <row r="8" spans="1:48" x14ac:dyDescent="0.25">
      <c r="A8" s="59">
        <v>12</v>
      </c>
      <c r="B8" s="59">
        <v>342</v>
      </c>
      <c r="C8" s="62">
        <v>13</v>
      </c>
      <c r="D8" s="59">
        <v>351</v>
      </c>
      <c r="E8" s="62">
        <v>13</v>
      </c>
      <c r="F8" s="59">
        <v>367</v>
      </c>
      <c r="G8" s="65"/>
      <c r="H8" s="65"/>
      <c r="I8" s="42"/>
      <c r="J8" s="42"/>
      <c r="K8" s="43">
        <v>0</v>
      </c>
      <c r="L8">
        <v>111</v>
      </c>
      <c r="N8" s="36">
        <v>112</v>
      </c>
      <c r="O8" s="36">
        <f>COUNTIF($L$7:$L$500,N8)</f>
        <v>0</v>
      </c>
      <c r="P8" s="36">
        <f>O8/$Q$4</f>
        <v>0</v>
      </c>
      <c r="Q8" s="36">
        <f>IF(P8=0,0,(P8*((LOG(P8))/LOG(2))))</f>
        <v>0</v>
      </c>
      <c r="T8" s="36">
        <f>N8</f>
        <v>112</v>
      </c>
      <c r="U8" s="36">
        <f>COUNTIF(L7:L19,T8)</f>
        <v>0</v>
      </c>
      <c r="V8" s="36">
        <f>U8/(W4-U11)</f>
        <v>0</v>
      </c>
      <c r="W8" s="36">
        <f>IF(V8=0,0,(V8*((LOG(V8))/LOG(2))))</f>
        <v>0</v>
      </c>
      <c r="Y8" s="36">
        <f>N8</f>
        <v>112</v>
      </c>
      <c r="Z8" s="36">
        <f>COUNTIF(L20:L32,Y8)</f>
        <v>0</v>
      </c>
      <c r="AA8" s="36">
        <f>Z8/(AB4-Z11)</f>
        <v>0</v>
      </c>
      <c r="AB8" s="36">
        <f>IF(AA8=0,0,(AA8*((LOG(AA8))/LOG(2))))</f>
        <v>0</v>
      </c>
      <c r="AD8" s="36">
        <f>N8</f>
        <v>112</v>
      </c>
      <c r="AE8" s="36">
        <f>COUNTIF(L33:L44,AD8)</f>
        <v>0</v>
      </c>
      <c r="AF8" s="36">
        <f>AE8/(AG4-AE11)</f>
        <v>0</v>
      </c>
      <c r="AG8" s="36">
        <f>IF(AF8=0,0,(AF8*((LOG(AF8))/LOG(2))))</f>
        <v>0</v>
      </c>
      <c r="AI8" s="36">
        <f>N8</f>
        <v>112</v>
      </c>
      <c r="AJ8" s="36">
        <f>COUNTIF(L45:L57,AI8)</f>
        <v>0</v>
      </c>
      <c r="AK8" s="36">
        <f>AJ8/(AL4-AJ11)</f>
        <v>0</v>
      </c>
      <c r="AL8" s="36">
        <f>IF(AK8=0,0,(AK8*((LOG(AK8))/LOG(2))))</f>
        <v>0</v>
      </c>
      <c r="AN8" s="36">
        <f>N8</f>
        <v>112</v>
      </c>
      <c r="AO8" s="36">
        <f>COUNTIF(L58:L70,AN8)</f>
        <v>0</v>
      </c>
      <c r="AP8" s="36">
        <f>AO8/(AQ4-AO11)</f>
        <v>0</v>
      </c>
      <c r="AQ8" s="36">
        <f>IF(AP8=0,0,(AP8*((LOG(AP8))/LOG(2))))</f>
        <v>0</v>
      </c>
      <c r="AS8" s="36">
        <f>N8</f>
        <v>112</v>
      </c>
      <c r="AT8" s="36">
        <f>COUNTIF(L71:L83,AS8)</f>
        <v>0</v>
      </c>
      <c r="AU8" s="36">
        <f>AT8/(AV4-AT11)</f>
        <v>0</v>
      </c>
      <c r="AV8" s="36">
        <f>IF(AU8=0,0,(AU8*((LOG(AU8))/LOG(2))))</f>
        <v>0</v>
      </c>
    </row>
    <row r="9" spans="1:48" x14ac:dyDescent="0.25">
      <c r="A9" s="59">
        <v>12</v>
      </c>
      <c r="B9" s="59">
        <v>480</v>
      </c>
      <c r="C9" s="62">
        <v>13</v>
      </c>
      <c r="D9" s="59">
        <v>491</v>
      </c>
      <c r="E9" s="62">
        <v>13</v>
      </c>
      <c r="F9" s="59">
        <v>499</v>
      </c>
      <c r="G9" s="65"/>
      <c r="H9" s="65"/>
      <c r="I9" s="42"/>
      <c r="J9" s="42"/>
      <c r="K9" s="43">
        <v>0</v>
      </c>
      <c r="L9">
        <v>111</v>
      </c>
      <c r="N9" s="36">
        <v>121</v>
      </c>
      <c r="O9" s="36">
        <f>COUNTIF($L$7:$L$500,N9)</f>
        <v>3</v>
      </c>
      <c r="P9" s="36">
        <f>O9/$Q$4</f>
        <v>3.896103896103896E-2</v>
      </c>
      <c r="Q9" s="36">
        <f>IF(P9=0,0,(P9*((LOG(P9))/LOG(2))))</f>
        <v>-0.18240872883014592</v>
      </c>
      <c r="T9" s="36">
        <f>N9</f>
        <v>121</v>
      </c>
      <c r="U9" s="36">
        <f>COUNTIF(L7:L19,T9)</f>
        <v>0</v>
      </c>
      <c r="V9" s="36">
        <f>U9/(W4-U11)</f>
        <v>0</v>
      </c>
      <c r="W9" s="36">
        <f>IF(V9=0,0,(V9*((LOG(V9))/LOG(2))))</f>
        <v>0</v>
      </c>
      <c r="Y9" s="36">
        <f>N9</f>
        <v>121</v>
      </c>
      <c r="Z9" s="36">
        <f>COUNTIF(L20:L32,Y9)</f>
        <v>0</v>
      </c>
      <c r="AA9" s="36">
        <f>Z9/(AB4-Z11)</f>
        <v>0</v>
      </c>
      <c r="AB9" s="36">
        <f>IF(AA9=0,0,(AA9*((LOG(AA9))/LOG(2))))</f>
        <v>0</v>
      </c>
      <c r="AD9" s="36">
        <f>N9</f>
        <v>121</v>
      </c>
      <c r="AE9" s="36">
        <f>COUNTIF(L33:L44,AD9)</f>
        <v>1</v>
      </c>
      <c r="AF9" s="36">
        <f>AE9/(AG4-AE11)</f>
        <v>0.2</v>
      </c>
      <c r="AG9" s="36">
        <f>IF(AF9=0,0,(AF9*((LOG(AF9))/LOG(2))))</f>
        <v>-0.46438561897747244</v>
      </c>
      <c r="AI9" s="36">
        <f>N9</f>
        <v>121</v>
      </c>
      <c r="AJ9" s="36">
        <f>COUNTIF(L45:L57,AI9)</f>
        <v>0</v>
      </c>
      <c r="AK9" s="36">
        <f>AJ9/(AL4-AJ11)</f>
        <v>0</v>
      </c>
      <c r="AL9" s="36">
        <f>IF(AK9=0,0,(AK9*((LOG(AK9))/LOG(2))))</f>
        <v>0</v>
      </c>
      <c r="AN9" s="36">
        <f>N9</f>
        <v>121</v>
      </c>
      <c r="AO9" s="36">
        <f>COUNTIF(L58:L70,AN9)</f>
        <v>0</v>
      </c>
      <c r="AP9" s="36">
        <f>AO9/(AQ4-AO11)</f>
        <v>0</v>
      </c>
      <c r="AQ9" s="36">
        <f>IF(AP9=0,0,(AP9*((LOG(AP9))/LOG(2))))</f>
        <v>0</v>
      </c>
      <c r="AS9" s="36">
        <f>N9</f>
        <v>121</v>
      </c>
      <c r="AT9" s="36">
        <f>COUNTIF(L71:L83,AS9)</f>
        <v>2</v>
      </c>
      <c r="AU9" s="36">
        <f>AT9/(AV4-AT11)</f>
        <v>0.25</v>
      </c>
      <c r="AV9" s="36">
        <f>IF(AU9=0,0,(AU9*((LOG(AU9))/LOG(2))))</f>
        <v>-0.5</v>
      </c>
    </row>
    <row r="10" spans="1:48" x14ac:dyDescent="0.25">
      <c r="A10" s="59">
        <v>12</v>
      </c>
      <c r="B10" s="59">
        <v>616</v>
      </c>
      <c r="C10" s="62">
        <v>13</v>
      </c>
      <c r="D10" s="59">
        <v>624</v>
      </c>
      <c r="E10" s="62">
        <v>13</v>
      </c>
      <c r="F10" s="59">
        <v>636</v>
      </c>
      <c r="G10" s="65"/>
      <c r="H10" s="65"/>
      <c r="I10" s="42"/>
      <c r="J10" s="42"/>
      <c r="K10" s="43">
        <v>0</v>
      </c>
      <c r="L10">
        <v>111</v>
      </c>
      <c r="N10" s="36">
        <v>122</v>
      </c>
      <c r="O10" s="36">
        <f>COUNTIF($L$7:$L$500,N10)</f>
        <v>2</v>
      </c>
      <c r="P10" s="36">
        <f>O10/$Q$4</f>
        <v>2.5974025974025976E-2</v>
      </c>
      <c r="Q10" s="36">
        <f>IF(P10=0,0,(P10*((LOG(P10))/LOG(2))))</f>
        <v>-0.13679965040765979</v>
      </c>
      <c r="T10" s="36">
        <f>N10</f>
        <v>122</v>
      </c>
      <c r="U10" s="36">
        <f>COUNTIF(L7:L19,T10)</f>
        <v>0</v>
      </c>
      <c r="V10" s="36">
        <f>U10/(W4-U11)</f>
        <v>0</v>
      </c>
      <c r="W10" s="36">
        <f>IF(V10=0,0,(V10*((LOG(V10))/LOG(2))))</f>
        <v>0</v>
      </c>
      <c r="Y10" s="36">
        <f>N10</f>
        <v>122</v>
      </c>
      <c r="Z10" s="36">
        <f>COUNTIF(L20:L32,Y10)</f>
        <v>2</v>
      </c>
      <c r="AA10" s="36">
        <f>Z10/(AB4-Z11)</f>
        <v>0.22222222222222221</v>
      </c>
      <c r="AB10" s="36">
        <f>IF(AA10=0,0,(AA10*((LOG(AA10))/LOG(2))))</f>
        <v>-0.48220555587606945</v>
      </c>
      <c r="AD10" s="36">
        <f>N10</f>
        <v>122</v>
      </c>
      <c r="AE10" s="36">
        <f>COUNTIF(L33:L44,AD10)</f>
        <v>0</v>
      </c>
      <c r="AF10" s="36">
        <f>AE10/(AG4-AE11)</f>
        <v>0</v>
      </c>
      <c r="AG10" s="36">
        <f>IF(AF10=0,0,(AF10*((LOG(AF10))/LOG(2))))</f>
        <v>0</v>
      </c>
      <c r="AI10" s="36">
        <f>N10</f>
        <v>122</v>
      </c>
      <c r="AJ10" s="36">
        <f>COUNTIF(L45:L57,AI10)</f>
        <v>0</v>
      </c>
      <c r="AK10" s="36">
        <f>AJ10/(AL4-AJ11)</f>
        <v>0</v>
      </c>
      <c r="AL10" s="36">
        <f>IF(AK10=0,0,(AK10*((LOG(AK10))/LOG(2))))</f>
        <v>0</v>
      </c>
      <c r="AN10" s="36">
        <f>N10</f>
        <v>122</v>
      </c>
      <c r="AO10" s="36">
        <f>COUNTIF(L58:L70,AN10)</f>
        <v>0</v>
      </c>
      <c r="AP10" s="36">
        <f>AO10/(AQ4-AO11)</f>
        <v>0</v>
      </c>
      <c r="AQ10" s="36">
        <f>IF(AP10=0,0,(AP10*((LOG(AP10))/LOG(2))))</f>
        <v>0</v>
      </c>
      <c r="AS10" s="36">
        <f>N10</f>
        <v>122</v>
      </c>
      <c r="AT10" s="36">
        <f>COUNTIF(L71:L83,AS10)</f>
        <v>0</v>
      </c>
      <c r="AU10" s="36">
        <f>AT10/(AV4-AT11)</f>
        <v>0</v>
      </c>
      <c r="AV10" s="36">
        <f>IF(AU10=0,0,(AU10*((LOG(AU10))/LOG(2))))</f>
        <v>0</v>
      </c>
    </row>
    <row r="11" spans="1:48" x14ac:dyDescent="0.25">
      <c r="A11" s="59">
        <v>21</v>
      </c>
      <c r="B11" s="59">
        <v>738</v>
      </c>
      <c r="C11" s="62">
        <v>11</v>
      </c>
      <c r="D11" s="59">
        <v>748</v>
      </c>
      <c r="E11" s="62">
        <v>11</v>
      </c>
      <c r="F11" s="59">
        <v>759</v>
      </c>
      <c r="G11" s="65"/>
      <c r="H11" s="65"/>
      <c r="I11" s="42"/>
      <c r="J11" s="42"/>
      <c r="K11" s="43">
        <v>0</v>
      </c>
      <c r="L11">
        <v>211</v>
      </c>
      <c r="N11" s="36">
        <v>211</v>
      </c>
      <c r="O11" s="36">
        <f>COUNTIF($L$7:$L$500,N11)</f>
        <v>40</v>
      </c>
      <c r="P11" s="36">
        <f>O11/$Q$4</f>
        <v>0.51948051948051943</v>
      </c>
      <c r="Q11" s="36">
        <f>IF(P11=0,0,(P11*((LOG(P11))/LOG(2))))</f>
        <v>-0.4908355562636566</v>
      </c>
      <c r="T11" s="36">
        <f>N11</f>
        <v>211</v>
      </c>
      <c r="U11" s="36">
        <f>COUNTIF(L7:L19,T11)</f>
        <v>4</v>
      </c>
      <c r="V11" s="55"/>
      <c r="W11" s="56"/>
      <c r="Y11" s="36">
        <f>N11</f>
        <v>211</v>
      </c>
      <c r="Z11" s="36">
        <f>COUNTIF(L20:L32,Y11)</f>
        <v>4</v>
      </c>
      <c r="AA11" s="55"/>
      <c r="AB11" s="56"/>
      <c r="AD11" s="36">
        <f>N11</f>
        <v>211</v>
      </c>
      <c r="AE11" s="36">
        <f>COUNTIF(L33:L44,AD11)</f>
        <v>7</v>
      </c>
      <c r="AF11" s="55"/>
      <c r="AG11" s="56"/>
      <c r="AI11" s="36">
        <f>N11</f>
        <v>211</v>
      </c>
      <c r="AJ11" s="36">
        <f>COUNTIF(L45:L57,AI11)</f>
        <v>10</v>
      </c>
      <c r="AK11" s="55"/>
      <c r="AL11" s="56"/>
      <c r="AN11" s="36">
        <f>N11</f>
        <v>211</v>
      </c>
      <c r="AO11" s="36">
        <f>COUNTIF(L58:L70,AN11)</f>
        <v>10</v>
      </c>
      <c r="AP11" s="55"/>
      <c r="AQ11" s="56"/>
      <c r="AS11" s="36">
        <f>N11</f>
        <v>211</v>
      </c>
      <c r="AT11" s="36">
        <f>COUNTIF(L71:L83,AS11)</f>
        <v>5</v>
      </c>
      <c r="AU11" s="55"/>
      <c r="AV11" s="56"/>
    </row>
    <row r="12" spans="1:48" x14ac:dyDescent="0.25">
      <c r="A12" s="59">
        <v>12</v>
      </c>
      <c r="B12" s="59">
        <v>911</v>
      </c>
      <c r="C12" s="62">
        <v>13</v>
      </c>
      <c r="D12" s="59">
        <v>929</v>
      </c>
      <c r="E12" s="62">
        <v>13</v>
      </c>
      <c r="F12" s="59">
        <v>951</v>
      </c>
      <c r="G12" s="65"/>
      <c r="H12" s="65"/>
      <c r="I12" s="42"/>
      <c r="J12" s="42"/>
      <c r="K12" s="43">
        <v>0</v>
      </c>
      <c r="L12">
        <v>111</v>
      </c>
      <c r="N12" s="36">
        <v>212</v>
      </c>
      <c r="O12" s="36">
        <f>COUNTIF($L$7:$L$500,N12)</f>
        <v>0</v>
      </c>
      <c r="P12" s="36">
        <f>O12/$Q$4</f>
        <v>0</v>
      </c>
      <c r="Q12" s="36">
        <f>IF(P12=0,0,(P12*((LOG(P12))/LOG(2))))</f>
        <v>0</v>
      </c>
      <c r="T12" s="36">
        <f>N12</f>
        <v>212</v>
      </c>
      <c r="U12" s="36">
        <f>COUNTIF(L7:L19,T12)</f>
        <v>0</v>
      </c>
      <c r="V12" s="36">
        <f>U12/(W4-U11)</f>
        <v>0</v>
      </c>
      <c r="W12" s="36">
        <f>IF(V12=0,0,(V12*((LOG(V12))/LOG(2))))</f>
        <v>0</v>
      </c>
      <c r="Y12" s="36">
        <f>N12</f>
        <v>212</v>
      </c>
      <c r="Z12" s="36">
        <f>COUNTIF(L20:L32,Y12)</f>
        <v>0</v>
      </c>
      <c r="AA12" s="36">
        <f>Z12/(AB4-Z11)</f>
        <v>0</v>
      </c>
      <c r="AB12" s="36">
        <f>IF(AA12=0,0,(AA12*((LOG(AA12))/LOG(2))))</f>
        <v>0</v>
      </c>
      <c r="AD12" s="36">
        <f>N12</f>
        <v>212</v>
      </c>
      <c r="AE12" s="36">
        <f>COUNTIF(L33:L44,AD12)</f>
        <v>0</v>
      </c>
      <c r="AF12" s="36">
        <f>AE12/(AG4-AE11)</f>
        <v>0</v>
      </c>
      <c r="AG12" s="36">
        <f>IF(AF12=0,0,(AF12*((LOG(AF12))/LOG(2))))</f>
        <v>0</v>
      </c>
      <c r="AI12" s="36">
        <f>N12</f>
        <v>212</v>
      </c>
      <c r="AJ12" s="36">
        <f>COUNTIF(L45:L57,AI12)</f>
        <v>0</v>
      </c>
      <c r="AK12" s="36">
        <f>AJ12/(AL4-AJ11)</f>
        <v>0</v>
      </c>
      <c r="AL12" s="36">
        <f>IF(AK12=0,0,(AK12*((LOG(AK12))/LOG(2))))</f>
        <v>0</v>
      </c>
      <c r="AN12" s="36">
        <f>N12</f>
        <v>212</v>
      </c>
      <c r="AO12" s="36">
        <f>COUNTIF(L58:L70,AN12)</f>
        <v>0</v>
      </c>
      <c r="AP12" s="36">
        <f>AO12/(AQ4-AO11)</f>
        <v>0</v>
      </c>
      <c r="AQ12" s="36">
        <f>IF(AP12=0,0,(AP12*((LOG(AP12))/LOG(2))))</f>
        <v>0</v>
      </c>
      <c r="AS12" s="36">
        <f>N12</f>
        <v>212</v>
      </c>
      <c r="AT12" s="36">
        <f>COUNTIF(L71:L83,AS12)</f>
        <v>0</v>
      </c>
      <c r="AU12" s="36">
        <f>AT12/(AV4-AT11)</f>
        <v>0</v>
      </c>
      <c r="AV12" s="36">
        <f>IF(AU12=0,0,(AU12*((LOG(AU12))/LOG(2))))</f>
        <v>0</v>
      </c>
    </row>
    <row r="13" spans="1:48" x14ac:dyDescent="0.25">
      <c r="A13" s="59">
        <v>21</v>
      </c>
      <c r="B13" s="59">
        <v>1058</v>
      </c>
      <c r="C13" s="62">
        <v>22</v>
      </c>
      <c r="D13" s="59">
        <v>1072</v>
      </c>
      <c r="E13" s="62">
        <v>13</v>
      </c>
      <c r="F13" s="59">
        <v>1085</v>
      </c>
      <c r="G13" s="65"/>
      <c r="H13" s="65"/>
      <c r="I13" s="42"/>
      <c r="J13" s="42"/>
      <c r="K13" s="43">
        <v>0</v>
      </c>
      <c r="L13">
        <v>221</v>
      </c>
      <c r="N13" s="36">
        <v>221</v>
      </c>
      <c r="O13" s="36">
        <f>COUNTIF($L$7:$L$500,N13)</f>
        <v>10</v>
      </c>
      <c r="P13" s="36">
        <f>O13/$Q$4</f>
        <v>0.12987012987012986</v>
      </c>
      <c r="Q13" s="36">
        <f>IF(P13=0,0,(P13*((LOG(P13))/LOG(2))))</f>
        <v>-0.38244914880617392</v>
      </c>
      <c r="T13" s="36">
        <f>N13</f>
        <v>221</v>
      </c>
      <c r="U13" s="36">
        <f>COUNTIF(L7:L19,T13)</f>
        <v>3</v>
      </c>
      <c r="V13" s="36">
        <f>U13/(W4-U11)</f>
        <v>0.33333333333333331</v>
      </c>
      <c r="W13" s="36">
        <f>IF(V13=0,0,(V13*((LOG(V13))/LOG(2))))</f>
        <v>-0.52832083357371862</v>
      </c>
      <c r="Y13" s="36">
        <f>N13</f>
        <v>221</v>
      </c>
      <c r="Z13" s="36">
        <f>COUNTIF(L20:L32,Y13)</f>
        <v>1</v>
      </c>
      <c r="AA13" s="36">
        <f>Z13/(AB4-Z11)</f>
        <v>0.1111111111111111</v>
      </c>
      <c r="AB13" s="36">
        <f>IF(AA13=0,0,(AA13*((LOG(AA13))/LOG(2))))</f>
        <v>-0.3522138890491458</v>
      </c>
      <c r="AD13" s="36">
        <f>N13</f>
        <v>221</v>
      </c>
      <c r="AE13" s="36">
        <f>COUNTIF(L33:L44,AD13)</f>
        <v>0</v>
      </c>
      <c r="AF13" s="36">
        <f>AE13/(AG4-AE11)</f>
        <v>0</v>
      </c>
      <c r="AG13" s="36">
        <f>IF(AF13=0,0,(AF13*((LOG(AF13))/LOG(2))))</f>
        <v>0</v>
      </c>
      <c r="AI13" s="36">
        <f>N13</f>
        <v>221</v>
      </c>
      <c r="AJ13" s="36">
        <f>COUNTIF(L45:L57,AI13)</f>
        <v>2</v>
      </c>
      <c r="AK13" s="36">
        <f>AJ13/(AL4-AJ11)</f>
        <v>0.66666666666666663</v>
      </c>
      <c r="AL13" s="36">
        <f>IF(AK13=0,0,(AK13*((LOG(AK13))/LOG(2))))</f>
        <v>-0.38997500048077083</v>
      </c>
      <c r="AN13" s="36">
        <f>N13</f>
        <v>221</v>
      </c>
      <c r="AO13" s="36">
        <f>COUNTIF(L58:L70,AN13)</f>
        <v>1</v>
      </c>
      <c r="AP13" s="36">
        <f>AO13/(AQ4-AO11)</f>
        <v>0.33333333333333331</v>
      </c>
      <c r="AQ13" s="36">
        <f>IF(AP13=0,0,(AP13*((LOG(AP13))/LOG(2))))</f>
        <v>-0.52832083357371862</v>
      </c>
      <c r="AS13" s="36">
        <f>N13</f>
        <v>221</v>
      </c>
      <c r="AT13" s="36">
        <f>COUNTIF(L71:L83,AS13)</f>
        <v>3</v>
      </c>
      <c r="AU13" s="36">
        <f>AT13/(AV4-AT11)</f>
        <v>0.375</v>
      </c>
      <c r="AV13" s="36">
        <f>IF(AU13=0,0,(AU13*((LOG(AU13))/LOG(2))))</f>
        <v>-0.53063906222956647</v>
      </c>
    </row>
    <row r="14" spans="1:48" x14ac:dyDescent="0.25">
      <c r="A14" s="59">
        <v>21</v>
      </c>
      <c r="B14" s="59">
        <v>1186</v>
      </c>
      <c r="C14" s="62">
        <v>22</v>
      </c>
      <c r="D14" s="59">
        <v>1200</v>
      </c>
      <c r="E14" s="62">
        <v>13</v>
      </c>
      <c r="F14" s="59">
        <v>1221</v>
      </c>
      <c r="G14" s="65"/>
      <c r="H14" s="65"/>
      <c r="I14" s="42"/>
      <c r="J14" s="42"/>
      <c r="K14" s="43">
        <v>0</v>
      </c>
      <c r="L14">
        <v>221</v>
      </c>
      <c r="N14" s="36">
        <v>222</v>
      </c>
      <c r="O14" s="36">
        <f>COUNTIF($L$7:$L$500,N14)</f>
        <v>9</v>
      </c>
      <c r="P14" s="36">
        <f>O14/$Q$4</f>
        <v>0.11688311688311688</v>
      </c>
      <c r="Q14" s="36">
        <f>IF(P14=0,0,(P14*((LOG(P14))/LOG(2))))</f>
        <v>-0.36197082926328961</v>
      </c>
      <c r="T14" s="36">
        <f>N14</f>
        <v>222</v>
      </c>
      <c r="U14" s="36">
        <f>COUNTIF(L7:L19,T14)</f>
        <v>1</v>
      </c>
      <c r="V14" s="36">
        <f>U14/(W4-U11)</f>
        <v>0.1111111111111111</v>
      </c>
      <c r="W14" s="36">
        <f>IF(V14=0,0,(V14*((LOG(V14))/LOG(2))))</f>
        <v>-0.3522138890491458</v>
      </c>
      <c r="Y14" s="36">
        <f>N14</f>
        <v>222</v>
      </c>
      <c r="Z14" s="36">
        <f>COUNTIF(L20:L32,Y14)</f>
        <v>4</v>
      </c>
      <c r="AA14" s="36">
        <f>Z14/(AB4-Z11)</f>
        <v>0.44444444444444442</v>
      </c>
      <c r="AB14" s="36">
        <f>IF(AA14=0,0,(AA14*((LOG(AA14))/LOG(2))))</f>
        <v>-0.51996666730769447</v>
      </c>
      <c r="AD14" s="36">
        <f>N14</f>
        <v>222</v>
      </c>
      <c r="AE14" s="36">
        <f>COUNTIF(L33:L44,AD14)</f>
        <v>2</v>
      </c>
      <c r="AF14" s="36">
        <f>AE14/(AG4-AE11)</f>
        <v>0.4</v>
      </c>
      <c r="AG14" s="36">
        <f>IF(AF14=0,0,(AF14*((LOG(AF14))/LOG(2))))</f>
        <v>-0.52877123795494496</v>
      </c>
      <c r="AI14" s="36">
        <f>N14</f>
        <v>222</v>
      </c>
      <c r="AJ14" s="36">
        <f>COUNTIF(L45:L57,AI14)</f>
        <v>0</v>
      </c>
      <c r="AK14" s="36">
        <f>AJ14/(AL4-AJ11)</f>
        <v>0</v>
      </c>
      <c r="AL14" s="36">
        <f>IF(AK14=0,0,(AK14*((LOG(AK14))/LOG(2))))</f>
        <v>0</v>
      </c>
      <c r="AN14" s="36">
        <f>N14</f>
        <v>222</v>
      </c>
      <c r="AO14" s="36">
        <f>COUNTIF(L58:L70,AN14)</f>
        <v>0</v>
      </c>
      <c r="AP14" s="36">
        <f>AO14/(AQ4-AO11)</f>
        <v>0</v>
      </c>
      <c r="AQ14" s="36">
        <f>IF(AP14=0,0,(AP14*((LOG(AP14))/LOG(2))))</f>
        <v>0</v>
      </c>
      <c r="AS14" s="36">
        <f>N14</f>
        <v>222</v>
      </c>
      <c r="AT14" s="36">
        <f>COUNTIF(L71:L83,AS14)</f>
        <v>2</v>
      </c>
      <c r="AU14" s="36">
        <f>AT14/(AV4-AT11)</f>
        <v>0.25</v>
      </c>
      <c r="AV14" s="36">
        <f>IF(AU14=0,0,(AU14*((LOG(AU14))/LOG(2))))</f>
        <v>-0.5</v>
      </c>
    </row>
    <row r="15" spans="1:48" x14ac:dyDescent="0.25">
      <c r="A15" s="59">
        <v>21</v>
      </c>
      <c r="B15" s="59">
        <v>1327</v>
      </c>
      <c r="C15" s="62">
        <v>22</v>
      </c>
      <c r="D15" s="59">
        <v>1345</v>
      </c>
      <c r="E15" s="62">
        <v>24</v>
      </c>
      <c r="F15" s="59">
        <v>1370</v>
      </c>
      <c r="G15" s="65"/>
      <c r="H15" s="65"/>
      <c r="I15" s="42"/>
      <c r="J15" s="42"/>
      <c r="K15" s="43">
        <v>0</v>
      </c>
      <c r="L15">
        <v>222</v>
      </c>
      <c r="P15">
        <f>SUM(P7:P14)</f>
        <v>1</v>
      </c>
      <c r="Q15">
        <f>-SUM(Q7:Q14)</f>
        <v>1.9877432472488419</v>
      </c>
      <c r="V15">
        <f>SUM(V7:V14)</f>
        <v>1</v>
      </c>
      <c r="W15">
        <f>-SUM(W7:W14)</f>
        <v>1.3516441151533922</v>
      </c>
      <c r="AA15">
        <f>SUM(AA7:AA14)</f>
        <v>1</v>
      </c>
      <c r="AB15">
        <f>-SUM(AB7:AB14)</f>
        <v>1.8365916681089791</v>
      </c>
      <c r="AF15">
        <f>SUM(AF7:AF14)</f>
        <v>1</v>
      </c>
      <c r="AG15">
        <f>-SUM(AG7:AG14)</f>
        <v>1.5219280948873624</v>
      </c>
      <c r="AK15">
        <f>SUM(AK7:AK14)</f>
        <v>1</v>
      </c>
      <c r="AL15">
        <f>-SUM(AL7:AL14)</f>
        <v>0.91829583405448945</v>
      </c>
      <c r="AP15">
        <f>SUM(AP7:AP14)</f>
        <v>1</v>
      </c>
      <c r="AQ15">
        <f>-SUM(AQ7:AQ14)</f>
        <v>0.91829583405448945</v>
      </c>
      <c r="AU15">
        <f>SUM(AU7:AU14)</f>
        <v>1</v>
      </c>
      <c r="AV15">
        <f>-SUM(AV7:AV14)</f>
        <v>1.9056390622295665</v>
      </c>
    </row>
    <row r="16" spans="1:48" x14ac:dyDescent="0.25">
      <c r="A16" s="59">
        <v>21</v>
      </c>
      <c r="B16" s="59">
        <v>1476</v>
      </c>
      <c r="C16" s="62">
        <v>11</v>
      </c>
      <c r="D16" s="59">
        <v>1496</v>
      </c>
      <c r="E16" s="62">
        <v>11</v>
      </c>
      <c r="F16" s="59">
        <v>1505</v>
      </c>
      <c r="G16" s="65"/>
      <c r="H16" s="65"/>
      <c r="I16" s="42"/>
      <c r="J16" s="42"/>
      <c r="K16" s="43">
        <v>0</v>
      </c>
      <c r="L16">
        <v>211</v>
      </c>
      <c r="P16" s="28" t="s">
        <v>84</v>
      </c>
      <c r="Q16" s="28">
        <f>Q15/(LOG(Q4)/LOG(2))</f>
        <v>0.31718700395185767</v>
      </c>
      <c r="V16" s="28" t="s">
        <v>111</v>
      </c>
      <c r="W16" s="28">
        <f>W15/(LOG(W4)/LOG(2))</f>
        <v>0.36526581112160034</v>
      </c>
      <c r="AA16" s="28" t="s">
        <v>114</v>
      </c>
      <c r="AB16" s="28">
        <f>AB15/(LOG(AB4)/LOG(2))</f>
        <v>0.49631714282636308</v>
      </c>
      <c r="AF16" s="28" t="s">
        <v>115</v>
      </c>
      <c r="AG16" s="28">
        <f>AG15/(LOG(AG4)/LOG(2))</f>
        <v>0.42453110585709308</v>
      </c>
      <c r="AK16" s="28" t="s">
        <v>116</v>
      </c>
      <c r="AL16" s="28">
        <f>AL15/(LOG(AL4)/LOG(2))</f>
        <v>0.24815857141318151</v>
      </c>
      <c r="AP16" s="28" t="s">
        <v>117</v>
      </c>
      <c r="AQ16" s="28">
        <f>AQ15/(LOG(AQ4)/LOG(2))</f>
        <v>0.24815857141318151</v>
      </c>
      <c r="AU16" s="28" t="s">
        <v>118</v>
      </c>
      <c r="AV16" s="28">
        <f>AV15/(LOG(AV4)/LOG(2))</f>
        <v>0.51497638318152639</v>
      </c>
    </row>
    <row r="17" spans="1:22" x14ac:dyDescent="0.25">
      <c r="A17" s="59">
        <v>21</v>
      </c>
      <c r="B17" s="59">
        <v>1603</v>
      </c>
      <c r="C17" s="62">
        <v>11</v>
      </c>
      <c r="D17" s="59">
        <v>1617</v>
      </c>
      <c r="E17" s="62">
        <v>11</v>
      </c>
      <c r="F17" s="59">
        <v>1625</v>
      </c>
      <c r="G17" s="65"/>
      <c r="H17" s="65"/>
      <c r="I17" s="42"/>
      <c r="J17" s="42"/>
      <c r="K17" s="43">
        <v>0</v>
      </c>
      <c r="L17">
        <v>211</v>
      </c>
    </row>
    <row r="18" spans="1:22" x14ac:dyDescent="0.25">
      <c r="A18" s="59">
        <v>21</v>
      </c>
      <c r="B18" s="59">
        <v>1725</v>
      </c>
      <c r="C18" s="62">
        <v>22</v>
      </c>
      <c r="D18" s="59">
        <v>1738</v>
      </c>
      <c r="E18" s="62">
        <v>13</v>
      </c>
      <c r="F18" s="59">
        <v>1756</v>
      </c>
      <c r="G18" s="65"/>
      <c r="H18" s="65"/>
      <c r="I18" s="42"/>
      <c r="J18" s="42"/>
      <c r="K18" s="43">
        <v>0</v>
      </c>
      <c r="L18">
        <v>221</v>
      </c>
    </row>
    <row r="19" spans="1:22" x14ac:dyDescent="0.25">
      <c r="A19" s="59">
        <v>21</v>
      </c>
      <c r="B19" s="59">
        <v>1861</v>
      </c>
      <c r="C19" s="62">
        <v>11</v>
      </c>
      <c r="D19" s="59">
        <v>1877</v>
      </c>
      <c r="E19" s="62">
        <v>11</v>
      </c>
      <c r="F19" s="59">
        <v>1884</v>
      </c>
      <c r="G19" s="65"/>
      <c r="H19" s="65"/>
      <c r="I19" s="42"/>
      <c r="J19" s="42"/>
      <c r="K19" s="43">
        <v>0</v>
      </c>
      <c r="L19">
        <v>211</v>
      </c>
      <c r="N19" s="40" t="s">
        <v>97</v>
      </c>
      <c r="O19" s="40"/>
      <c r="P19" s="45"/>
      <c r="Q19" s="45"/>
      <c r="R19" s="45"/>
      <c r="S19" s="45"/>
      <c r="T19" s="45"/>
      <c r="U19" s="45"/>
      <c r="V19" s="46"/>
    </row>
    <row r="20" spans="1:22" x14ac:dyDescent="0.25">
      <c r="A20" s="60">
        <v>21</v>
      </c>
      <c r="B20" s="60">
        <v>1988</v>
      </c>
      <c r="C20" s="63">
        <v>22</v>
      </c>
      <c r="D20" s="60">
        <v>2012</v>
      </c>
      <c r="E20" s="63">
        <v>24</v>
      </c>
      <c r="F20" s="60">
        <v>2032</v>
      </c>
      <c r="G20" s="66"/>
      <c r="H20" s="66"/>
      <c r="I20" s="41"/>
      <c r="J20" s="41"/>
      <c r="K20" s="51">
        <v>0</v>
      </c>
      <c r="L20">
        <v>222</v>
      </c>
      <c r="N20" s="40">
        <f>COUNTIF(L7:L83,G3)</f>
        <v>40</v>
      </c>
      <c r="O20" s="40"/>
      <c r="P20" s="47">
        <v>13</v>
      </c>
      <c r="Q20" s="47">
        <v>13</v>
      </c>
      <c r="R20" s="47">
        <v>12</v>
      </c>
      <c r="S20" s="47">
        <v>13</v>
      </c>
      <c r="T20" s="47">
        <v>13</v>
      </c>
      <c r="U20" s="47">
        <v>13</v>
      </c>
      <c r="V20" s="46"/>
    </row>
    <row r="21" spans="1:22" x14ac:dyDescent="0.25">
      <c r="A21" s="60">
        <v>21</v>
      </c>
      <c r="B21" s="60">
        <v>2136</v>
      </c>
      <c r="C21" s="63">
        <v>11</v>
      </c>
      <c r="D21" s="60">
        <v>2149</v>
      </c>
      <c r="E21" s="63">
        <v>11</v>
      </c>
      <c r="F21" s="60">
        <v>2151</v>
      </c>
      <c r="G21" s="66"/>
      <c r="H21" s="66"/>
      <c r="I21" s="41"/>
      <c r="J21" s="41"/>
      <c r="K21" s="51">
        <v>0</v>
      </c>
      <c r="L21">
        <v>211</v>
      </c>
      <c r="O21" s="41"/>
      <c r="P21" s="45" t="s">
        <v>98</v>
      </c>
      <c r="Q21" s="45"/>
      <c r="R21" s="45"/>
      <c r="S21" s="45"/>
      <c r="T21" s="45"/>
      <c r="U21" s="45"/>
      <c r="V21" s="45"/>
    </row>
    <row r="22" spans="1:22" x14ac:dyDescent="0.25">
      <c r="A22" s="60">
        <v>12</v>
      </c>
      <c r="B22" s="60">
        <v>2280</v>
      </c>
      <c r="C22" s="63">
        <v>13</v>
      </c>
      <c r="D22" s="60">
        <v>2293</v>
      </c>
      <c r="E22" s="63">
        <v>13</v>
      </c>
      <c r="F22" s="60">
        <v>2303</v>
      </c>
      <c r="G22" s="66"/>
      <c r="H22" s="66"/>
      <c r="I22" s="41"/>
      <c r="J22" s="41"/>
      <c r="K22" s="51">
        <v>0</v>
      </c>
      <c r="L22">
        <v>111</v>
      </c>
      <c r="O22" s="41"/>
      <c r="P22" s="47" t="s">
        <v>105</v>
      </c>
      <c r="Q22" s="47" t="s">
        <v>106</v>
      </c>
      <c r="R22" s="47" t="s">
        <v>107</v>
      </c>
      <c r="S22" s="47" t="s">
        <v>108</v>
      </c>
      <c r="T22" s="47" t="s">
        <v>109</v>
      </c>
      <c r="U22" s="47" t="s">
        <v>110</v>
      </c>
      <c r="V22" s="45"/>
    </row>
    <row r="23" spans="1:22" x14ac:dyDescent="0.25">
      <c r="A23" s="60">
        <v>21</v>
      </c>
      <c r="B23" s="60">
        <v>2411</v>
      </c>
      <c r="C23" s="63">
        <v>11</v>
      </c>
      <c r="D23" s="60">
        <v>2424</v>
      </c>
      <c r="E23" s="63">
        <v>11</v>
      </c>
      <c r="F23" s="60">
        <v>2431</v>
      </c>
      <c r="G23" s="66"/>
      <c r="H23" s="66"/>
      <c r="I23" s="41"/>
      <c r="J23" s="41"/>
      <c r="K23" s="51">
        <v>0</v>
      </c>
      <c r="L23">
        <v>211</v>
      </c>
      <c r="O23" s="45" t="s">
        <v>99</v>
      </c>
      <c r="P23" s="47">
        <f>$G$3</f>
        <v>211</v>
      </c>
      <c r="Q23" s="47">
        <f>$G$3</f>
        <v>211</v>
      </c>
      <c r="R23" s="47">
        <f>$G$3</f>
        <v>211</v>
      </c>
      <c r="S23" s="47">
        <f>$G$3</f>
        <v>211</v>
      </c>
      <c r="T23" s="47">
        <f>$G$3</f>
        <v>211</v>
      </c>
      <c r="U23" s="47">
        <f>$G$3</f>
        <v>211</v>
      </c>
      <c r="V23" s="45"/>
    </row>
    <row r="24" spans="1:22" x14ac:dyDescent="0.25">
      <c r="A24" s="60">
        <v>12</v>
      </c>
      <c r="B24" s="60">
        <v>2549</v>
      </c>
      <c r="C24" s="63">
        <v>13</v>
      </c>
      <c r="D24" s="60">
        <v>2556</v>
      </c>
      <c r="E24" s="63">
        <v>13</v>
      </c>
      <c r="F24" s="60">
        <v>2570</v>
      </c>
      <c r="G24" s="66"/>
      <c r="H24" s="66"/>
      <c r="I24" s="41"/>
      <c r="J24" s="41"/>
      <c r="K24" s="51">
        <v>0</v>
      </c>
      <c r="L24">
        <v>111</v>
      </c>
      <c r="O24" s="45" t="s">
        <v>100</v>
      </c>
      <c r="P24" s="47">
        <f>U11</f>
        <v>4</v>
      </c>
      <c r="Q24" s="47">
        <f>Z11</f>
        <v>4</v>
      </c>
      <c r="R24" s="47">
        <f>AE11</f>
        <v>7</v>
      </c>
      <c r="S24" s="47">
        <f>AJ11</f>
        <v>10</v>
      </c>
      <c r="T24" s="47">
        <f>AO11</f>
        <v>10</v>
      </c>
      <c r="U24" s="47">
        <f>AT11</f>
        <v>5</v>
      </c>
      <c r="V24" s="45"/>
    </row>
    <row r="25" spans="1:22" x14ac:dyDescent="0.25">
      <c r="A25" s="60">
        <v>21</v>
      </c>
      <c r="B25" s="60">
        <v>2676</v>
      </c>
      <c r="C25" s="63">
        <v>22</v>
      </c>
      <c r="D25" s="60">
        <v>2686</v>
      </c>
      <c r="E25" s="63">
        <v>24</v>
      </c>
      <c r="F25" s="60">
        <v>2701</v>
      </c>
      <c r="G25" s="66"/>
      <c r="H25" s="66"/>
      <c r="I25" s="41"/>
      <c r="J25" s="41"/>
      <c r="K25" s="51">
        <v>0</v>
      </c>
      <c r="L25">
        <v>222</v>
      </c>
      <c r="O25" s="48" t="s">
        <v>101</v>
      </c>
      <c r="P25" s="42"/>
      <c r="Q25" s="42"/>
      <c r="R25" s="42"/>
      <c r="S25" s="42"/>
      <c r="T25" s="42"/>
      <c r="U25" s="42"/>
      <c r="V25" s="42"/>
    </row>
    <row r="26" spans="1:22" x14ac:dyDescent="0.25">
      <c r="A26" s="60">
        <v>12</v>
      </c>
      <c r="B26" s="60">
        <v>2799</v>
      </c>
      <c r="C26" s="63">
        <v>24</v>
      </c>
      <c r="D26" s="60">
        <v>2810</v>
      </c>
      <c r="E26" s="63">
        <v>24</v>
      </c>
      <c r="F26" s="60">
        <v>2828</v>
      </c>
      <c r="G26" s="66"/>
      <c r="H26" s="66"/>
      <c r="I26" s="41"/>
      <c r="J26" s="41"/>
      <c r="K26" s="51">
        <v>0</v>
      </c>
      <c r="L26">
        <v>122</v>
      </c>
      <c r="O26" s="49" t="s">
        <v>102</v>
      </c>
      <c r="P26" s="44"/>
      <c r="Q26" s="44"/>
      <c r="R26" s="44"/>
      <c r="S26" s="44"/>
      <c r="T26" s="44"/>
      <c r="U26" s="44"/>
      <c r="V26" s="41"/>
    </row>
    <row r="27" spans="1:22" x14ac:dyDescent="0.25">
      <c r="A27" s="60">
        <v>12</v>
      </c>
      <c r="B27" s="60">
        <v>2928</v>
      </c>
      <c r="C27" s="63">
        <v>24</v>
      </c>
      <c r="D27" s="60">
        <v>2936</v>
      </c>
      <c r="E27" s="63">
        <v>24</v>
      </c>
      <c r="F27" s="60">
        <v>2960</v>
      </c>
      <c r="G27" s="66"/>
      <c r="H27" s="66"/>
      <c r="I27" s="41"/>
      <c r="J27" s="41"/>
      <c r="K27" s="51">
        <v>0</v>
      </c>
      <c r="L27">
        <v>122</v>
      </c>
      <c r="O27" s="48" t="s">
        <v>103</v>
      </c>
      <c r="P27" s="42"/>
      <c r="Q27" s="42"/>
      <c r="R27" s="42"/>
      <c r="S27" s="42"/>
      <c r="T27" s="42"/>
      <c r="U27" s="42"/>
      <c r="V27" s="42"/>
    </row>
    <row r="28" spans="1:22" x14ac:dyDescent="0.25">
      <c r="A28" s="60">
        <v>21</v>
      </c>
      <c r="B28" s="60">
        <v>3072</v>
      </c>
      <c r="C28" s="63">
        <v>11</v>
      </c>
      <c r="D28" s="60">
        <v>3086</v>
      </c>
      <c r="E28" s="63">
        <v>11</v>
      </c>
      <c r="F28" s="60">
        <v>3093</v>
      </c>
      <c r="G28" s="66"/>
      <c r="H28" s="66"/>
      <c r="I28" s="41"/>
      <c r="J28" s="41"/>
      <c r="K28" s="51">
        <v>0</v>
      </c>
      <c r="L28">
        <v>211</v>
      </c>
      <c r="N28" s="41"/>
      <c r="O28" s="50" t="s">
        <v>104</v>
      </c>
      <c r="P28">
        <f>F19/P20</f>
        <v>144.92307692307693</v>
      </c>
      <c r="Q28">
        <f>(F32-F19)/Q20</f>
        <v>132.46153846153845</v>
      </c>
      <c r="R28">
        <f>(F44-F32)/R20</f>
        <v>129.83333333333334</v>
      </c>
      <c r="S28">
        <f>(F57-F44)/S20</f>
        <v>131.38461538461539</v>
      </c>
      <c r="T28">
        <f>(F70-F57)/T20</f>
        <v>129.23076923076923</v>
      </c>
      <c r="U28">
        <f>(F83-F70)/U20</f>
        <v>138.30769230769232</v>
      </c>
    </row>
    <row r="29" spans="1:22" x14ac:dyDescent="0.25">
      <c r="A29" s="60">
        <v>21</v>
      </c>
      <c r="B29" s="60">
        <v>3191</v>
      </c>
      <c r="C29" s="63">
        <v>11</v>
      </c>
      <c r="D29" s="60">
        <v>3205</v>
      </c>
      <c r="E29" s="63">
        <v>11</v>
      </c>
      <c r="F29" s="60">
        <v>3212</v>
      </c>
      <c r="G29" s="66"/>
      <c r="H29" s="66"/>
      <c r="I29" s="41"/>
      <c r="J29" s="41"/>
      <c r="K29" s="51">
        <v>0</v>
      </c>
      <c r="L29">
        <v>211</v>
      </c>
    </row>
    <row r="30" spans="1:22" x14ac:dyDescent="0.25">
      <c r="A30" s="60">
        <v>21</v>
      </c>
      <c r="B30" s="60">
        <v>3314</v>
      </c>
      <c r="C30" s="63">
        <v>22</v>
      </c>
      <c r="D30" s="60">
        <v>3335</v>
      </c>
      <c r="E30" s="63">
        <v>24</v>
      </c>
      <c r="F30" s="60">
        <v>3348</v>
      </c>
      <c r="G30" s="66"/>
      <c r="H30" s="66"/>
      <c r="I30" s="41"/>
      <c r="J30" s="41"/>
      <c r="K30" s="51">
        <v>0</v>
      </c>
      <c r="L30">
        <v>222</v>
      </c>
    </row>
    <row r="31" spans="1:22" x14ac:dyDescent="0.25">
      <c r="A31" s="60">
        <v>21</v>
      </c>
      <c r="B31" s="60">
        <v>3464</v>
      </c>
      <c r="C31" s="63">
        <v>22</v>
      </c>
      <c r="D31" s="60">
        <v>3471</v>
      </c>
      <c r="E31" s="63">
        <v>24</v>
      </c>
      <c r="F31" s="60">
        <v>3478</v>
      </c>
      <c r="G31" s="66"/>
      <c r="H31" s="66"/>
      <c r="I31" s="41"/>
      <c r="J31" s="41"/>
      <c r="K31" s="51">
        <v>0</v>
      </c>
      <c r="L31">
        <v>222</v>
      </c>
    </row>
    <row r="32" spans="1:22" x14ac:dyDescent="0.25">
      <c r="A32" s="60">
        <v>21</v>
      </c>
      <c r="B32" s="60">
        <v>3579</v>
      </c>
      <c r="C32" s="63">
        <v>22</v>
      </c>
      <c r="D32" s="60">
        <v>3587</v>
      </c>
      <c r="E32" s="63">
        <v>13</v>
      </c>
      <c r="F32" s="60">
        <v>3606</v>
      </c>
      <c r="G32" s="66"/>
      <c r="H32" s="66"/>
      <c r="I32" s="41"/>
      <c r="J32" s="41"/>
      <c r="K32" s="51">
        <v>0</v>
      </c>
      <c r="L32">
        <v>221</v>
      </c>
    </row>
    <row r="33" spans="1:12" x14ac:dyDescent="0.25">
      <c r="A33" s="59">
        <v>21</v>
      </c>
      <c r="B33" s="59">
        <v>3708</v>
      </c>
      <c r="C33" s="62">
        <v>11</v>
      </c>
      <c r="D33" s="59">
        <v>3720</v>
      </c>
      <c r="E33" s="62">
        <v>11</v>
      </c>
      <c r="F33" s="59">
        <v>3728</v>
      </c>
      <c r="G33" s="65"/>
      <c r="H33" s="65"/>
      <c r="I33" s="42"/>
      <c r="J33" s="42"/>
      <c r="K33" s="43">
        <v>0</v>
      </c>
      <c r="L33">
        <v>211</v>
      </c>
    </row>
    <row r="34" spans="1:12" x14ac:dyDescent="0.25">
      <c r="A34" s="59">
        <v>21</v>
      </c>
      <c r="B34" s="59">
        <v>3833</v>
      </c>
      <c r="C34" s="62">
        <v>22</v>
      </c>
      <c r="D34" s="59">
        <v>3840</v>
      </c>
      <c r="E34" s="62">
        <v>24</v>
      </c>
      <c r="F34" s="59">
        <v>3855</v>
      </c>
      <c r="G34" s="65"/>
      <c r="H34" s="65"/>
      <c r="I34" s="42"/>
      <c r="J34" s="42"/>
      <c r="K34" s="43">
        <v>0</v>
      </c>
      <c r="L34">
        <v>222</v>
      </c>
    </row>
    <row r="35" spans="1:12" x14ac:dyDescent="0.25">
      <c r="A35" s="59">
        <v>21</v>
      </c>
      <c r="B35" s="59">
        <v>3959</v>
      </c>
      <c r="C35" s="62">
        <v>11</v>
      </c>
      <c r="D35" s="59">
        <v>3971</v>
      </c>
      <c r="E35" s="62">
        <v>11</v>
      </c>
      <c r="F35" s="59">
        <v>3975</v>
      </c>
      <c r="G35" s="65"/>
      <c r="H35" s="65"/>
      <c r="I35" s="42"/>
      <c r="J35" s="42"/>
      <c r="K35" s="43">
        <v>0</v>
      </c>
      <c r="L35">
        <v>211</v>
      </c>
    </row>
    <row r="36" spans="1:12" x14ac:dyDescent="0.25">
      <c r="A36" s="59">
        <v>12</v>
      </c>
      <c r="B36" s="59">
        <v>4102</v>
      </c>
      <c r="C36" s="62">
        <v>13</v>
      </c>
      <c r="D36" s="59">
        <v>4112</v>
      </c>
      <c r="E36" s="62">
        <v>13</v>
      </c>
      <c r="F36" s="59">
        <v>4124</v>
      </c>
      <c r="G36" s="65"/>
      <c r="H36" s="65"/>
      <c r="I36" s="42"/>
      <c r="J36" s="42"/>
      <c r="K36" s="43">
        <v>0</v>
      </c>
      <c r="L36">
        <v>111</v>
      </c>
    </row>
    <row r="37" spans="1:12" x14ac:dyDescent="0.25">
      <c r="A37" s="59">
        <v>21</v>
      </c>
      <c r="B37" s="59">
        <v>4234</v>
      </c>
      <c r="C37" s="62">
        <v>11</v>
      </c>
      <c r="D37" s="59">
        <v>4249</v>
      </c>
      <c r="E37" s="62">
        <v>11</v>
      </c>
      <c r="F37" s="59">
        <v>4253</v>
      </c>
      <c r="G37" s="65"/>
      <c r="H37" s="65"/>
      <c r="I37" s="42"/>
      <c r="J37" s="42"/>
      <c r="K37" s="43">
        <v>0</v>
      </c>
      <c r="L37">
        <v>211</v>
      </c>
    </row>
    <row r="38" spans="1:12" x14ac:dyDescent="0.25">
      <c r="A38" s="59">
        <v>12</v>
      </c>
      <c r="B38" s="59">
        <v>4355</v>
      </c>
      <c r="C38" s="62">
        <v>24</v>
      </c>
      <c r="D38" s="59">
        <v>4368</v>
      </c>
      <c r="E38" s="62">
        <v>13</v>
      </c>
      <c r="F38" s="59">
        <v>4380</v>
      </c>
      <c r="G38" s="65"/>
      <c r="H38" s="65"/>
      <c r="I38" s="42"/>
      <c r="J38" s="42"/>
      <c r="K38" s="43">
        <v>0</v>
      </c>
      <c r="L38">
        <v>121</v>
      </c>
    </row>
    <row r="39" spans="1:12" x14ac:dyDescent="0.25">
      <c r="A39" s="59">
        <v>21</v>
      </c>
      <c r="B39" s="59">
        <v>4482</v>
      </c>
      <c r="C39" s="62">
        <v>11</v>
      </c>
      <c r="D39" s="59">
        <v>4494</v>
      </c>
      <c r="E39" s="62">
        <v>11</v>
      </c>
      <c r="F39" s="59">
        <v>4501</v>
      </c>
      <c r="G39" s="65"/>
      <c r="H39" s="65"/>
      <c r="I39" s="42"/>
      <c r="J39" s="42"/>
      <c r="K39" s="43">
        <v>0</v>
      </c>
      <c r="L39">
        <v>211</v>
      </c>
    </row>
    <row r="40" spans="1:12" x14ac:dyDescent="0.25">
      <c r="A40" s="59">
        <v>21</v>
      </c>
      <c r="B40" s="59">
        <v>4607</v>
      </c>
      <c r="C40" s="62">
        <v>11</v>
      </c>
      <c r="D40" s="59">
        <v>4619</v>
      </c>
      <c r="E40" s="62">
        <v>11</v>
      </c>
      <c r="F40" s="59">
        <v>4627</v>
      </c>
      <c r="G40" s="65"/>
      <c r="H40" s="65"/>
      <c r="I40" s="42"/>
      <c r="J40" s="42"/>
      <c r="K40" s="43">
        <v>0</v>
      </c>
      <c r="L40">
        <v>211</v>
      </c>
    </row>
    <row r="41" spans="1:12" x14ac:dyDescent="0.25">
      <c r="A41" s="59">
        <v>12</v>
      </c>
      <c r="B41" s="59">
        <v>4747</v>
      </c>
      <c r="C41" s="62">
        <v>13</v>
      </c>
      <c r="D41" s="59">
        <v>4754</v>
      </c>
      <c r="E41" s="62">
        <v>13</v>
      </c>
      <c r="F41" s="59">
        <v>4772</v>
      </c>
      <c r="G41" s="65"/>
      <c r="H41" s="65"/>
      <c r="I41" s="42"/>
      <c r="J41" s="42"/>
      <c r="K41" s="43">
        <v>0</v>
      </c>
      <c r="L41">
        <v>111</v>
      </c>
    </row>
    <row r="42" spans="1:12" x14ac:dyDescent="0.25">
      <c r="A42" s="59">
        <v>21</v>
      </c>
      <c r="B42" s="59">
        <v>4876</v>
      </c>
      <c r="C42" s="62">
        <v>22</v>
      </c>
      <c r="D42" s="59">
        <v>4899</v>
      </c>
      <c r="E42" s="62">
        <v>24</v>
      </c>
      <c r="F42" s="59">
        <v>4910</v>
      </c>
      <c r="G42" s="65"/>
      <c r="H42" s="65"/>
      <c r="I42" s="42"/>
      <c r="J42" s="42"/>
      <c r="K42" s="43">
        <v>0</v>
      </c>
      <c r="L42">
        <v>222</v>
      </c>
    </row>
    <row r="43" spans="1:12" x14ac:dyDescent="0.25">
      <c r="A43" s="59">
        <v>21</v>
      </c>
      <c r="B43" s="59">
        <v>5012</v>
      </c>
      <c r="C43" s="62">
        <v>11</v>
      </c>
      <c r="D43" s="59">
        <v>5024</v>
      </c>
      <c r="E43" s="62">
        <v>11</v>
      </c>
      <c r="F43" s="59">
        <v>5033</v>
      </c>
      <c r="G43" s="65"/>
      <c r="H43" s="65"/>
      <c r="I43" s="42"/>
      <c r="J43" s="42"/>
      <c r="K43" s="43">
        <v>0</v>
      </c>
      <c r="L43">
        <v>211</v>
      </c>
    </row>
    <row r="44" spans="1:12" x14ac:dyDescent="0.25">
      <c r="A44" s="59">
        <v>21</v>
      </c>
      <c r="B44" s="59">
        <v>5138</v>
      </c>
      <c r="C44" s="62">
        <v>11</v>
      </c>
      <c r="D44" s="59">
        <v>5157</v>
      </c>
      <c r="E44" s="62">
        <v>11</v>
      </c>
      <c r="F44" s="59">
        <v>5164</v>
      </c>
      <c r="G44" s="65"/>
      <c r="H44" s="65"/>
      <c r="I44" s="42"/>
      <c r="J44" s="42"/>
      <c r="K44" s="43">
        <v>0</v>
      </c>
      <c r="L44">
        <v>211</v>
      </c>
    </row>
    <row r="45" spans="1:12" x14ac:dyDescent="0.25">
      <c r="A45" s="60">
        <v>21</v>
      </c>
      <c r="B45" s="60">
        <v>5281</v>
      </c>
      <c r="C45" s="63">
        <v>22</v>
      </c>
      <c r="D45" s="60">
        <v>5290</v>
      </c>
      <c r="E45" s="63">
        <v>13</v>
      </c>
      <c r="F45" s="60">
        <v>5307</v>
      </c>
      <c r="G45" s="66"/>
      <c r="H45" s="66"/>
      <c r="I45" s="41"/>
      <c r="J45" s="41"/>
      <c r="K45" s="51">
        <v>0</v>
      </c>
      <c r="L45">
        <v>221</v>
      </c>
    </row>
    <row r="46" spans="1:12" x14ac:dyDescent="0.25">
      <c r="A46" s="60">
        <v>21</v>
      </c>
      <c r="B46" s="60">
        <v>5412</v>
      </c>
      <c r="C46" s="63">
        <v>11</v>
      </c>
      <c r="D46" s="60">
        <v>5426</v>
      </c>
      <c r="E46" s="63">
        <v>11</v>
      </c>
      <c r="F46" s="60">
        <v>5438</v>
      </c>
      <c r="G46" s="66"/>
      <c r="H46" s="66"/>
      <c r="I46" s="41"/>
      <c r="J46" s="41"/>
      <c r="K46" s="51">
        <v>0</v>
      </c>
      <c r="L46">
        <v>211</v>
      </c>
    </row>
    <row r="47" spans="1:12" x14ac:dyDescent="0.25">
      <c r="A47" s="60">
        <v>21</v>
      </c>
      <c r="B47" s="60">
        <v>5543</v>
      </c>
      <c r="C47" s="63">
        <v>11</v>
      </c>
      <c r="D47" s="60">
        <v>5557</v>
      </c>
      <c r="E47" s="63">
        <v>11</v>
      </c>
      <c r="F47" s="60">
        <v>5564</v>
      </c>
      <c r="G47" s="66"/>
      <c r="H47" s="66"/>
      <c r="I47" s="41"/>
      <c r="J47" s="41"/>
      <c r="K47" s="51">
        <v>0</v>
      </c>
      <c r="L47">
        <v>211</v>
      </c>
    </row>
    <row r="48" spans="1:12" x14ac:dyDescent="0.25">
      <c r="A48" s="60">
        <v>21</v>
      </c>
      <c r="B48" s="60">
        <v>5660</v>
      </c>
      <c r="C48" s="63">
        <v>11</v>
      </c>
      <c r="D48" s="60">
        <v>5672</v>
      </c>
      <c r="E48" s="63">
        <v>11</v>
      </c>
      <c r="F48" s="60">
        <v>5682</v>
      </c>
      <c r="G48" s="66"/>
      <c r="H48" s="66"/>
      <c r="I48" s="41"/>
      <c r="J48" s="41"/>
      <c r="K48" s="51">
        <v>0</v>
      </c>
      <c r="L48">
        <v>211</v>
      </c>
    </row>
    <row r="49" spans="1:12" x14ac:dyDescent="0.25">
      <c r="A49" s="60">
        <v>21</v>
      </c>
      <c r="B49" s="60">
        <v>5777</v>
      </c>
      <c r="C49" s="63">
        <v>11</v>
      </c>
      <c r="D49" s="60">
        <v>5789</v>
      </c>
      <c r="E49" s="63">
        <v>11</v>
      </c>
      <c r="F49" s="60">
        <v>5798</v>
      </c>
      <c r="G49" s="66"/>
      <c r="H49" s="66"/>
      <c r="I49" s="41"/>
      <c r="J49" s="41"/>
      <c r="K49" s="51">
        <v>0</v>
      </c>
      <c r="L49">
        <v>211</v>
      </c>
    </row>
    <row r="50" spans="1:12" x14ac:dyDescent="0.25">
      <c r="A50" s="60">
        <v>21</v>
      </c>
      <c r="B50" s="60">
        <v>5899</v>
      </c>
      <c r="C50" s="63">
        <v>11</v>
      </c>
      <c r="D50" s="60">
        <v>5911</v>
      </c>
      <c r="E50" s="63">
        <v>11</v>
      </c>
      <c r="F50" s="60">
        <v>5918</v>
      </c>
      <c r="G50" s="66"/>
      <c r="H50" s="66"/>
      <c r="I50" s="41"/>
      <c r="J50" s="41"/>
      <c r="K50" s="51">
        <v>0</v>
      </c>
      <c r="L50">
        <v>211</v>
      </c>
    </row>
    <row r="51" spans="1:12" x14ac:dyDescent="0.25">
      <c r="A51" s="60">
        <v>21</v>
      </c>
      <c r="B51" s="60">
        <v>6062</v>
      </c>
      <c r="C51" s="63">
        <v>11</v>
      </c>
      <c r="D51" s="60">
        <v>6073</v>
      </c>
      <c r="E51" s="63">
        <v>11</v>
      </c>
      <c r="F51" s="60">
        <v>6080</v>
      </c>
      <c r="G51" s="66"/>
      <c r="H51" s="66"/>
      <c r="I51" s="41"/>
      <c r="J51" s="41"/>
      <c r="K51" s="51">
        <v>0</v>
      </c>
      <c r="L51">
        <v>211</v>
      </c>
    </row>
    <row r="52" spans="1:12" x14ac:dyDescent="0.25">
      <c r="A52" s="60">
        <v>21</v>
      </c>
      <c r="B52" s="60">
        <v>6207</v>
      </c>
      <c r="C52" s="63">
        <v>11</v>
      </c>
      <c r="D52" s="60">
        <v>6220</v>
      </c>
      <c r="E52" s="63">
        <v>11</v>
      </c>
      <c r="F52" s="60">
        <v>6227</v>
      </c>
      <c r="G52" s="66"/>
      <c r="H52" s="66"/>
      <c r="I52" s="41"/>
      <c r="J52" s="41"/>
      <c r="K52" s="51">
        <v>0</v>
      </c>
      <c r="L52">
        <v>211</v>
      </c>
    </row>
    <row r="53" spans="1:12" x14ac:dyDescent="0.25">
      <c r="A53" s="60">
        <v>21</v>
      </c>
      <c r="B53" s="60">
        <v>6332</v>
      </c>
      <c r="C53" s="63">
        <v>22</v>
      </c>
      <c r="D53" s="60">
        <v>6346</v>
      </c>
      <c r="E53" s="63">
        <v>13</v>
      </c>
      <c r="F53" s="60">
        <v>6361</v>
      </c>
      <c r="G53" s="66"/>
      <c r="H53" s="66"/>
      <c r="I53" s="41"/>
      <c r="J53" s="41"/>
      <c r="K53" s="51">
        <v>0</v>
      </c>
      <c r="L53">
        <v>221</v>
      </c>
    </row>
    <row r="54" spans="1:12" x14ac:dyDescent="0.25">
      <c r="A54" s="60">
        <v>12</v>
      </c>
      <c r="B54" s="60">
        <v>6470</v>
      </c>
      <c r="C54" s="63">
        <v>13</v>
      </c>
      <c r="D54" s="60">
        <v>6478</v>
      </c>
      <c r="E54" s="63">
        <v>13</v>
      </c>
      <c r="F54" s="60">
        <v>6488</v>
      </c>
      <c r="G54" s="66"/>
      <c r="H54" s="66"/>
      <c r="I54" s="41"/>
      <c r="J54" s="41"/>
      <c r="K54" s="51">
        <v>0</v>
      </c>
      <c r="L54">
        <v>111</v>
      </c>
    </row>
    <row r="55" spans="1:12" x14ac:dyDescent="0.25">
      <c r="A55" s="60">
        <v>21</v>
      </c>
      <c r="B55" s="60">
        <v>6604</v>
      </c>
      <c r="C55" s="63">
        <v>11</v>
      </c>
      <c r="D55" s="60">
        <v>6616</v>
      </c>
      <c r="E55" s="63">
        <v>11</v>
      </c>
      <c r="F55" s="60">
        <v>6623</v>
      </c>
      <c r="G55" s="66"/>
      <c r="H55" s="66"/>
      <c r="I55" s="41"/>
      <c r="J55" s="41"/>
      <c r="K55" s="51">
        <v>0</v>
      </c>
      <c r="L55">
        <v>211</v>
      </c>
    </row>
    <row r="56" spans="1:12" x14ac:dyDescent="0.25">
      <c r="A56" s="60">
        <v>21</v>
      </c>
      <c r="B56" s="60">
        <v>6719</v>
      </c>
      <c r="C56" s="63">
        <v>11</v>
      </c>
      <c r="D56" s="60">
        <v>6738</v>
      </c>
      <c r="E56" s="63">
        <v>11</v>
      </c>
      <c r="F56" s="60">
        <v>6746</v>
      </c>
      <c r="G56" s="66"/>
      <c r="H56" s="66"/>
      <c r="I56" s="41"/>
      <c r="J56" s="41"/>
      <c r="K56" s="51">
        <v>0</v>
      </c>
      <c r="L56">
        <v>211</v>
      </c>
    </row>
    <row r="57" spans="1:12" x14ac:dyDescent="0.25">
      <c r="A57" s="60">
        <v>21</v>
      </c>
      <c r="B57" s="60">
        <v>6852</v>
      </c>
      <c r="C57" s="63">
        <v>11</v>
      </c>
      <c r="D57" s="60">
        <v>6865</v>
      </c>
      <c r="E57" s="63">
        <v>11</v>
      </c>
      <c r="F57" s="60">
        <v>6872</v>
      </c>
      <c r="G57" s="66"/>
      <c r="H57" s="66"/>
      <c r="I57" s="41"/>
      <c r="J57" s="41"/>
      <c r="K57" s="51">
        <v>0</v>
      </c>
      <c r="L57">
        <v>211</v>
      </c>
    </row>
    <row r="58" spans="1:12" x14ac:dyDescent="0.25">
      <c r="A58" s="59">
        <v>21</v>
      </c>
      <c r="B58" s="59">
        <v>6969</v>
      </c>
      <c r="C58" s="62">
        <v>11</v>
      </c>
      <c r="D58" s="59">
        <v>6998</v>
      </c>
      <c r="E58" s="62">
        <v>11</v>
      </c>
      <c r="F58" s="59">
        <v>7006</v>
      </c>
      <c r="G58" s="65"/>
      <c r="H58" s="65"/>
      <c r="I58" s="42"/>
      <c r="J58" s="42"/>
      <c r="K58" s="43">
        <v>0</v>
      </c>
      <c r="L58">
        <v>211</v>
      </c>
    </row>
    <row r="59" spans="1:12" x14ac:dyDescent="0.25">
      <c r="A59" s="59">
        <v>21</v>
      </c>
      <c r="B59" s="59">
        <v>7106</v>
      </c>
      <c r="C59" s="62">
        <v>11</v>
      </c>
      <c r="D59" s="59">
        <v>7119</v>
      </c>
      <c r="E59" s="62">
        <v>11</v>
      </c>
      <c r="F59" s="59">
        <v>7127</v>
      </c>
      <c r="G59" s="65"/>
      <c r="H59" s="65"/>
      <c r="I59" s="42"/>
      <c r="J59" s="42"/>
      <c r="K59" s="43">
        <v>0</v>
      </c>
      <c r="L59">
        <v>211</v>
      </c>
    </row>
    <row r="60" spans="1:12" x14ac:dyDescent="0.25">
      <c r="A60" s="59">
        <v>21</v>
      </c>
      <c r="B60" s="59">
        <v>7232</v>
      </c>
      <c r="C60" s="62">
        <v>11</v>
      </c>
      <c r="D60" s="59">
        <v>7247</v>
      </c>
      <c r="E60" s="62">
        <v>11</v>
      </c>
      <c r="F60" s="59">
        <v>7255</v>
      </c>
      <c r="G60" s="65"/>
      <c r="H60" s="65"/>
      <c r="I60" s="42"/>
      <c r="J60" s="42"/>
      <c r="K60" s="43">
        <v>0</v>
      </c>
      <c r="L60">
        <v>211</v>
      </c>
    </row>
    <row r="61" spans="1:12" x14ac:dyDescent="0.25">
      <c r="A61" s="59">
        <v>21</v>
      </c>
      <c r="B61" s="59">
        <v>7358</v>
      </c>
      <c r="C61" s="62">
        <v>22</v>
      </c>
      <c r="D61" s="59">
        <v>7372</v>
      </c>
      <c r="E61" s="62">
        <v>13</v>
      </c>
      <c r="F61" s="59">
        <v>7386</v>
      </c>
      <c r="G61" s="65"/>
      <c r="H61" s="65"/>
      <c r="I61" s="42"/>
      <c r="J61" s="42"/>
      <c r="K61" s="43">
        <v>0</v>
      </c>
      <c r="L61">
        <v>221</v>
      </c>
    </row>
    <row r="62" spans="1:12" x14ac:dyDescent="0.25">
      <c r="A62" s="59">
        <v>21</v>
      </c>
      <c r="B62" s="59">
        <v>7487</v>
      </c>
      <c r="C62" s="62">
        <v>11</v>
      </c>
      <c r="D62" s="59">
        <v>7500</v>
      </c>
      <c r="E62" s="62">
        <v>11</v>
      </c>
      <c r="F62" s="59">
        <v>7510</v>
      </c>
      <c r="G62" s="65"/>
      <c r="H62" s="65"/>
      <c r="I62" s="42"/>
      <c r="J62" s="42"/>
      <c r="K62" s="43">
        <v>0</v>
      </c>
      <c r="L62">
        <v>211</v>
      </c>
    </row>
    <row r="63" spans="1:12" x14ac:dyDescent="0.25">
      <c r="A63" s="59">
        <v>21</v>
      </c>
      <c r="B63" s="59">
        <v>7630</v>
      </c>
      <c r="C63" s="62">
        <v>11</v>
      </c>
      <c r="D63" s="59">
        <v>7648</v>
      </c>
      <c r="E63" s="62">
        <v>11</v>
      </c>
      <c r="F63" s="59">
        <v>7658</v>
      </c>
      <c r="G63" s="65"/>
      <c r="H63" s="65"/>
      <c r="I63" s="42"/>
      <c r="J63" s="42"/>
      <c r="K63" s="43">
        <v>0</v>
      </c>
      <c r="L63">
        <v>211</v>
      </c>
    </row>
    <row r="64" spans="1:12" x14ac:dyDescent="0.25">
      <c r="A64" s="59">
        <v>21</v>
      </c>
      <c r="B64" s="59">
        <v>7766</v>
      </c>
      <c r="C64" s="62">
        <v>11</v>
      </c>
      <c r="D64" s="59">
        <v>7779</v>
      </c>
      <c r="E64" s="62">
        <v>11</v>
      </c>
      <c r="F64" s="59">
        <v>7788</v>
      </c>
      <c r="G64" s="65"/>
      <c r="H64" s="65"/>
      <c r="I64" s="42"/>
      <c r="J64" s="42"/>
      <c r="K64" s="43">
        <v>0</v>
      </c>
      <c r="L64">
        <v>211</v>
      </c>
    </row>
    <row r="65" spans="1:12" x14ac:dyDescent="0.25">
      <c r="A65" s="59">
        <v>12</v>
      </c>
      <c r="B65" s="59">
        <v>7907</v>
      </c>
      <c r="C65" s="62">
        <v>13</v>
      </c>
      <c r="D65" s="59">
        <v>7915</v>
      </c>
      <c r="E65" s="62">
        <v>13</v>
      </c>
      <c r="F65" s="59">
        <v>7925</v>
      </c>
      <c r="G65" s="65"/>
      <c r="H65" s="65"/>
      <c r="I65" s="42"/>
      <c r="J65" s="42"/>
      <c r="K65" s="43">
        <v>0</v>
      </c>
      <c r="L65">
        <v>111</v>
      </c>
    </row>
    <row r="66" spans="1:12" x14ac:dyDescent="0.25">
      <c r="A66" s="59">
        <v>21</v>
      </c>
      <c r="B66" s="59">
        <v>8026</v>
      </c>
      <c r="C66" s="62">
        <v>11</v>
      </c>
      <c r="D66" s="59">
        <v>8038</v>
      </c>
      <c r="E66" s="62">
        <v>11</v>
      </c>
      <c r="F66" s="59">
        <v>8045</v>
      </c>
      <c r="G66" s="65"/>
      <c r="H66" s="65"/>
      <c r="I66" s="42"/>
      <c r="J66" s="42"/>
      <c r="K66" s="43">
        <v>0</v>
      </c>
      <c r="L66">
        <v>211</v>
      </c>
    </row>
    <row r="67" spans="1:12" x14ac:dyDescent="0.25">
      <c r="A67" s="59">
        <v>21</v>
      </c>
      <c r="B67" s="59">
        <v>8176</v>
      </c>
      <c r="C67" s="62">
        <v>11</v>
      </c>
      <c r="D67" s="59">
        <v>8189</v>
      </c>
      <c r="E67" s="62">
        <v>11</v>
      </c>
      <c r="F67" s="59">
        <v>8195</v>
      </c>
      <c r="G67" s="65"/>
      <c r="H67" s="65"/>
      <c r="I67" s="42"/>
      <c r="J67" s="42"/>
      <c r="K67" s="43">
        <v>0</v>
      </c>
      <c r="L67">
        <v>211</v>
      </c>
    </row>
    <row r="68" spans="1:12" x14ac:dyDescent="0.25">
      <c r="A68" s="59">
        <v>21</v>
      </c>
      <c r="B68" s="59">
        <v>8292</v>
      </c>
      <c r="C68" s="62">
        <v>11</v>
      </c>
      <c r="D68" s="59">
        <v>8309</v>
      </c>
      <c r="E68" s="62">
        <v>11</v>
      </c>
      <c r="F68" s="59">
        <v>8318</v>
      </c>
      <c r="G68" s="65"/>
      <c r="H68" s="65"/>
      <c r="I68" s="42"/>
      <c r="J68" s="42"/>
      <c r="K68" s="43">
        <v>0</v>
      </c>
      <c r="L68">
        <v>211</v>
      </c>
    </row>
    <row r="69" spans="1:12" x14ac:dyDescent="0.25">
      <c r="A69" s="59">
        <v>12</v>
      </c>
      <c r="B69" s="59">
        <v>8417</v>
      </c>
      <c r="C69" s="62">
        <v>13</v>
      </c>
      <c r="D69" s="59">
        <v>8425</v>
      </c>
      <c r="E69" s="62">
        <v>13</v>
      </c>
      <c r="F69" s="59">
        <v>8435</v>
      </c>
      <c r="G69" s="65"/>
      <c r="H69" s="65"/>
      <c r="I69" s="42"/>
      <c r="J69" s="42"/>
      <c r="K69" s="43">
        <v>0</v>
      </c>
      <c r="L69">
        <v>111</v>
      </c>
    </row>
    <row r="70" spans="1:12" x14ac:dyDescent="0.25">
      <c r="A70" s="59">
        <v>21</v>
      </c>
      <c r="B70" s="59">
        <v>8534</v>
      </c>
      <c r="C70" s="62">
        <v>11</v>
      </c>
      <c r="D70" s="59">
        <v>8545</v>
      </c>
      <c r="E70" s="62">
        <v>11</v>
      </c>
      <c r="F70" s="59">
        <v>8552</v>
      </c>
      <c r="G70" s="65"/>
      <c r="H70" s="65"/>
      <c r="I70" s="42"/>
      <c r="J70" s="42"/>
      <c r="K70" s="43">
        <v>0</v>
      </c>
      <c r="L70">
        <v>211</v>
      </c>
    </row>
    <row r="71" spans="1:12" x14ac:dyDescent="0.25">
      <c r="A71" s="60">
        <v>21</v>
      </c>
      <c r="B71" s="60">
        <v>8658</v>
      </c>
      <c r="C71" s="63">
        <v>11</v>
      </c>
      <c r="D71" s="60">
        <v>8678</v>
      </c>
      <c r="E71" s="63">
        <v>11</v>
      </c>
      <c r="F71" s="60">
        <v>8686</v>
      </c>
      <c r="G71" s="66"/>
      <c r="H71" s="66"/>
      <c r="I71" s="41"/>
      <c r="J71" s="41"/>
      <c r="K71" s="51">
        <v>0</v>
      </c>
      <c r="L71">
        <v>211</v>
      </c>
    </row>
    <row r="72" spans="1:12" x14ac:dyDescent="0.25">
      <c r="A72" s="60">
        <v>12</v>
      </c>
      <c r="B72" s="60">
        <v>8839</v>
      </c>
      <c r="C72" s="63">
        <v>13</v>
      </c>
      <c r="D72" s="60">
        <v>8848</v>
      </c>
      <c r="E72" s="63">
        <v>13</v>
      </c>
      <c r="F72" s="60">
        <v>8860</v>
      </c>
      <c r="G72" s="66"/>
      <c r="H72" s="66"/>
      <c r="I72" s="41"/>
      <c r="J72" s="41"/>
      <c r="K72" s="51">
        <v>0</v>
      </c>
      <c r="L72">
        <v>111</v>
      </c>
    </row>
    <row r="73" spans="1:12" x14ac:dyDescent="0.25">
      <c r="A73" s="60">
        <v>21</v>
      </c>
      <c r="B73" s="60">
        <v>8961</v>
      </c>
      <c r="C73" s="63">
        <v>22</v>
      </c>
      <c r="D73" s="60">
        <v>8995</v>
      </c>
      <c r="E73" s="63">
        <v>13</v>
      </c>
      <c r="F73" s="60">
        <v>9008</v>
      </c>
      <c r="G73" s="66"/>
      <c r="H73" s="66"/>
      <c r="I73" s="41"/>
      <c r="J73" s="41"/>
      <c r="K73" s="51">
        <v>0</v>
      </c>
      <c r="L73">
        <v>221</v>
      </c>
    </row>
    <row r="74" spans="1:12" x14ac:dyDescent="0.25">
      <c r="A74" s="60">
        <v>21</v>
      </c>
      <c r="B74" s="60">
        <v>9124</v>
      </c>
      <c r="C74" s="63">
        <v>11</v>
      </c>
      <c r="D74" s="60">
        <v>9141</v>
      </c>
      <c r="E74" s="63">
        <v>11</v>
      </c>
      <c r="F74" s="60">
        <v>9148</v>
      </c>
      <c r="G74" s="66"/>
      <c r="H74" s="66"/>
      <c r="I74" s="41"/>
      <c r="J74" s="41"/>
      <c r="K74" s="51">
        <v>0</v>
      </c>
      <c r="L74">
        <v>211</v>
      </c>
    </row>
    <row r="75" spans="1:12" x14ac:dyDescent="0.25">
      <c r="A75" s="60">
        <v>21</v>
      </c>
      <c r="B75" s="60">
        <v>9263</v>
      </c>
      <c r="C75" s="63">
        <v>11</v>
      </c>
      <c r="D75" s="60">
        <v>9277</v>
      </c>
      <c r="E75" s="63">
        <v>11</v>
      </c>
      <c r="F75" s="60">
        <v>9284</v>
      </c>
      <c r="G75" s="66"/>
      <c r="H75" s="66"/>
      <c r="I75" s="41"/>
      <c r="J75" s="41"/>
      <c r="K75" s="51">
        <v>0</v>
      </c>
      <c r="L75">
        <v>211</v>
      </c>
    </row>
    <row r="76" spans="1:12" x14ac:dyDescent="0.25">
      <c r="A76" s="60">
        <v>12</v>
      </c>
      <c r="B76" s="60">
        <v>9389</v>
      </c>
      <c r="C76" s="63">
        <v>24</v>
      </c>
      <c r="D76" s="60">
        <v>9408</v>
      </c>
      <c r="E76" s="63">
        <v>13</v>
      </c>
      <c r="F76" s="60">
        <v>9423</v>
      </c>
      <c r="G76" s="66"/>
      <c r="H76" s="66"/>
      <c r="I76" s="41"/>
      <c r="J76" s="41"/>
      <c r="K76" s="51">
        <v>0</v>
      </c>
      <c r="L76">
        <v>121</v>
      </c>
    </row>
    <row r="77" spans="1:12" x14ac:dyDescent="0.25">
      <c r="A77" s="60">
        <v>21</v>
      </c>
      <c r="B77" s="60">
        <v>9528</v>
      </c>
      <c r="C77" s="63">
        <v>11</v>
      </c>
      <c r="D77" s="60">
        <v>9537</v>
      </c>
      <c r="E77" s="63">
        <v>11</v>
      </c>
      <c r="F77" s="60">
        <v>9545</v>
      </c>
      <c r="G77" s="66"/>
      <c r="H77" s="66"/>
      <c r="I77" s="41"/>
      <c r="J77" s="41"/>
      <c r="K77" s="51">
        <v>0</v>
      </c>
      <c r="L77">
        <v>211</v>
      </c>
    </row>
    <row r="78" spans="1:12" x14ac:dyDescent="0.25">
      <c r="A78" s="60">
        <v>21</v>
      </c>
      <c r="B78" s="60">
        <v>9644</v>
      </c>
      <c r="C78" s="63">
        <v>22</v>
      </c>
      <c r="D78" s="60">
        <v>9663</v>
      </c>
      <c r="E78" s="63">
        <v>13</v>
      </c>
      <c r="F78" s="60">
        <v>9675</v>
      </c>
      <c r="G78" s="66"/>
      <c r="H78" s="66"/>
      <c r="I78" s="41"/>
      <c r="J78" s="41"/>
      <c r="K78" s="51">
        <v>0</v>
      </c>
      <c r="L78">
        <v>221</v>
      </c>
    </row>
    <row r="79" spans="1:12" x14ac:dyDescent="0.25">
      <c r="A79" s="60">
        <v>21</v>
      </c>
      <c r="B79" s="60">
        <v>9778</v>
      </c>
      <c r="C79" s="63">
        <v>22</v>
      </c>
      <c r="D79" s="60">
        <v>9802</v>
      </c>
      <c r="E79" s="63">
        <v>24</v>
      </c>
      <c r="F79" s="60">
        <v>9813</v>
      </c>
      <c r="G79" s="66"/>
      <c r="H79" s="66"/>
      <c r="I79" s="41"/>
      <c r="J79" s="41"/>
      <c r="K79" s="51">
        <v>0</v>
      </c>
      <c r="L79">
        <v>222</v>
      </c>
    </row>
    <row r="80" spans="1:12" x14ac:dyDescent="0.25">
      <c r="A80" s="60">
        <v>21</v>
      </c>
      <c r="B80" s="60">
        <v>9912</v>
      </c>
      <c r="C80" s="63">
        <v>22</v>
      </c>
      <c r="D80" s="60">
        <v>9920</v>
      </c>
      <c r="E80" s="63">
        <v>24</v>
      </c>
      <c r="F80" s="60">
        <v>9943</v>
      </c>
      <c r="G80" s="66"/>
      <c r="H80" s="66"/>
      <c r="I80" s="41"/>
      <c r="J80" s="41"/>
      <c r="K80" s="51">
        <v>0</v>
      </c>
      <c r="L80">
        <v>222</v>
      </c>
    </row>
    <row r="81" spans="1:12" x14ac:dyDescent="0.25">
      <c r="A81" s="60">
        <v>21</v>
      </c>
      <c r="B81" s="60">
        <v>10042</v>
      </c>
      <c r="C81" s="63">
        <v>22</v>
      </c>
      <c r="D81" s="60">
        <v>10063</v>
      </c>
      <c r="E81" s="63">
        <v>13</v>
      </c>
      <c r="F81" s="60">
        <v>10093</v>
      </c>
      <c r="G81" s="66"/>
      <c r="H81" s="66"/>
      <c r="I81" s="41"/>
      <c r="J81" s="41"/>
      <c r="K81" s="51">
        <v>0</v>
      </c>
      <c r="L81">
        <v>221</v>
      </c>
    </row>
    <row r="82" spans="1:12" x14ac:dyDescent="0.25">
      <c r="A82" s="60">
        <v>12</v>
      </c>
      <c r="B82" s="60">
        <v>10205</v>
      </c>
      <c r="C82" s="63">
        <v>24</v>
      </c>
      <c r="D82" s="60">
        <v>10217</v>
      </c>
      <c r="E82" s="63">
        <v>13</v>
      </c>
      <c r="F82" s="60">
        <v>10231</v>
      </c>
      <c r="G82" s="66"/>
      <c r="H82" s="66"/>
      <c r="I82" s="41"/>
      <c r="J82" s="41"/>
      <c r="K82" s="51">
        <v>0</v>
      </c>
      <c r="L82">
        <v>121</v>
      </c>
    </row>
    <row r="83" spans="1:12" x14ac:dyDescent="0.25">
      <c r="A83" s="60">
        <v>21</v>
      </c>
      <c r="B83" s="60">
        <v>10330</v>
      </c>
      <c r="C83" s="63">
        <v>11</v>
      </c>
      <c r="D83" s="60">
        <v>10343</v>
      </c>
      <c r="E83" s="63">
        <v>11</v>
      </c>
      <c r="F83" s="60">
        <v>10350</v>
      </c>
      <c r="G83" s="66"/>
      <c r="H83" s="66"/>
      <c r="I83" s="41"/>
      <c r="J83" s="41"/>
      <c r="K83" s="51">
        <v>1</v>
      </c>
      <c r="L83">
        <v>211</v>
      </c>
    </row>
    <row r="84" spans="1:12" x14ac:dyDescent="0.25">
      <c r="A84" s="17"/>
      <c r="B84" s="17"/>
      <c r="C84" s="17"/>
      <c r="D84" s="17"/>
      <c r="E84" s="17"/>
      <c r="F84" s="17"/>
      <c r="G84" s="17"/>
      <c r="H8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8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131</v>
      </c>
    </row>
    <row r="2" spans="1:48" x14ac:dyDescent="0.25">
      <c r="A2" t="s">
        <v>0</v>
      </c>
      <c r="B2" s="34">
        <v>40620</v>
      </c>
      <c r="C2" s="35"/>
      <c r="F2" s="26" t="s">
        <v>77</v>
      </c>
      <c r="G2" s="27">
        <v>0</v>
      </c>
    </row>
    <row r="3" spans="1:48" x14ac:dyDescent="0.25">
      <c r="A3" t="s">
        <v>1</v>
      </c>
      <c r="B3">
        <v>0</v>
      </c>
      <c r="F3" s="26" t="s">
        <v>78</v>
      </c>
      <c r="G3" s="27">
        <f>Start!J2</f>
        <v>211</v>
      </c>
      <c r="P3" s="26" t="s">
        <v>79</v>
      </c>
      <c r="Q3" s="27">
        <f>4994-COUNTBLANK(L7:L5000)</f>
        <v>91</v>
      </c>
      <c r="V3" s="26" t="s">
        <v>112</v>
      </c>
      <c r="W3">
        <f>COUNTA(L7:L21)</f>
        <v>15</v>
      </c>
      <c r="AA3" s="26" t="s">
        <v>112</v>
      </c>
      <c r="AB3">
        <f>COUNTA(L22:L36)</f>
        <v>15</v>
      </c>
      <c r="AF3" s="26" t="s">
        <v>112</v>
      </c>
      <c r="AG3">
        <f>COUNTA(L37:L52)</f>
        <v>16</v>
      </c>
      <c r="AK3" s="26" t="s">
        <v>112</v>
      </c>
      <c r="AL3">
        <f>COUNTA(L53:L67)</f>
        <v>15</v>
      </c>
      <c r="AP3" s="26" t="s">
        <v>112</v>
      </c>
      <c r="AQ3">
        <f>COUNTA(L68:L82)</f>
        <v>15</v>
      </c>
      <c r="AU3" s="26" t="s">
        <v>112</v>
      </c>
      <c r="AV3">
        <f>COUNTA(L83:L97)</f>
        <v>15</v>
      </c>
    </row>
    <row r="4" spans="1:48" x14ac:dyDescent="0.25">
      <c r="A4" t="s">
        <v>2</v>
      </c>
      <c r="B4">
        <v>0</v>
      </c>
      <c r="P4" s="26" t="s">
        <v>80</v>
      </c>
      <c r="Q4" s="27">
        <f>SUM(O7:O14)</f>
        <v>91</v>
      </c>
      <c r="V4" s="26" t="s">
        <v>113</v>
      </c>
      <c r="W4">
        <f>SUM(U7:U14)</f>
        <v>15</v>
      </c>
      <c r="AA4" s="26" t="s">
        <v>113</v>
      </c>
      <c r="AB4">
        <f>SUM(Z7:Z14)</f>
        <v>15</v>
      </c>
      <c r="AF4" s="26" t="s">
        <v>113</v>
      </c>
      <c r="AG4">
        <f>SUM(AE7:AE14)</f>
        <v>16</v>
      </c>
      <c r="AK4" s="26" t="s">
        <v>113</v>
      </c>
      <c r="AL4">
        <f>SUM(AJ7:AJ14)</f>
        <v>15</v>
      </c>
      <c r="AP4" s="26" t="s">
        <v>113</v>
      </c>
      <c r="AQ4">
        <f>SUM(AO7:AO14)</f>
        <v>15</v>
      </c>
      <c r="AU4" s="26" t="s">
        <v>113</v>
      </c>
      <c r="AV4">
        <f>SUM(AT7:AT14)</f>
        <v>15</v>
      </c>
    </row>
    <row r="5" spans="1:48" ht="15.75" thickBot="1" x14ac:dyDescent="0.3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5.75" thickBot="1" x14ac:dyDescent="0.3">
      <c r="A6" s="29" t="s">
        <v>85</v>
      </c>
      <c r="B6" s="30" t="s">
        <v>86</v>
      </c>
      <c r="C6" s="29" t="s">
        <v>87</v>
      </c>
      <c r="D6" s="30" t="s">
        <v>88</v>
      </c>
      <c r="E6" s="29" t="s">
        <v>89</v>
      </c>
      <c r="F6" s="30" t="s">
        <v>90</v>
      </c>
      <c r="G6" s="29" t="s">
        <v>91</v>
      </c>
      <c r="H6" s="30" t="s">
        <v>92</v>
      </c>
      <c r="I6" s="31" t="s">
        <v>93</v>
      </c>
      <c r="J6" s="32" t="s">
        <v>94</v>
      </c>
      <c r="K6" s="31" t="s">
        <v>95</v>
      </c>
      <c r="L6" s="33" t="s">
        <v>96</v>
      </c>
      <c r="N6" s="37" t="s">
        <v>81</v>
      </c>
      <c r="O6" s="38"/>
      <c r="P6" s="39" t="s">
        <v>82</v>
      </c>
      <c r="Q6" s="39" t="s">
        <v>83</v>
      </c>
      <c r="T6" s="53" t="s">
        <v>81</v>
      </c>
      <c r="U6" s="54"/>
      <c r="V6" s="39" t="s">
        <v>82</v>
      </c>
      <c r="W6" s="39" t="s">
        <v>83</v>
      </c>
      <c r="Y6" s="53" t="s">
        <v>81</v>
      </c>
      <c r="Z6" s="54"/>
      <c r="AA6" s="39" t="s">
        <v>82</v>
      </c>
      <c r="AB6" s="39" t="s">
        <v>83</v>
      </c>
      <c r="AD6" s="53" t="s">
        <v>81</v>
      </c>
      <c r="AE6" s="54"/>
      <c r="AF6" s="39" t="s">
        <v>82</v>
      </c>
      <c r="AG6" s="39" t="s">
        <v>83</v>
      </c>
      <c r="AI6" s="53" t="s">
        <v>81</v>
      </c>
      <c r="AJ6" s="54"/>
      <c r="AK6" s="39" t="s">
        <v>82</v>
      </c>
      <c r="AL6" s="39" t="s">
        <v>83</v>
      </c>
      <c r="AN6" s="53" t="s">
        <v>81</v>
      </c>
      <c r="AO6" s="54"/>
      <c r="AP6" s="39" t="s">
        <v>82</v>
      </c>
      <c r="AQ6" s="39" t="s">
        <v>83</v>
      </c>
      <c r="AS6" s="53" t="s">
        <v>81</v>
      </c>
      <c r="AT6" s="54"/>
      <c r="AU6" s="39" t="s">
        <v>82</v>
      </c>
      <c r="AV6" s="39" t="s">
        <v>83</v>
      </c>
    </row>
    <row r="7" spans="1:48" x14ac:dyDescent="0.25">
      <c r="A7" s="58">
        <v>21</v>
      </c>
      <c r="B7" s="58">
        <v>36</v>
      </c>
      <c r="C7" s="61">
        <v>11</v>
      </c>
      <c r="D7" s="58">
        <v>47</v>
      </c>
      <c r="E7" s="61">
        <v>11</v>
      </c>
      <c r="F7" s="58">
        <v>56</v>
      </c>
      <c r="G7" s="64"/>
      <c r="H7" s="64"/>
      <c r="I7" s="42"/>
      <c r="J7" s="42"/>
      <c r="K7" s="43">
        <v>0</v>
      </c>
      <c r="L7">
        <v>211</v>
      </c>
      <c r="N7" s="36">
        <v>111</v>
      </c>
      <c r="O7" s="36">
        <f>COUNTIF($L$7:$L$500,N7)</f>
        <v>28</v>
      </c>
      <c r="P7" s="36">
        <f>O7/$Q$4</f>
        <v>0.30769230769230771</v>
      </c>
      <c r="Q7" s="36">
        <f>IF(P7=0,0,(P7*((LOG(P7))/LOG(2))))</f>
        <v>-0.52321222096648989</v>
      </c>
      <c r="T7" s="36">
        <f>N7</f>
        <v>111</v>
      </c>
      <c r="U7" s="36">
        <f>COUNTIF(L7:L21,T7)</f>
        <v>4</v>
      </c>
      <c r="V7" s="36">
        <f>U7/(W4-U11)</f>
        <v>0.36363636363636365</v>
      </c>
      <c r="W7" s="36">
        <f>IF(V7=0,0,(V7*((LOG(V7))/LOG(2))))</f>
        <v>-0.53070240677719893</v>
      </c>
      <c r="Y7" s="36">
        <f>N7</f>
        <v>111</v>
      </c>
      <c r="Z7" s="36">
        <f>COUNTIF(L22:L36,Y7)</f>
        <v>1</v>
      </c>
      <c r="AA7" s="36">
        <f>Z7/(AB4-Z11)</f>
        <v>0.125</v>
      </c>
      <c r="AB7" s="36">
        <f>IF(AA7=0,0,(AA7*((LOG(AA7))/LOG(2))))</f>
        <v>-0.375</v>
      </c>
      <c r="AD7" s="36">
        <f>N7</f>
        <v>111</v>
      </c>
      <c r="AE7" s="36">
        <f>COUNTIF(L37:L52,AD7)</f>
        <v>11</v>
      </c>
      <c r="AF7" s="36">
        <f>AE7/(AG4-AE11)</f>
        <v>1</v>
      </c>
      <c r="AG7" s="36">
        <f>IF(AF7=0,0,(AF7*((LOG(AF7))/LOG(2))))</f>
        <v>0</v>
      </c>
      <c r="AI7" s="36">
        <f>N7</f>
        <v>111</v>
      </c>
      <c r="AJ7" s="36">
        <f>COUNTIF(L53:L67,AI7)</f>
        <v>7</v>
      </c>
      <c r="AK7" s="36">
        <f>AJ7/(AL4-AJ11)</f>
        <v>0.875</v>
      </c>
      <c r="AL7" s="36">
        <f>IF(AK7=0,0,(AK7*((LOG(AK7))/LOG(2))))</f>
        <v>-0.1685644431995964</v>
      </c>
      <c r="AN7" s="36">
        <f>N7</f>
        <v>111</v>
      </c>
      <c r="AO7" s="36">
        <f>COUNTIF(L68:L82,AN7)</f>
        <v>5</v>
      </c>
      <c r="AP7" s="36">
        <f>AO7/(AQ4-AO11)</f>
        <v>0.5</v>
      </c>
      <c r="AQ7" s="36">
        <f>IF(AP7=0,0,(AP7*((LOG(AP7))/LOG(2))))</f>
        <v>-0.5</v>
      </c>
      <c r="AS7" s="36">
        <f>N7</f>
        <v>111</v>
      </c>
      <c r="AT7" s="36">
        <f>COUNTIF(L83:L97,AS7)</f>
        <v>0</v>
      </c>
      <c r="AU7" s="36">
        <f>AT7/(AV4-AT11)</f>
        <v>0</v>
      </c>
      <c r="AV7" s="36">
        <f>IF(AU7=0,0,(AU7*((LOG(AU7))/LOG(2))))</f>
        <v>0</v>
      </c>
    </row>
    <row r="8" spans="1:48" x14ac:dyDescent="0.25">
      <c r="A8" s="59">
        <v>21</v>
      </c>
      <c r="B8" s="59">
        <v>187</v>
      </c>
      <c r="C8" s="62">
        <v>11</v>
      </c>
      <c r="D8" s="59">
        <v>197</v>
      </c>
      <c r="E8" s="62">
        <v>11</v>
      </c>
      <c r="F8" s="59">
        <v>207</v>
      </c>
      <c r="G8" s="65"/>
      <c r="H8" s="65"/>
      <c r="I8" s="42"/>
      <c r="J8" s="42"/>
      <c r="K8" s="43">
        <v>0</v>
      </c>
      <c r="L8">
        <v>211</v>
      </c>
      <c r="N8" s="36">
        <v>112</v>
      </c>
      <c r="O8" s="36">
        <f>COUNTIF($L$7:$L$500,N8)</f>
        <v>1</v>
      </c>
      <c r="P8" s="36">
        <f>O8/$Q$4</f>
        <v>1.098901098901099E-2</v>
      </c>
      <c r="Q8" s="36">
        <f>IF(P8=0,0,(P8*((LOG(P8))/LOG(2))))</f>
        <v>-7.1514226815370299E-2</v>
      </c>
      <c r="T8" s="36">
        <f>N8</f>
        <v>112</v>
      </c>
      <c r="U8" s="36">
        <f>COUNTIF(L7:L21,T8)</f>
        <v>0</v>
      </c>
      <c r="V8" s="36">
        <f>U8/(W4-U11)</f>
        <v>0</v>
      </c>
      <c r="W8" s="36">
        <f>IF(V8=0,0,(V8*((LOG(V8))/LOG(2))))</f>
        <v>0</v>
      </c>
      <c r="Y8" s="36">
        <f>N8</f>
        <v>112</v>
      </c>
      <c r="Z8" s="36">
        <f>COUNTIF(L22:L36,Y8)</f>
        <v>0</v>
      </c>
      <c r="AA8" s="36">
        <f>Z8/(AB4-Z11)</f>
        <v>0</v>
      </c>
      <c r="AB8" s="36">
        <f>IF(AA8=0,0,(AA8*((LOG(AA8))/LOG(2))))</f>
        <v>0</v>
      </c>
      <c r="AD8" s="36">
        <f>N8</f>
        <v>112</v>
      </c>
      <c r="AE8" s="36">
        <f>COUNTIF(L37:L52,AD8)</f>
        <v>0</v>
      </c>
      <c r="AF8" s="36">
        <f>AE8/(AG4-AE11)</f>
        <v>0</v>
      </c>
      <c r="AG8" s="36">
        <f>IF(AF8=0,0,(AF8*((LOG(AF8))/LOG(2))))</f>
        <v>0</v>
      </c>
      <c r="AI8" s="36">
        <f>N8</f>
        <v>112</v>
      </c>
      <c r="AJ8" s="36">
        <f>COUNTIF(L53:L67,AI8)</f>
        <v>1</v>
      </c>
      <c r="AK8" s="36">
        <f>AJ8/(AL4-AJ11)</f>
        <v>0.125</v>
      </c>
      <c r="AL8" s="36">
        <f>IF(AK8=0,0,(AK8*((LOG(AK8))/LOG(2))))</f>
        <v>-0.375</v>
      </c>
      <c r="AN8" s="36">
        <f>N8</f>
        <v>112</v>
      </c>
      <c r="AO8" s="36">
        <f>COUNTIF(L68:L82,AN8)</f>
        <v>0</v>
      </c>
      <c r="AP8" s="36">
        <f>AO8/(AQ4-AO11)</f>
        <v>0</v>
      </c>
      <c r="AQ8" s="36">
        <f>IF(AP8=0,0,(AP8*((LOG(AP8))/LOG(2))))</f>
        <v>0</v>
      </c>
      <c r="AS8" s="36">
        <f>N8</f>
        <v>112</v>
      </c>
      <c r="AT8" s="36">
        <f>COUNTIF(L83:L97,AS8)</f>
        <v>0</v>
      </c>
      <c r="AU8" s="36">
        <f>AT8/(AV4-AT11)</f>
        <v>0</v>
      </c>
      <c r="AV8" s="36">
        <f>IF(AU8=0,0,(AU8*((LOG(AU8))/LOG(2))))</f>
        <v>0</v>
      </c>
    </row>
    <row r="9" spans="1:48" x14ac:dyDescent="0.25">
      <c r="A9" s="59">
        <v>12</v>
      </c>
      <c r="B9" s="59">
        <v>345</v>
      </c>
      <c r="C9" s="62">
        <v>13</v>
      </c>
      <c r="D9" s="59">
        <v>354</v>
      </c>
      <c r="E9" s="62">
        <v>13</v>
      </c>
      <c r="F9" s="59">
        <v>362</v>
      </c>
      <c r="G9" s="65"/>
      <c r="H9" s="65"/>
      <c r="I9" s="42"/>
      <c r="J9" s="42"/>
      <c r="K9" s="43">
        <v>0</v>
      </c>
      <c r="L9">
        <v>111</v>
      </c>
      <c r="N9" s="36">
        <v>121</v>
      </c>
      <c r="O9" s="36">
        <f>COUNTIF($L$7:$L$500,N9)</f>
        <v>2</v>
      </c>
      <c r="P9" s="36">
        <f>O9/$Q$4</f>
        <v>2.197802197802198E-2</v>
      </c>
      <c r="Q9" s="36">
        <f>IF(P9=0,0,(P9*((LOG(P9))/LOG(2))))</f>
        <v>-0.12105043165271862</v>
      </c>
      <c r="T9" s="36">
        <f>N9</f>
        <v>121</v>
      </c>
      <c r="U9" s="36">
        <f>COUNTIF(L7:L21,T9)</f>
        <v>2</v>
      </c>
      <c r="V9" s="36">
        <f>U9/(W4-U11)</f>
        <v>0.18181818181818182</v>
      </c>
      <c r="W9" s="36">
        <f>IF(V9=0,0,(V9*((LOG(V9))/LOG(2))))</f>
        <v>-0.44716938520678134</v>
      </c>
      <c r="Y9" s="36">
        <f>N9</f>
        <v>121</v>
      </c>
      <c r="Z9" s="36">
        <f>COUNTIF(L22:L36,Y9)</f>
        <v>0</v>
      </c>
      <c r="AA9" s="36">
        <f>Z9/(AB4-Z11)</f>
        <v>0</v>
      </c>
      <c r="AB9" s="36">
        <f>IF(AA9=0,0,(AA9*((LOG(AA9))/LOG(2))))</f>
        <v>0</v>
      </c>
      <c r="AD9" s="36">
        <f>N9</f>
        <v>121</v>
      </c>
      <c r="AE9" s="36">
        <f>COUNTIF(L37:L52,AD9)</f>
        <v>0</v>
      </c>
      <c r="AF9" s="36">
        <f>AE9/(AG4-AE11)</f>
        <v>0</v>
      </c>
      <c r="AG9" s="36">
        <f>IF(AF9=0,0,(AF9*((LOG(AF9))/LOG(2))))</f>
        <v>0</v>
      </c>
      <c r="AI9" s="36">
        <f>N9</f>
        <v>121</v>
      </c>
      <c r="AJ9" s="36">
        <f>COUNTIF(L53:L67,AI9)</f>
        <v>0</v>
      </c>
      <c r="AK9" s="36">
        <f>AJ9/(AL4-AJ11)</f>
        <v>0</v>
      </c>
      <c r="AL9" s="36">
        <f>IF(AK9=0,0,(AK9*((LOG(AK9))/LOG(2))))</f>
        <v>0</v>
      </c>
      <c r="AN9" s="36">
        <f>N9</f>
        <v>121</v>
      </c>
      <c r="AO9" s="36">
        <f>COUNTIF(L68:L82,AN9)</f>
        <v>0</v>
      </c>
      <c r="AP9" s="36">
        <f>AO9/(AQ4-AO11)</f>
        <v>0</v>
      </c>
      <c r="AQ9" s="36">
        <f>IF(AP9=0,0,(AP9*((LOG(AP9))/LOG(2))))</f>
        <v>0</v>
      </c>
      <c r="AS9" s="36">
        <f>N9</f>
        <v>121</v>
      </c>
      <c r="AT9" s="36">
        <f>COUNTIF(L83:L97,AS9)</f>
        <v>0</v>
      </c>
      <c r="AU9" s="36">
        <f>AT9/(AV4-AT11)</f>
        <v>0</v>
      </c>
      <c r="AV9" s="36">
        <f>IF(AU9=0,0,(AU9*((LOG(AU9))/LOG(2))))</f>
        <v>0</v>
      </c>
    </row>
    <row r="10" spans="1:48" x14ac:dyDescent="0.25">
      <c r="A10" s="59">
        <v>12</v>
      </c>
      <c r="B10" s="59">
        <v>477</v>
      </c>
      <c r="C10" s="62">
        <v>13</v>
      </c>
      <c r="D10" s="59">
        <v>484</v>
      </c>
      <c r="E10" s="62">
        <v>13</v>
      </c>
      <c r="F10" s="59">
        <v>491</v>
      </c>
      <c r="G10" s="65"/>
      <c r="H10" s="65"/>
      <c r="I10" s="42"/>
      <c r="J10" s="42"/>
      <c r="K10" s="43">
        <v>0</v>
      </c>
      <c r="L10">
        <v>111</v>
      </c>
      <c r="N10" s="36">
        <v>122</v>
      </c>
      <c r="O10" s="36">
        <f>COUNTIF($L$7:$L$500,N10)</f>
        <v>0</v>
      </c>
      <c r="P10" s="36">
        <f>O10/$Q$4</f>
        <v>0</v>
      </c>
      <c r="Q10" s="36">
        <f>IF(P10=0,0,(P10*((LOG(P10))/LOG(2))))</f>
        <v>0</v>
      </c>
      <c r="T10" s="36">
        <f>N10</f>
        <v>122</v>
      </c>
      <c r="U10" s="36">
        <f>COUNTIF(L7:L21,T10)</f>
        <v>0</v>
      </c>
      <c r="V10" s="36">
        <f>U10/(W4-U11)</f>
        <v>0</v>
      </c>
      <c r="W10" s="36">
        <f>IF(V10=0,0,(V10*((LOG(V10))/LOG(2))))</f>
        <v>0</v>
      </c>
      <c r="Y10" s="36">
        <f>N10</f>
        <v>122</v>
      </c>
      <c r="Z10" s="36">
        <f>COUNTIF(L22:L36,Y10)</f>
        <v>0</v>
      </c>
      <c r="AA10" s="36">
        <f>Z10/(AB4-Z11)</f>
        <v>0</v>
      </c>
      <c r="AB10" s="36">
        <f>IF(AA10=0,0,(AA10*((LOG(AA10))/LOG(2))))</f>
        <v>0</v>
      </c>
      <c r="AD10" s="36">
        <f>N10</f>
        <v>122</v>
      </c>
      <c r="AE10" s="36">
        <f>COUNTIF(L37:L52,AD10)</f>
        <v>0</v>
      </c>
      <c r="AF10" s="36">
        <f>AE10/(AG4-AE11)</f>
        <v>0</v>
      </c>
      <c r="AG10" s="36">
        <f>IF(AF10=0,0,(AF10*((LOG(AF10))/LOG(2))))</f>
        <v>0</v>
      </c>
      <c r="AI10" s="36">
        <f>N10</f>
        <v>122</v>
      </c>
      <c r="AJ10" s="36">
        <f>COUNTIF(L53:L67,AI10)</f>
        <v>0</v>
      </c>
      <c r="AK10" s="36">
        <f>AJ10/(AL4-AJ11)</f>
        <v>0</v>
      </c>
      <c r="AL10" s="36">
        <f>IF(AK10=0,0,(AK10*((LOG(AK10))/LOG(2))))</f>
        <v>0</v>
      </c>
      <c r="AN10" s="36">
        <f>N10</f>
        <v>122</v>
      </c>
      <c r="AO10" s="36">
        <f>COUNTIF(L68:L82,AN10)</f>
        <v>0</v>
      </c>
      <c r="AP10" s="36">
        <f>AO10/(AQ4-AO11)</f>
        <v>0</v>
      </c>
      <c r="AQ10" s="36">
        <f>IF(AP10=0,0,(AP10*((LOG(AP10))/LOG(2))))</f>
        <v>0</v>
      </c>
      <c r="AS10" s="36">
        <f>N10</f>
        <v>122</v>
      </c>
      <c r="AT10" s="36">
        <f>COUNTIF(L83:L97,AS10)</f>
        <v>0</v>
      </c>
      <c r="AU10" s="36">
        <f>AT10/(AV4-AT11)</f>
        <v>0</v>
      </c>
      <c r="AV10" s="36">
        <f>IF(AU10=0,0,(AU10*((LOG(AU10))/LOG(2))))</f>
        <v>0</v>
      </c>
    </row>
    <row r="11" spans="1:48" x14ac:dyDescent="0.25">
      <c r="A11" s="59">
        <v>12</v>
      </c>
      <c r="B11" s="59">
        <v>618</v>
      </c>
      <c r="C11" s="62">
        <v>24</v>
      </c>
      <c r="D11" s="59">
        <v>649</v>
      </c>
      <c r="E11" s="62">
        <v>13</v>
      </c>
      <c r="F11" s="59">
        <v>659</v>
      </c>
      <c r="G11" s="65"/>
      <c r="H11" s="65"/>
      <c r="I11" s="42"/>
      <c r="J11" s="42"/>
      <c r="K11" s="43">
        <v>0</v>
      </c>
      <c r="L11">
        <v>121</v>
      </c>
      <c r="N11" s="36">
        <v>211</v>
      </c>
      <c r="O11" s="36">
        <f>COUNTIF($L$7:$L$500,N11)</f>
        <v>40</v>
      </c>
      <c r="P11" s="36">
        <f>O11/$Q$4</f>
        <v>0.43956043956043955</v>
      </c>
      <c r="Q11" s="36">
        <f>IF(P11=0,0,(P11*((LOG(P11))/LOG(2))))</f>
        <v>-0.52126001991706983</v>
      </c>
      <c r="T11" s="36">
        <f>N11</f>
        <v>211</v>
      </c>
      <c r="U11" s="36">
        <f>COUNTIF(L7:L21,T11)</f>
        <v>4</v>
      </c>
      <c r="V11" s="55"/>
      <c r="W11" s="56"/>
      <c r="Y11" s="36">
        <f>N11</f>
        <v>211</v>
      </c>
      <c r="Z11" s="36">
        <f>COUNTIF(L22:L36,Y11)</f>
        <v>7</v>
      </c>
      <c r="AA11" s="55"/>
      <c r="AB11" s="56"/>
      <c r="AD11" s="36">
        <f>N11</f>
        <v>211</v>
      </c>
      <c r="AE11" s="36">
        <f>COUNTIF(L37:L52,AD11)</f>
        <v>5</v>
      </c>
      <c r="AF11" s="55"/>
      <c r="AG11" s="56"/>
      <c r="AI11" s="36">
        <f>N11</f>
        <v>211</v>
      </c>
      <c r="AJ11" s="36">
        <f>COUNTIF(L53:L67,AI11)</f>
        <v>7</v>
      </c>
      <c r="AK11" s="55"/>
      <c r="AL11" s="56"/>
      <c r="AN11" s="36">
        <f>N11</f>
        <v>211</v>
      </c>
      <c r="AO11" s="36">
        <f>COUNTIF(L68:L82,AN11)</f>
        <v>5</v>
      </c>
      <c r="AP11" s="55"/>
      <c r="AQ11" s="56"/>
      <c r="AS11" s="36">
        <f>N11</f>
        <v>211</v>
      </c>
      <c r="AT11" s="36">
        <f>COUNTIF(L83:L97,AS11)</f>
        <v>12</v>
      </c>
      <c r="AU11" s="55"/>
      <c r="AV11" s="56"/>
    </row>
    <row r="12" spans="1:48" x14ac:dyDescent="0.25">
      <c r="A12" s="59">
        <v>12</v>
      </c>
      <c r="B12" s="59">
        <v>773</v>
      </c>
      <c r="C12" s="62">
        <v>13</v>
      </c>
      <c r="D12" s="59">
        <v>782</v>
      </c>
      <c r="E12" s="62">
        <v>13</v>
      </c>
      <c r="F12" s="59">
        <v>793</v>
      </c>
      <c r="G12" s="65"/>
      <c r="H12" s="65"/>
      <c r="I12" s="42"/>
      <c r="J12" s="42"/>
      <c r="K12" s="43">
        <v>0</v>
      </c>
      <c r="L12">
        <v>111</v>
      </c>
      <c r="N12" s="36">
        <v>212</v>
      </c>
      <c r="O12" s="36">
        <f>COUNTIF($L$7:$L$500,N12)</f>
        <v>1</v>
      </c>
      <c r="P12" s="36">
        <f>O12/$Q$4</f>
        <v>1.098901098901099E-2</v>
      </c>
      <c r="Q12" s="36">
        <f>IF(P12=0,0,(P12*((LOG(P12))/LOG(2))))</f>
        <v>-7.1514226815370299E-2</v>
      </c>
      <c r="T12" s="36">
        <f>N12</f>
        <v>212</v>
      </c>
      <c r="U12" s="36">
        <f>COUNTIF(L7:L21,T12)</f>
        <v>0</v>
      </c>
      <c r="V12" s="36">
        <f>U12/(W4-U11)</f>
        <v>0</v>
      </c>
      <c r="W12" s="36">
        <f>IF(V12=0,0,(V12*((LOG(V12))/LOG(2))))</f>
        <v>0</v>
      </c>
      <c r="Y12" s="36">
        <f>N12</f>
        <v>212</v>
      </c>
      <c r="Z12" s="36">
        <f>COUNTIF(L22:L36,Y12)</f>
        <v>0</v>
      </c>
      <c r="AA12" s="36">
        <f>Z12/(AB4-Z11)</f>
        <v>0</v>
      </c>
      <c r="AB12" s="36">
        <f>IF(AA12=0,0,(AA12*((LOG(AA12))/LOG(2))))</f>
        <v>0</v>
      </c>
      <c r="AD12" s="36">
        <f>N12</f>
        <v>212</v>
      </c>
      <c r="AE12" s="36">
        <f>COUNTIF(L37:L52,AD12)</f>
        <v>0</v>
      </c>
      <c r="AF12" s="36">
        <f>AE12/(AG4-AE11)</f>
        <v>0</v>
      </c>
      <c r="AG12" s="36">
        <f>IF(AF12=0,0,(AF12*((LOG(AF12))/LOG(2))))</f>
        <v>0</v>
      </c>
      <c r="AI12" s="36">
        <f>N12</f>
        <v>212</v>
      </c>
      <c r="AJ12" s="36">
        <f>COUNTIF(L53:L67,AI12)</f>
        <v>0</v>
      </c>
      <c r="AK12" s="36">
        <f>AJ12/(AL4-AJ11)</f>
        <v>0</v>
      </c>
      <c r="AL12" s="36">
        <f>IF(AK12=0,0,(AK12*((LOG(AK12))/LOG(2))))</f>
        <v>0</v>
      </c>
      <c r="AN12" s="36">
        <f>N12</f>
        <v>212</v>
      </c>
      <c r="AO12" s="36">
        <f>COUNTIF(L68:L82,AN12)</f>
        <v>0</v>
      </c>
      <c r="AP12" s="36">
        <f>AO12/(AQ4-AO11)</f>
        <v>0</v>
      </c>
      <c r="AQ12" s="36">
        <f>IF(AP12=0,0,(AP12*((LOG(AP12))/LOG(2))))</f>
        <v>0</v>
      </c>
      <c r="AS12" s="36">
        <f>N12</f>
        <v>212</v>
      </c>
      <c r="AT12" s="36">
        <f>COUNTIF(L83:L97,AS12)</f>
        <v>1</v>
      </c>
      <c r="AU12" s="36">
        <f>AT12/(AV4-AT11)</f>
        <v>0.33333333333333331</v>
      </c>
      <c r="AV12" s="36">
        <f>IF(AU12=0,0,(AU12*((LOG(AU12))/LOG(2))))</f>
        <v>-0.52832083357371862</v>
      </c>
    </row>
    <row r="13" spans="1:48" x14ac:dyDescent="0.25">
      <c r="A13" s="59">
        <v>12</v>
      </c>
      <c r="B13" s="59">
        <v>902</v>
      </c>
      <c r="C13" s="62">
        <v>24</v>
      </c>
      <c r="D13" s="59">
        <v>919</v>
      </c>
      <c r="E13" s="62">
        <v>13</v>
      </c>
      <c r="F13" s="59">
        <v>932</v>
      </c>
      <c r="G13" s="65"/>
      <c r="H13" s="65"/>
      <c r="I13" s="42"/>
      <c r="J13" s="42"/>
      <c r="K13" s="43">
        <v>0</v>
      </c>
      <c r="L13">
        <v>121</v>
      </c>
      <c r="N13" s="36">
        <v>221</v>
      </c>
      <c r="O13" s="36">
        <f>COUNTIF($L$7:$L$500,N13)</f>
        <v>15</v>
      </c>
      <c r="P13" s="36">
        <f>O13/$Q$4</f>
        <v>0.16483516483516483</v>
      </c>
      <c r="Q13" s="36">
        <f>IF(P13=0,0,(P13*((LOG(P13))/LOG(2))))</f>
        <v>-0.42872044691046884</v>
      </c>
      <c r="T13" s="36">
        <f>N13</f>
        <v>221</v>
      </c>
      <c r="U13" s="36">
        <f>COUNTIF(L7:L21,T13)</f>
        <v>4</v>
      </c>
      <c r="V13" s="36">
        <f>U13/(W4-U11)</f>
        <v>0.36363636363636365</v>
      </c>
      <c r="W13" s="36">
        <f>IF(V13=0,0,(V13*((LOG(V13))/LOG(2))))</f>
        <v>-0.53070240677719893</v>
      </c>
      <c r="Y13" s="36">
        <f>N13</f>
        <v>221</v>
      </c>
      <c r="Z13" s="36">
        <f>COUNTIF(L22:L36,Y13)</f>
        <v>4</v>
      </c>
      <c r="AA13" s="36">
        <f>Z13/(AB4-Z11)</f>
        <v>0.5</v>
      </c>
      <c r="AB13" s="36">
        <f>IF(AA13=0,0,(AA13*((LOG(AA13))/LOG(2))))</f>
        <v>-0.5</v>
      </c>
      <c r="AD13" s="36">
        <f>N13</f>
        <v>221</v>
      </c>
      <c r="AE13" s="36">
        <f>COUNTIF(L37:L52,AD13)</f>
        <v>0</v>
      </c>
      <c r="AF13" s="36">
        <f>AE13/(AG4-AE11)</f>
        <v>0</v>
      </c>
      <c r="AG13" s="36">
        <f>IF(AF13=0,0,(AF13*((LOG(AF13))/LOG(2))))</f>
        <v>0</v>
      </c>
      <c r="AI13" s="36">
        <f>N13</f>
        <v>221</v>
      </c>
      <c r="AJ13" s="36">
        <f>COUNTIF(L53:L67,AI13)</f>
        <v>0</v>
      </c>
      <c r="AK13" s="36">
        <f>AJ13/(AL4-AJ11)</f>
        <v>0</v>
      </c>
      <c r="AL13" s="36">
        <f>IF(AK13=0,0,(AK13*((LOG(AK13))/LOG(2))))</f>
        <v>0</v>
      </c>
      <c r="AN13" s="36">
        <f>N13</f>
        <v>221</v>
      </c>
      <c r="AO13" s="36">
        <f>COUNTIF(L68:L82,AN13)</f>
        <v>5</v>
      </c>
      <c r="AP13" s="36">
        <f>AO13/(AQ4-AO11)</f>
        <v>0.5</v>
      </c>
      <c r="AQ13" s="36">
        <f>IF(AP13=0,0,(AP13*((LOG(AP13))/LOG(2))))</f>
        <v>-0.5</v>
      </c>
      <c r="AS13" s="36">
        <f>N13</f>
        <v>221</v>
      </c>
      <c r="AT13" s="36">
        <f>COUNTIF(L83:L97,AS13)</f>
        <v>2</v>
      </c>
      <c r="AU13" s="36">
        <f>AT13/(AV4-AT11)</f>
        <v>0.66666666666666663</v>
      </c>
      <c r="AV13" s="36">
        <f>IF(AU13=0,0,(AU13*((LOG(AU13))/LOG(2))))</f>
        <v>-0.38997500048077083</v>
      </c>
    </row>
    <row r="14" spans="1:48" x14ac:dyDescent="0.25">
      <c r="A14" s="59">
        <v>12</v>
      </c>
      <c r="B14" s="59">
        <v>1049</v>
      </c>
      <c r="C14" s="62">
        <v>13</v>
      </c>
      <c r="D14" s="59">
        <v>1056</v>
      </c>
      <c r="E14" s="62">
        <v>13</v>
      </c>
      <c r="F14" s="59">
        <v>1065</v>
      </c>
      <c r="G14" s="65"/>
      <c r="H14" s="65"/>
      <c r="I14" s="42"/>
      <c r="J14" s="42"/>
      <c r="K14" s="43">
        <v>0</v>
      </c>
      <c r="L14">
        <v>111</v>
      </c>
      <c r="N14" s="36">
        <v>222</v>
      </c>
      <c r="O14" s="36">
        <f>COUNTIF($L$7:$L$500,N14)</f>
        <v>4</v>
      </c>
      <c r="P14" s="36">
        <f>O14/$Q$4</f>
        <v>4.3956043956043959E-2</v>
      </c>
      <c r="Q14" s="36">
        <f>IF(P14=0,0,(P14*((LOG(P14))/LOG(2))))</f>
        <v>-0.19814481934939326</v>
      </c>
      <c r="T14" s="36">
        <f>N14</f>
        <v>222</v>
      </c>
      <c r="U14" s="36">
        <f>COUNTIF(L7:L21,T14)</f>
        <v>1</v>
      </c>
      <c r="V14" s="36">
        <f>U14/(W4-U11)</f>
        <v>9.0909090909090912E-2</v>
      </c>
      <c r="W14" s="36">
        <f>IF(V14=0,0,(V14*((LOG(V14))/LOG(2))))</f>
        <v>-0.31449378351248153</v>
      </c>
      <c r="Y14" s="36">
        <f>N14</f>
        <v>222</v>
      </c>
      <c r="Z14" s="36">
        <f>COUNTIF(L22:L36,Y14)</f>
        <v>3</v>
      </c>
      <c r="AA14" s="36">
        <f>Z14/(AB4-Z11)</f>
        <v>0.375</v>
      </c>
      <c r="AB14" s="36">
        <f>IF(AA14=0,0,(AA14*((LOG(AA14))/LOG(2))))</f>
        <v>-0.53063906222956647</v>
      </c>
      <c r="AD14" s="36">
        <f>N14</f>
        <v>222</v>
      </c>
      <c r="AE14" s="36">
        <f>COUNTIF(L37:L52,AD14)</f>
        <v>0</v>
      </c>
      <c r="AF14" s="36">
        <f>AE14/(AG4-AE11)</f>
        <v>0</v>
      </c>
      <c r="AG14" s="36">
        <f>IF(AF14=0,0,(AF14*((LOG(AF14))/LOG(2))))</f>
        <v>0</v>
      </c>
      <c r="AI14" s="36">
        <f>N14</f>
        <v>222</v>
      </c>
      <c r="AJ14" s="36">
        <f>COUNTIF(L53:L67,AI14)</f>
        <v>0</v>
      </c>
      <c r="AK14" s="36">
        <f>AJ14/(AL4-AJ11)</f>
        <v>0</v>
      </c>
      <c r="AL14" s="36">
        <f>IF(AK14=0,0,(AK14*((LOG(AK14))/LOG(2))))</f>
        <v>0</v>
      </c>
      <c r="AN14" s="36">
        <f>N14</f>
        <v>222</v>
      </c>
      <c r="AO14" s="36">
        <f>COUNTIF(L68:L82,AN14)</f>
        <v>0</v>
      </c>
      <c r="AP14" s="36">
        <f>AO14/(AQ4-AO11)</f>
        <v>0</v>
      </c>
      <c r="AQ14" s="36">
        <f>IF(AP14=0,0,(AP14*((LOG(AP14))/LOG(2))))</f>
        <v>0</v>
      </c>
      <c r="AS14" s="36">
        <f>N14</f>
        <v>222</v>
      </c>
      <c r="AT14" s="36">
        <f>COUNTIF(L83:L97,AS14)</f>
        <v>0</v>
      </c>
      <c r="AU14" s="36">
        <f>AT14/(AV4-AT11)</f>
        <v>0</v>
      </c>
      <c r="AV14" s="36">
        <f>IF(AU14=0,0,(AU14*((LOG(AU14))/LOG(2))))</f>
        <v>0</v>
      </c>
    </row>
    <row r="15" spans="1:48" x14ac:dyDescent="0.25">
      <c r="A15" s="59">
        <v>21</v>
      </c>
      <c r="B15" s="59">
        <v>1165</v>
      </c>
      <c r="C15" s="62">
        <v>11</v>
      </c>
      <c r="D15" s="59">
        <v>1178</v>
      </c>
      <c r="E15" s="62">
        <v>11</v>
      </c>
      <c r="F15" s="59">
        <v>1186</v>
      </c>
      <c r="G15" s="65"/>
      <c r="H15" s="65"/>
      <c r="I15" s="42"/>
      <c r="J15" s="42"/>
      <c r="K15" s="43">
        <v>0</v>
      </c>
      <c r="L15">
        <v>211</v>
      </c>
      <c r="P15">
        <f>SUM(P7:P14)</f>
        <v>0.99999999999999989</v>
      </c>
      <c r="Q15">
        <f>-SUM(Q7:Q14)</f>
        <v>1.9354163924268812</v>
      </c>
      <c r="V15">
        <f>SUM(V7:V14)</f>
        <v>1</v>
      </c>
      <c r="W15">
        <f>-SUM(W7:W14)</f>
        <v>1.8230679822736608</v>
      </c>
      <c r="AA15">
        <f>SUM(AA7:AA14)</f>
        <v>1</v>
      </c>
      <c r="AB15">
        <f>-SUM(AB7:AB14)</f>
        <v>1.4056390622295665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0.5435644431995964</v>
      </c>
      <c r="AP15">
        <f>SUM(AP7:AP14)</f>
        <v>1</v>
      </c>
      <c r="AQ15">
        <f>-SUM(AQ7:AQ14)</f>
        <v>1</v>
      </c>
      <c r="AU15">
        <f>SUM(AU7:AU14)</f>
        <v>1</v>
      </c>
      <c r="AV15">
        <f>-SUM(AV7:AV14)</f>
        <v>0.91829583405448945</v>
      </c>
    </row>
    <row r="16" spans="1:48" x14ac:dyDescent="0.25">
      <c r="A16" s="59">
        <v>21</v>
      </c>
      <c r="B16" s="59">
        <v>1323</v>
      </c>
      <c r="C16" s="62">
        <v>22</v>
      </c>
      <c r="D16" s="59">
        <v>1347</v>
      </c>
      <c r="E16" s="62">
        <v>13</v>
      </c>
      <c r="F16" s="59">
        <v>1360</v>
      </c>
      <c r="G16" s="65"/>
      <c r="H16" s="65"/>
      <c r="I16" s="42"/>
      <c r="J16" s="42"/>
      <c r="K16" s="43">
        <v>0</v>
      </c>
      <c r="L16">
        <v>221</v>
      </c>
      <c r="P16" s="28" t="s">
        <v>84</v>
      </c>
      <c r="Q16" s="28">
        <f>Q15/(LOG(Q4)/LOG(2))</f>
        <v>0.29739973361663868</v>
      </c>
      <c r="V16" s="28" t="s">
        <v>111</v>
      </c>
      <c r="W16" s="28">
        <f>W15/(LOG(W4)/LOG(2))</f>
        <v>0.46662887983678192</v>
      </c>
      <c r="AA16" s="28" t="s">
        <v>114</v>
      </c>
      <c r="AB16" s="28">
        <f>AB15/(LOG(AB4)/LOG(2))</f>
        <v>0.35978459796380113</v>
      </c>
      <c r="AF16" s="28" t="s">
        <v>115</v>
      </c>
      <c r="AG16" s="28">
        <f>AG15/(LOG(AG4)/LOG(2))</f>
        <v>0</v>
      </c>
      <c r="AK16" s="28" t="s">
        <v>116</v>
      </c>
      <c r="AL16" s="28">
        <f>AL15/(LOG(AL4)/LOG(2))</f>
        <v>0.13912968123821584</v>
      </c>
      <c r="AP16" s="28" t="s">
        <v>117</v>
      </c>
      <c r="AQ16" s="28">
        <f>AQ15/(LOG(AQ4)/LOG(2))</f>
        <v>0.2559580248098155</v>
      </c>
      <c r="AU16" s="28" t="s">
        <v>118</v>
      </c>
      <c r="AV16" s="28">
        <f>AV15/(LOG(AV4)/LOG(2))</f>
        <v>0.23504518787566922</v>
      </c>
    </row>
    <row r="17" spans="1:22" x14ac:dyDescent="0.25">
      <c r="A17" s="59">
        <v>21</v>
      </c>
      <c r="B17" s="59">
        <v>1460</v>
      </c>
      <c r="C17" s="62">
        <v>22</v>
      </c>
      <c r="D17" s="59">
        <v>1467</v>
      </c>
      <c r="E17" s="62">
        <v>13</v>
      </c>
      <c r="F17" s="59">
        <v>1483</v>
      </c>
      <c r="G17" s="65"/>
      <c r="H17" s="65"/>
      <c r="I17" s="42"/>
      <c r="J17" s="42"/>
      <c r="K17" s="43">
        <v>0</v>
      </c>
      <c r="L17">
        <v>221</v>
      </c>
    </row>
    <row r="18" spans="1:22" x14ac:dyDescent="0.25">
      <c r="A18" s="59">
        <v>21</v>
      </c>
      <c r="B18" s="59">
        <v>1586</v>
      </c>
      <c r="C18" s="62">
        <v>22</v>
      </c>
      <c r="D18" s="59">
        <v>1589</v>
      </c>
      <c r="E18" s="62">
        <v>13</v>
      </c>
      <c r="F18" s="59">
        <v>1607</v>
      </c>
      <c r="G18" s="65"/>
      <c r="H18" s="65"/>
      <c r="I18" s="42"/>
      <c r="J18" s="42"/>
      <c r="K18" s="43">
        <v>0</v>
      </c>
      <c r="L18">
        <v>221</v>
      </c>
    </row>
    <row r="19" spans="1:22" x14ac:dyDescent="0.25">
      <c r="A19" s="59">
        <v>21</v>
      </c>
      <c r="B19" s="59">
        <v>1707</v>
      </c>
      <c r="C19" s="62">
        <v>11</v>
      </c>
      <c r="D19" s="59">
        <v>1723</v>
      </c>
      <c r="E19" s="62">
        <v>11</v>
      </c>
      <c r="F19" s="59">
        <v>1731</v>
      </c>
      <c r="G19" s="65"/>
      <c r="H19" s="65"/>
      <c r="I19" s="42"/>
      <c r="J19" s="42"/>
      <c r="K19" s="43">
        <v>0</v>
      </c>
      <c r="L19">
        <v>211</v>
      </c>
      <c r="N19" s="40" t="s">
        <v>97</v>
      </c>
      <c r="O19" s="40"/>
      <c r="P19" s="45"/>
      <c r="Q19" s="45"/>
      <c r="R19" s="45"/>
      <c r="S19" s="45"/>
      <c r="T19" s="45"/>
      <c r="U19" s="45"/>
      <c r="V19" s="46"/>
    </row>
    <row r="20" spans="1:22" x14ac:dyDescent="0.25">
      <c r="A20" s="59">
        <v>21</v>
      </c>
      <c r="B20" s="59">
        <v>1834</v>
      </c>
      <c r="C20" s="62">
        <v>22</v>
      </c>
      <c r="D20" s="59">
        <v>1861</v>
      </c>
      <c r="E20" s="62">
        <v>13</v>
      </c>
      <c r="F20" s="59">
        <v>1876</v>
      </c>
      <c r="G20" s="65"/>
      <c r="H20" s="65"/>
      <c r="I20" s="42"/>
      <c r="J20" s="42"/>
      <c r="K20" s="43">
        <v>0</v>
      </c>
      <c r="L20">
        <v>221</v>
      </c>
      <c r="N20" s="40">
        <f>COUNTIF(L7:L97,G3)</f>
        <v>40</v>
      </c>
      <c r="O20" s="40"/>
      <c r="P20" s="47">
        <v>15</v>
      </c>
      <c r="Q20" s="47">
        <v>15</v>
      </c>
      <c r="R20" s="47">
        <v>16</v>
      </c>
      <c r="S20" s="47">
        <v>15</v>
      </c>
      <c r="T20" s="47">
        <v>15</v>
      </c>
      <c r="U20" s="47">
        <v>15</v>
      </c>
      <c r="V20" s="46"/>
    </row>
    <row r="21" spans="1:22" x14ac:dyDescent="0.25">
      <c r="A21" s="59">
        <v>21</v>
      </c>
      <c r="B21" s="59">
        <v>1972</v>
      </c>
      <c r="C21" s="62">
        <v>22</v>
      </c>
      <c r="D21" s="59">
        <v>1975</v>
      </c>
      <c r="E21" s="62">
        <v>24</v>
      </c>
      <c r="F21" s="59">
        <v>1990</v>
      </c>
      <c r="G21" s="65"/>
      <c r="H21" s="65"/>
      <c r="I21" s="42"/>
      <c r="J21" s="42"/>
      <c r="K21" s="43">
        <v>0</v>
      </c>
      <c r="L21">
        <v>222</v>
      </c>
      <c r="O21" s="41"/>
      <c r="P21" s="45" t="s">
        <v>98</v>
      </c>
      <c r="Q21" s="45"/>
      <c r="R21" s="45"/>
      <c r="S21" s="45"/>
      <c r="T21" s="45"/>
      <c r="U21" s="45"/>
      <c r="V21" s="45"/>
    </row>
    <row r="22" spans="1:22" x14ac:dyDescent="0.25">
      <c r="A22" s="60">
        <v>21</v>
      </c>
      <c r="B22" s="60">
        <v>2092</v>
      </c>
      <c r="C22" s="63">
        <v>11</v>
      </c>
      <c r="D22" s="60">
        <v>2106</v>
      </c>
      <c r="E22" s="63">
        <v>11</v>
      </c>
      <c r="F22" s="60">
        <v>2114</v>
      </c>
      <c r="G22" s="66"/>
      <c r="H22" s="66"/>
      <c r="I22" s="41"/>
      <c r="J22" s="41"/>
      <c r="K22" s="51">
        <v>0</v>
      </c>
      <c r="L22">
        <v>211</v>
      </c>
      <c r="O22" s="41"/>
      <c r="P22" s="47" t="s">
        <v>105</v>
      </c>
      <c r="Q22" s="47" t="s">
        <v>106</v>
      </c>
      <c r="R22" s="47" t="s">
        <v>107</v>
      </c>
      <c r="S22" s="47" t="s">
        <v>108</v>
      </c>
      <c r="T22" s="47" t="s">
        <v>109</v>
      </c>
      <c r="U22" s="47" t="s">
        <v>110</v>
      </c>
      <c r="V22" s="45"/>
    </row>
    <row r="23" spans="1:22" x14ac:dyDescent="0.25">
      <c r="A23" s="60">
        <v>21</v>
      </c>
      <c r="B23" s="60">
        <v>2207</v>
      </c>
      <c r="C23" s="63">
        <v>22</v>
      </c>
      <c r="D23" s="60">
        <v>2218</v>
      </c>
      <c r="E23" s="63">
        <v>13</v>
      </c>
      <c r="F23" s="60">
        <v>2232</v>
      </c>
      <c r="G23" s="66"/>
      <c r="H23" s="66"/>
      <c r="I23" s="41"/>
      <c r="J23" s="41"/>
      <c r="K23" s="51">
        <v>0</v>
      </c>
      <c r="L23">
        <v>221</v>
      </c>
      <c r="O23" s="45" t="s">
        <v>99</v>
      </c>
      <c r="P23" s="47">
        <f>$G$3</f>
        <v>211</v>
      </c>
      <c r="Q23" s="47">
        <f>$G$3</f>
        <v>211</v>
      </c>
      <c r="R23" s="47">
        <f>$G$3</f>
        <v>211</v>
      </c>
      <c r="S23" s="47">
        <f>$G$3</f>
        <v>211</v>
      </c>
      <c r="T23" s="47">
        <f>$G$3</f>
        <v>211</v>
      </c>
      <c r="U23" s="47">
        <f>$G$3</f>
        <v>211</v>
      </c>
      <c r="V23" s="45"/>
    </row>
    <row r="24" spans="1:22" x14ac:dyDescent="0.25">
      <c r="A24" s="60">
        <v>21</v>
      </c>
      <c r="B24" s="60">
        <v>2338</v>
      </c>
      <c r="C24" s="63">
        <v>22</v>
      </c>
      <c r="D24" s="60">
        <v>2357</v>
      </c>
      <c r="E24" s="63">
        <v>24</v>
      </c>
      <c r="F24" s="60">
        <v>2371</v>
      </c>
      <c r="G24" s="66"/>
      <c r="H24" s="66"/>
      <c r="I24" s="41"/>
      <c r="J24" s="41"/>
      <c r="K24" s="51">
        <v>0</v>
      </c>
      <c r="L24">
        <v>222</v>
      </c>
      <c r="O24" s="45" t="s">
        <v>100</v>
      </c>
      <c r="P24" s="47">
        <f>U11</f>
        <v>4</v>
      </c>
      <c r="Q24" s="47">
        <f>Z11</f>
        <v>7</v>
      </c>
      <c r="R24" s="47">
        <f>AE11</f>
        <v>5</v>
      </c>
      <c r="S24" s="47">
        <f>AJ11</f>
        <v>7</v>
      </c>
      <c r="T24" s="47">
        <f>AO11</f>
        <v>5</v>
      </c>
      <c r="U24" s="47">
        <f>AT11</f>
        <v>12</v>
      </c>
      <c r="V24" s="45"/>
    </row>
    <row r="25" spans="1:22" x14ac:dyDescent="0.25">
      <c r="A25" s="60">
        <v>21</v>
      </c>
      <c r="B25" s="60">
        <v>2476</v>
      </c>
      <c r="C25" s="63">
        <v>22</v>
      </c>
      <c r="D25" s="60">
        <v>2478</v>
      </c>
      <c r="E25" s="63">
        <v>13</v>
      </c>
      <c r="F25" s="60">
        <v>2489</v>
      </c>
      <c r="G25" s="66"/>
      <c r="H25" s="66"/>
      <c r="I25" s="41"/>
      <c r="J25" s="41"/>
      <c r="K25" s="51">
        <v>0</v>
      </c>
      <c r="L25">
        <v>221</v>
      </c>
      <c r="O25" s="48" t="s">
        <v>101</v>
      </c>
      <c r="P25" s="42"/>
      <c r="Q25" s="42"/>
      <c r="R25" s="42"/>
      <c r="S25" s="42"/>
      <c r="T25" s="42"/>
      <c r="U25" s="42"/>
      <c r="V25" s="42"/>
    </row>
    <row r="26" spans="1:22" x14ac:dyDescent="0.25">
      <c r="A26" s="60">
        <v>21</v>
      </c>
      <c r="B26" s="60">
        <v>2591</v>
      </c>
      <c r="C26" s="63">
        <v>22</v>
      </c>
      <c r="D26" s="60">
        <v>2598</v>
      </c>
      <c r="E26" s="63">
        <v>13</v>
      </c>
      <c r="F26" s="60">
        <v>2613</v>
      </c>
      <c r="G26" s="66"/>
      <c r="H26" s="66"/>
      <c r="I26" s="41"/>
      <c r="J26" s="41"/>
      <c r="K26" s="51">
        <v>0</v>
      </c>
      <c r="L26">
        <v>221</v>
      </c>
      <c r="O26" s="49" t="s">
        <v>102</v>
      </c>
      <c r="P26" s="44"/>
      <c r="Q26" s="44"/>
      <c r="R26" s="44"/>
      <c r="S26" s="44"/>
      <c r="T26" s="44"/>
      <c r="U26" s="44"/>
      <c r="V26" s="41"/>
    </row>
    <row r="27" spans="1:22" x14ac:dyDescent="0.25">
      <c r="A27" s="60">
        <v>21</v>
      </c>
      <c r="B27" s="60">
        <v>2713</v>
      </c>
      <c r="C27" s="63">
        <v>22</v>
      </c>
      <c r="D27" s="60">
        <v>2722</v>
      </c>
      <c r="E27" s="63">
        <v>24</v>
      </c>
      <c r="F27" s="60">
        <v>2731</v>
      </c>
      <c r="G27" s="66"/>
      <c r="H27" s="66"/>
      <c r="I27" s="41"/>
      <c r="J27" s="41"/>
      <c r="K27" s="51">
        <v>0</v>
      </c>
      <c r="L27">
        <v>222</v>
      </c>
      <c r="O27" s="48" t="s">
        <v>103</v>
      </c>
      <c r="P27" s="42"/>
      <c r="Q27" s="42"/>
      <c r="R27" s="42"/>
      <c r="S27" s="42"/>
      <c r="T27" s="42"/>
      <c r="U27" s="42"/>
      <c r="V27" s="42"/>
    </row>
    <row r="28" spans="1:22" x14ac:dyDescent="0.25">
      <c r="A28" s="60">
        <v>21</v>
      </c>
      <c r="B28" s="60">
        <v>2829</v>
      </c>
      <c r="C28" s="63">
        <v>11</v>
      </c>
      <c r="D28" s="60">
        <v>2848</v>
      </c>
      <c r="E28" s="63">
        <v>11</v>
      </c>
      <c r="F28" s="60">
        <v>2856</v>
      </c>
      <c r="G28" s="66"/>
      <c r="H28" s="66"/>
      <c r="I28" s="41"/>
      <c r="J28" s="41"/>
      <c r="K28" s="51">
        <v>0</v>
      </c>
      <c r="L28">
        <v>211</v>
      </c>
      <c r="N28" s="41"/>
      <c r="O28" s="50" t="s">
        <v>104</v>
      </c>
      <c r="P28">
        <f>F21/P20</f>
        <v>132.66666666666666</v>
      </c>
      <c r="Q28">
        <f>(F36-F21)/Q20</f>
        <v>123.86666666666666</v>
      </c>
      <c r="R28">
        <f>(F52-F36)/R20</f>
        <v>126.5</v>
      </c>
      <c r="S28">
        <f>(F67-F52)/S20</f>
        <v>128.26666666666668</v>
      </c>
      <c r="T28">
        <f>(F82-F67)/T20</f>
        <v>134.86666666666667</v>
      </c>
      <c r="U28">
        <f>(F97-F82)/U20</f>
        <v>126.53333333333333</v>
      </c>
    </row>
    <row r="29" spans="1:22" x14ac:dyDescent="0.25">
      <c r="A29" s="60">
        <v>21</v>
      </c>
      <c r="B29" s="60">
        <v>2953</v>
      </c>
      <c r="C29" s="63">
        <v>22</v>
      </c>
      <c r="D29" s="60">
        <v>2963</v>
      </c>
      <c r="E29" s="63">
        <v>13</v>
      </c>
      <c r="F29" s="60">
        <v>2981</v>
      </c>
      <c r="G29" s="66"/>
      <c r="H29" s="66"/>
      <c r="I29" s="41"/>
      <c r="J29" s="41"/>
      <c r="K29" s="51">
        <v>0</v>
      </c>
      <c r="L29">
        <v>221</v>
      </c>
    </row>
    <row r="30" spans="1:22" x14ac:dyDescent="0.25">
      <c r="A30" s="60">
        <v>21</v>
      </c>
      <c r="B30" s="60">
        <v>3080</v>
      </c>
      <c r="C30" s="63">
        <v>22</v>
      </c>
      <c r="D30" s="60">
        <v>3094</v>
      </c>
      <c r="E30" s="63">
        <v>24</v>
      </c>
      <c r="F30" s="60">
        <v>3102</v>
      </c>
      <c r="G30" s="66"/>
      <c r="H30" s="66"/>
      <c r="I30" s="41"/>
      <c r="J30" s="41"/>
      <c r="K30" s="51">
        <v>0</v>
      </c>
      <c r="L30">
        <v>222</v>
      </c>
    </row>
    <row r="31" spans="1:22" x14ac:dyDescent="0.25">
      <c r="A31" s="60">
        <v>21</v>
      </c>
      <c r="B31" s="60">
        <v>3221</v>
      </c>
      <c r="C31" s="63">
        <v>11</v>
      </c>
      <c r="D31" s="60">
        <v>3233</v>
      </c>
      <c r="E31" s="63">
        <v>11</v>
      </c>
      <c r="F31" s="60">
        <v>3242</v>
      </c>
      <c r="G31" s="66"/>
      <c r="H31" s="66"/>
      <c r="I31" s="41"/>
      <c r="J31" s="41"/>
      <c r="K31" s="51">
        <v>0</v>
      </c>
      <c r="L31">
        <v>211</v>
      </c>
    </row>
    <row r="32" spans="1:22" x14ac:dyDescent="0.25">
      <c r="A32" s="60">
        <v>21</v>
      </c>
      <c r="B32" s="60">
        <v>3352</v>
      </c>
      <c r="C32" s="63">
        <v>11</v>
      </c>
      <c r="D32" s="60">
        <v>3363</v>
      </c>
      <c r="E32" s="63">
        <v>11</v>
      </c>
      <c r="F32" s="60">
        <v>3374</v>
      </c>
      <c r="G32" s="66"/>
      <c r="H32" s="66"/>
      <c r="I32" s="41"/>
      <c r="J32" s="41"/>
      <c r="K32" s="51">
        <v>0</v>
      </c>
      <c r="L32">
        <v>211</v>
      </c>
    </row>
    <row r="33" spans="1:12" x14ac:dyDescent="0.25">
      <c r="A33" s="60">
        <v>21</v>
      </c>
      <c r="B33" s="60">
        <v>3468</v>
      </c>
      <c r="C33" s="63">
        <v>11</v>
      </c>
      <c r="D33" s="60">
        <v>3481</v>
      </c>
      <c r="E33" s="63">
        <v>11</v>
      </c>
      <c r="F33" s="60">
        <v>3488</v>
      </c>
      <c r="G33" s="66"/>
      <c r="H33" s="66"/>
      <c r="I33" s="41"/>
      <c r="J33" s="41"/>
      <c r="K33" s="51">
        <v>0</v>
      </c>
      <c r="L33">
        <v>211</v>
      </c>
    </row>
    <row r="34" spans="1:12" x14ac:dyDescent="0.25">
      <c r="A34" s="60">
        <v>12</v>
      </c>
      <c r="B34" s="60">
        <v>3592</v>
      </c>
      <c r="C34" s="63">
        <v>13</v>
      </c>
      <c r="D34" s="60">
        <v>3599</v>
      </c>
      <c r="E34" s="63">
        <v>13</v>
      </c>
      <c r="F34" s="60">
        <v>3606</v>
      </c>
      <c r="G34" s="66"/>
      <c r="H34" s="66"/>
      <c r="I34" s="41"/>
      <c r="J34" s="41"/>
      <c r="K34" s="51">
        <v>0</v>
      </c>
      <c r="L34">
        <v>111</v>
      </c>
    </row>
    <row r="35" spans="1:12" x14ac:dyDescent="0.25">
      <c r="A35" s="60">
        <v>21</v>
      </c>
      <c r="B35" s="60">
        <v>3706</v>
      </c>
      <c r="C35" s="63">
        <v>11</v>
      </c>
      <c r="D35" s="60">
        <v>3721</v>
      </c>
      <c r="E35" s="63">
        <v>11</v>
      </c>
      <c r="F35" s="60">
        <v>3729</v>
      </c>
      <c r="G35" s="66"/>
      <c r="H35" s="66"/>
      <c r="I35" s="41"/>
      <c r="J35" s="41"/>
      <c r="K35" s="51">
        <v>0</v>
      </c>
      <c r="L35">
        <v>211</v>
      </c>
    </row>
    <row r="36" spans="1:12" x14ac:dyDescent="0.25">
      <c r="A36" s="60">
        <v>21</v>
      </c>
      <c r="B36" s="60">
        <v>3829</v>
      </c>
      <c r="C36" s="63">
        <v>11</v>
      </c>
      <c r="D36" s="60">
        <v>3841</v>
      </c>
      <c r="E36" s="63">
        <v>11</v>
      </c>
      <c r="F36" s="60">
        <v>3848</v>
      </c>
      <c r="G36" s="66"/>
      <c r="H36" s="66"/>
      <c r="I36" s="41"/>
      <c r="J36" s="41"/>
      <c r="K36" s="51">
        <v>0</v>
      </c>
      <c r="L36">
        <v>211</v>
      </c>
    </row>
    <row r="37" spans="1:12" x14ac:dyDescent="0.25">
      <c r="A37" s="59">
        <v>21</v>
      </c>
      <c r="B37" s="59">
        <v>3946</v>
      </c>
      <c r="C37" s="62">
        <v>11</v>
      </c>
      <c r="D37" s="59">
        <v>3957</v>
      </c>
      <c r="E37" s="62">
        <v>11</v>
      </c>
      <c r="F37" s="59">
        <v>3965</v>
      </c>
      <c r="G37" s="65"/>
      <c r="H37" s="65"/>
      <c r="I37" s="42"/>
      <c r="J37" s="42"/>
      <c r="K37" s="43">
        <v>0</v>
      </c>
      <c r="L37">
        <v>211</v>
      </c>
    </row>
    <row r="38" spans="1:12" x14ac:dyDescent="0.25">
      <c r="A38" s="59">
        <v>12</v>
      </c>
      <c r="B38" s="59">
        <v>4058</v>
      </c>
      <c r="C38" s="62">
        <v>13</v>
      </c>
      <c r="D38" s="59">
        <v>4065</v>
      </c>
      <c r="E38" s="62">
        <v>13</v>
      </c>
      <c r="F38" s="59">
        <v>4073</v>
      </c>
      <c r="G38" s="65"/>
      <c r="H38" s="65"/>
      <c r="I38" s="42"/>
      <c r="J38" s="42"/>
      <c r="K38" s="43">
        <v>0</v>
      </c>
      <c r="L38">
        <v>111</v>
      </c>
    </row>
    <row r="39" spans="1:12" x14ac:dyDescent="0.25">
      <c r="A39" s="59">
        <v>12</v>
      </c>
      <c r="B39" s="59">
        <v>4182</v>
      </c>
      <c r="C39" s="62">
        <v>13</v>
      </c>
      <c r="D39" s="59">
        <v>4187</v>
      </c>
      <c r="E39" s="62">
        <v>13</v>
      </c>
      <c r="F39" s="59">
        <v>4194</v>
      </c>
      <c r="G39" s="65"/>
      <c r="H39" s="65"/>
      <c r="I39" s="42"/>
      <c r="J39" s="42"/>
      <c r="K39" s="43">
        <v>0</v>
      </c>
      <c r="L39">
        <v>111</v>
      </c>
    </row>
    <row r="40" spans="1:12" x14ac:dyDescent="0.25">
      <c r="A40" s="59">
        <v>12</v>
      </c>
      <c r="B40" s="59">
        <v>4319</v>
      </c>
      <c r="C40" s="62">
        <v>13</v>
      </c>
      <c r="D40" s="59">
        <v>4326</v>
      </c>
      <c r="E40" s="62">
        <v>13</v>
      </c>
      <c r="F40" s="59">
        <v>4335</v>
      </c>
      <c r="G40" s="65"/>
      <c r="H40" s="65"/>
      <c r="I40" s="42"/>
      <c r="J40" s="42"/>
      <c r="K40" s="43">
        <v>0</v>
      </c>
      <c r="L40">
        <v>111</v>
      </c>
    </row>
    <row r="41" spans="1:12" x14ac:dyDescent="0.25">
      <c r="A41" s="59">
        <v>12</v>
      </c>
      <c r="B41" s="59">
        <v>4447</v>
      </c>
      <c r="C41" s="62">
        <v>13</v>
      </c>
      <c r="D41" s="59">
        <v>4449</v>
      </c>
      <c r="E41" s="62">
        <v>13</v>
      </c>
      <c r="F41" s="59">
        <v>4459</v>
      </c>
      <c r="G41" s="65"/>
      <c r="H41" s="65"/>
      <c r="I41" s="42"/>
      <c r="J41" s="42"/>
      <c r="K41" s="43">
        <v>0</v>
      </c>
      <c r="L41">
        <v>111</v>
      </c>
    </row>
    <row r="42" spans="1:12" x14ac:dyDescent="0.25">
      <c r="A42" s="59">
        <v>12</v>
      </c>
      <c r="B42" s="59">
        <v>4563</v>
      </c>
      <c r="C42" s="62">
        <v>13</v>
      </c>
      <c r="D42" s="59">
        <v>4582</v>
      </c>
      <c r="E42" s="62">
        <v>13</v>
      </c>
      <c r="F42" s="59">
        <v>4584</v>
      </c>
      <c r="G42" s="65"/>
      <c r="H42" s="65"/>
      <c r="I42" s="42"/>
      <c r="J42" s="42"/>
      <c r="K42" s="43">
        <v>0</v>
      </c>
      <c r="L42">
        <v>111</v>
      </c>
    </row>
    <row r="43" spans="1:12" x14ac:dyDescent="0.25">
      <c r="A43" s="59">
        <v>12</v>
      </c>
      <c r="B43" s="59">
        <v>4725</v>
      </c>
      <c r="C43" s="62">
        <v>13</v>
      </c>
      <c r="D43" s="59">
        <v>4732</v>
      </c>
      <c r="E43" s="62">
        <v>13</v>
      </c>
      <c r="F43" s="59">
        <v>4743</v>
      </c>
      <c r="G43" s="65"/>
      <c r="H43" s="65"/>
      <c r="I43" s="42"/>
      <c r="J43" s="42"/>
      <c r="K43" s="43">
        <v>0</v>
      </c>
      <c r="L43">
        <v>111</v>
      </c>
    </row>
    <row r="44" spans="1:12" x14ac:dyDescent="0.25">
      <c r="A44" s="59">
        <v>12</v>
      </c>
      <c r="B44" s="59">
        <v>4850</v>
      </c>
      <c r="C44" s="62">
        <v>13</v>
      </c>
      <c r="D44" s="59">
        <v>4859</v>
      </c>
      <c r="E44" s="62">
        <v>13</v>
      </c>
      <c r="F44" s="59">
        <v>4870</v>
      </c>
      <c r="G44" s="65"/>
      <c r="H44" s="65"/>
      <c r="I44" s="42"/>
      <c r="J44" s="42"/>
      <c r="K44" s="43">
        <v>0</v>
      </c>
      <c r="L44">
        <v>111</v>
      </c>
    </row>
    <row r="45" spans="1:12" x14ac:dyDescent="0.25">
      <c r="A45" s="59">
        <v>21</v>
      </c>
      <c r="B45" s="59">
        <v>4970</v>
      </c>
      <c r="C45" s="62">
        <v>11</v>
      </c>
      <c r="D45" s="59">
        <v>4985</v>
      </c>
      <c r="E45" s="62">
        <v>11</v>
      </c>
      <c r="F45" s="59">
        <v>4993</v>
      </c>
      <c r="G45" s="65"/>
      <c r="H45" s="65"/>
      <c r="I45" s="42"/>
      <c r="J45" s="42"/>
      <c r="K45" s="43">
        <v>0</v>
      </c>
      <c r="L45">
        <v>211</v>
      </c>
    </row>
    <row r="46" spans="1:12" x14ac:dyDescent="0.25">
      <c r="A46" s="59">
        <v>12</v>
      </c>
      <c r="B46" s="59">
        <v>5102</v>
      </c>
      <c r="C46" s="62">
        <v>13</v>
      </c>
      <c r="D46" s="59">
        <v>5109</v>
      </c>
      <c r="E46" s="62">
        <v>13</v>
      </c>
      <c r="F46" s="59">
        <v>5117</v>
      </c>
      <c r="G46" s="65"/>
      <c r="H46" s="65"/>
      <c r="I46" s="42"/>
      <c r="J46" s="42"/>
      <c r="K46" s="43">
        <v>0</v>
      </c>
      <c r="L46">
        <v>111</v>
      </c>
    </row>
    <row r="47" spans="1:12" x14ac:dyDescent="0.25">
      <c r="A47" s="59">
        <v>12</v>
      </c>
      <c r="B47" s="59">
        <v>5221</v>
      </c>
      <c r="C47" s="62">
        <v>13</v>
      </c>
      <c r="D47" s="59">
        <v>5230</v>
      </c>
      <c r="E47" s="62">
        <v>13</v>
      </c>
      <c r="F47" s="59">
        <v>5237</v>
      </c>
      <c r="G47" s="65"/>
      <c r="H47" s="65"/>
      <c r="I47" s="42"/>
      <c r="J47" s="42"/>
      <c r="K47" s="43">
        <v>0</v>
      </c>
      <c r="L47">
        <v>111</v>
      </c>
    </row>
    <row r="48" spans="1:12" x14ac:dyDescent="0.25">
      <c r="A48" s="59">
        <v>21</v>
      </c>
      <c r="B48" s="59">
        <v>5342</v>
      </c>
      <c r="C48" s="62">
        <v>11</v>
      </c>
      <c r="D48" s="59">
        <v>5370</v>
      </c>
      <c r="E48" s="62">
        <v>11</v>
      </c>
      <c r="F48" s="59">
        <v>5379</v>
      </c>
      <c r="G48" s="65"/>
      <c r="H48" s="65"/>
      <c r="I48" s="42"/>
      <c r="J48" s="42"/>
      <c r="K48" s="43">
        <v>0</v>
      </c>
      <c r="L48">
        <v>211</v>
      </c>
    </row>
    <row r="49" spans="1:12" x14ac:dyDescent="0.25">
      <c r="A49" s="59">
        <v>21</v>
      </c>
      <c r="B49" s="59">
        <v>5484</v>
      </c>
      <c r="C49" s="62">
        <v>11</v>
      </c>
      <c r="D49" s="59">
        <v>5495</v>
      </c>
      <c r="E49" s="62">
        <v>11</v>
      </c>
      <c r="F49" s="59">
        <v>5502</v>
      </c>
      <c r="G49" s="65"/>
      <c r="H49" s="65"/>
      <c r="I49" s="42"/>
      <c r="J49" s="42"/>
      <c r="K49" s="43">
        <v>0</v>
      </c>
      <c r="L49">
        <v>211</v>
      </c>
    </row>
    <row r="50" spans="1:12" x14ac:dyDescent="0.25">
      <c r="A50" s="59">
        <v>12</v>
      </c>
      <c r="B50" s="59">
        <v>5609</v>
      </c>
      <c r="C50" s="62">
        <v>13</v>
      </c>
      <c r="D50" s="59">
        <v>5616</v>
      </c>
      <c r="E50" s="62">
        <v>13</v>
      </c>
      <c r="F50" s="59">
        <v>5625</v>
      </c>
      <c r="G50" s="65"/>
      <c r="H50" s="65"/>
      <c r="I50" s="42"/>
      <c r="J50" s="42"/>
      <c r="K50" s="43">
        <v>0</v>
      </c>
      <c r="L50">
        <v>111</v>
      </c>
    </row>
    <row r="51" spans="1:12" x14ac:dyDescent="0.25">
      <c r="A51" s="59">
        <v>12</v>
      </c>
      <c r="B51" s="59">
        <v>5735</v>
      </c>
      <c r="C51" s="62">
        <v>13</v>
      </c>
      <c r="D51" s="59">
        <v>5742</v>
      </c>
      <c r="E51" s="62">
        <v>13</v>
      </c>
      <c r="F51" s="59">
        <v>5750</v>
      </c>
      <c r="G51" s="65"/>
      <c r="H51" s="65"/>
      <c r="I51" s="42"/>
      <c r="J51" s="42"/>
      <c r="K51" s="43">
        <v>0</v>
      </c>
      <c r="L51">
        <v>111</v>
      </c>
    </row>
    <row r="52" spans="1:12" x14ac:dyDescent="0.25">
      <c r="A52" s="59">
        <v>21</v>
      </c>
      <c r="B52" s="59">
        <v>5850</v>
      </c>
      <c r="C52" s="62">
        <v>11</v>
      </c>
      <c r="D52" s="59">
        <v>5864</v>
      </c>
      <c r="E52" s="62">
        <v>11</v>
      </c>
      <c r="F52" s="59">
        <v>5872</v>
      </c>
      <c r="G52" s="65"/>
      <c r="H52" s="65"/>
      <c r="I52" s="42"/>
      <c r="J52" s="42"/>
      <c r="K52" s="43">
        <v>0</v>
      </c>
      <c r="L52">
        <v>211</v>
      </c>
    </row>
    <row r="53" spans="1:12" x14ac:dyDescent="0.25">
      <c r="A53" s="60">
        <v>21</v>
      </c>
      <c r="B53" s="60">
        <v>5968</v>
      </c>
      <c r="C53" s="63">
        <v>11</v>
      </c>
      <c r="D53" s="60">
        <v>5981</v>
      </c>
      <c r="E53" s="63">
        <v>11</v>
      </c>
      <c r="F53" s="60">
        <v>5991</v>
      </c>
      <c r="G53" s="66"/>
      <c r="H53" s="66"/>
      <c r="I53" s="41"/>
      <c r="J53" s="41"/>
      <c r="K53" s="51">
        <v>0</v>
      </c>
      <c r="L53">
        <v>211</v>
      </c>
    </row>
    <row r="54" spans="1:12" x14ac:dyDescent="0.25">
      <c r="A54" s="60">
        <v>21</v>
      </c>
      <c r="B54" s="60">
        <v>6090</v>
      </c>
      <c r="C54" s="63">
        <v>11</v>
      </c>
      <c r="D54" s="60">
        <v>6102</v>
      </c>
      <c r="E54" s="63">
        <v>11</v>
      </c>
      <c r="F54" s="60">
        <v>6109</v>
      </c>
      <c r="G54" s="66"/>
      <c r="H54" s="66"/>
      <c r="I54" s="41"/>
      <c r="J54" s="41"/>
      <c r="K54" s="51">
        <v>0</v>
      </c>
      <c r="L54">
        <v>211</v>
      </c>
    </row>
    <row r="55" spans="1:12" x14ac:dyDescent="0.25">
      <c r="A55" s="60">
        <v>12</v>
      </c>
      <c r="B55" s="60">
        <v>6217</v>
      </c>
      <c r="C55" s="63">
        <v>13</v>
      </c>
      <c r="D55" s="60">
        <v>6219</v>
      </c>
      <c r="E55" s="63">
        <v>13</v>
      </c>
      <c r="F55" s="60">
        <v>6229</v>
      </c>
      <c r="G55" s="66"/>
      <c r="H55" s="66"/>
      <c r="I55" s="41"/>
      <c r="J55" s="41"/>
      <c r="K55" s="51">
        <v>0</v>
      </c>
      <c r="L55">
        <v>111</v>
      </c>
    </row>
    <row r="56" spans="1:12" x14ac:dyDescent="0.25">
      <c r="A56" s="60">
        <v>21</v>
      </c>
      <c r="B56" s="60">
        <v>6338</v>
      </c>
      <c r="C56" s="63">
        <v>11</v>
      </c>
      <c r="D56" s="60">
        <v>6350</v>
      </c>
      <c r="E56" s="63">
        <v>11</v>
      </c>
      <c r="F56" s="60">
        <v>6357</v>
      </c>
      <c r="G56" s="66"/>
      <c r="H56" s="66"/>
      <c r="I56" s="41"/>
      <c r="J56" s="41"/>
      <c r="K56" s="51">
        <v>0</v>
      </c>
      <c r="L56">
        <v>211</v>
      </c>
    </row>
    <row r="57" spans="1:12" x14ac:dyDescent="0.25">
      <c r="A57" s="60">
        <v>12</v>
      </c>
      <c r="B57" s="60">
        <v>6460</v>
      </c>
      <c r="C57" s="63">
        <v>13</v>
      </c>
      <c r="D57" s="60">
        <v>6469</v>
      </c>
      <c r="E57" s="63">
        <v>13</v>
      </c>
      <c r="F57" s="60">
        <v>6478</v>
      </c>
      <c r="G57" s="66"/>
      <c r="H57" s="66"/>
      <c r="I57" s="41"/>
      <c r="J57" s="41"/>
      <c r="K57" s="51">
        <v>0</v>
      </c>
      <c r="L57">
        <v>111</v>
      </c>
    </row>
    <row r="58" spans="1:12" x14ac:dyDescent="0.25">
      <c r="A58" s="60">
        <v>12</v>
      </c>
      <c r="B58" s="60">
        <v>6594</v>
      </c>
      <c r="C58" s="63">
        <v>13</v>
      </c>
      <c r="D58" s="60">
        <v>6603</v>
      </c>
      <c r="E58" s="63">
        <v>13</v>
      </c>
      <c r="F58" s="60">
        <v>6613</v>
      </c>
      <c r="G58" s="66"/>
      <c r="H58" s="66"/>
      <c r="I58" s="41"/>
      <c r="J58" s="41"/>
      <c r="K58" s="51">
        <v>0</v>
      </c>
      <c r="L58">
        <v>111</v>
      </c>
    </row>
    <row r="59" spans="1:12" x14ac:dyDescent="0.25">
      <c r="A59" s="60">
        <v>21</v>
      </c>
      <c r="B59" s="60">
        <v>6712</v>
      </c>
      <c r="C59" s="63">
        <v>11</v>
      </c>
      <c r="D59" s="60">
        <v>6726</v>
      </c>
      <c r="E59" s="63">
        <v>11</v>
      </c>
      <c r="F59" s="60">
        <v>6733</v>
      </c>
      <c r="G59" s="66"/>
      <c r="H59" s="66"/>
      <c r="I59" s="41"/>
      <c r="J59" s="41"/>
      <c r="K59" s="51">
        <v>0</v>
      </c>
      <c r="L59">
        <v>211</v>
      </c>
    </row>
    <row r="60" spans="1:12" x14ac:dyDescent="0.25">
      <c r="A60" s="60">
        <v>12</v>
      </c>
      <c r="B60" s="60">
        <v>6841</v>
      </c>
      <c r="C60" s="63">
        <v>13</v>
      </c>
      <c r="D60" s="60">
        <v>6860</v>
      </c>
      <c r="E60" s="63">
        <v>24</v>
      </c>
      <c r="F60" s="60">
        <v>6875</v>
      </c>
      <c r="G60" s="66"/>
      <c r="H60" s="66"/>
      <c r="I60" s="41"/>
      <c r="J60" s="41"/>
      <c r="K60" s="51">
        <v>0</v>
      </c>
      <c r="L60">
        <v>112</v>
      </c>
    </row>
    <row r="61" spans="1:12" x14ac:dyDescent="0.25">
      <c r="A61" s="60">
        <v>21</v>
      </c>
      <c r="B61" s="60">
        <v>6980</v>
      </c>
      <c r="C61" s="63">
        <v>11</v>
      </c>
      <c r="D61" s="60">
        <v>6995</v>
      </c>
      <c r="E61" s="63">
        <v>11</v>
      </c>
      <c r="F61" s="60">
        <v>7003</v>
      </c>
      <c r="G61" s="66"/>
      <c r="H61" s="66"/>
      <c r="I61" s="41"/>
      <c r="J61" s="41"/>
      <c r="K61" s="51">
        <v>0</v>
      </c>
      <c r="L61">
        <v>211</v>
      </c>
    </row>
    <row r="62" spans="1:12" x14ac:dyDescent="0.25">
      <c r="A62" s="60">
        <v>12</v>
      </c>
      <c r="B62" s="60">
        <v>7126</v>
      </c>
      <c r="C62" s="63">
        <v>13</v>
      </c>
      <c r="D62" s="60">
        <v>7133</v>
      </c>
      <c r="E62" s="63">
        <v>13</v>
      </c>
      <c r="F62" s="60">
        <v>7146</v>
      </c>
      <c r="G62" s="66"/>
      <c r="H62" s="66"/>
      <c r="I62" s="41"/>
      <c r="J62" s="41"/>
      <c r="K62" s="51">
        <v>0</v>
      </c>
      <c r="L62">
        <v>111</v>
      </c>
    </row>
    <row r="63" spans="1:12" x14ac:dyDescent="0.25">
      <c r="A63" s="60">
        <v>12</v>
      </c>
      <c r="B63" s="60">
        <v>7259</v>
      </c>
      <c r="C63" s="63">
        <v>13</v>
      </c>
      <c r="D63" s="60">
        <v>7266</v>
      </c>
      <c r="E63" s="63">
        <v>13</v>
      </c>
      <c r="F63" s="60">
        <v>7278</v>
      </c>
      <c r="G63" s="66"/>
      <c r="H63" s="66"/>
      <c r="I63" s="41"/>
      <c r="J63" s="41"/>
      <c r="K63" s="51">
        <v>0</v>
      </c>
      <c r="L63">
        <v>111</v>
      </c>
    </row>
    <row r="64" spans="1:12" x14ac:dyDescent="0.25">
      <c r="A64" s="60">
        <v>21</v>
      </c>
      <c r="B64" s="60">
        <v>7381</v>
      </c>
      <c r="C64" s="63">
        <v>11</v>
      </c>
      <c r="D64" s="60">
        <v>7406</v>
      </c>
      <c r="E64" s="63">
        <v>11</v>
      </c>
      <c r="F64" s="60">
        <v>7414</v>
      </c>
      <c r="G64" s="66"/>
      <c r="H64" s="66"/>
      <c r="I64" s="41"/>
      <c r="J64" s="41"/>
      <c r="K64" s="51">
        <v>0</v>
      </c>
      <c r="L64">
        <v>211</v>
      </c>
    </row>
    <row r="65" spans="1:12" x14ac:dyDescent="0.25">
      <c r="A65" s="60">
        <v>21</v>
      </c>
      <c r="B65" s="60">
        <v>7509</v>
      </c>
      <c r="C65" s="63">
        <v>11</v>
      </c>
      <c r="D65" s="60">
        <v>7524</v>
      </c>
      <c r="E65" s="63">
        <v>11</v>
      </c>
      <c r="F65" s="60">
        <v>7533</v>
      </c>
      <c r="G65" s="66"/>
      <c r="H65" s="66"/>
      <c r="I65" s="41"/>
      <c r="J65" s="41"/>
      <c r="K65" s="51">
        <v>0</v>
      </c>
      <c r="L65">
        <v>211</v>
      </c>
    </row>
    <row r="66" spans="1:12" x14ac:dyDescent="0.25">
      <c r="A66" s="60">
        <v>12</v>
      </c>
      <c r="B66" s="60">
        <v>7648</v>
      </c>
      <c r="C66" s="63">
        <v>13</v>
      </c>
      <c r="D66" s="60">
        <v>7659</v>
      </c>
      <c r="E66" s="63">
        <v>13</v>
      </c>
      <c r="F66" s="60">
        <v>7668</v>
      </c>
      <c r="G66" s="66"/>
      <c r="H66" s="66"/>
      <c r="I66" s="41"/>
      <c r="J66" s="41"/>
      <c r="K66" s="51">
        <v>0</v>
      </c>
      <c r="L66">
        <v>111</v>
      </c>
    </row>
    <row r="67" spans="1:12" x14ac:dyDescent="0.25">
      <c r="A67" s="60">
        <v>12</v>
      </c>
      <c r="B67" s="60">
        <v>7781</v>
      </c>
      <c r="C67" s="63">
        <v>13</v>
      </c>
      <c r="D67" s="60">
        <v>7788</v>
      </c>
      <c r="E67" s="63">
        <v>13</v>
      </c>
      <c r="F67" s="60">
        <v>7796</v>
      </c>
      <c r="G67" s="66"/>
      <c r="H67" s="66"/>
      <c r="I67" s="41"/>
      <c r="J67" s="41"/>
      <c r="K67" s="51">
        <v>0</v>
      </c>
      <c r="L67">
        <v>111</v>
      </c>
    </row>
    <row r="68" spans="1:12" x14ac:dyDescent="0.25">
      <c r="A68" s="59">
        <v>12</v>
      </c>
      <c r="B68" s="59">
        <v>7915</v>
      </c>
      <c r="C68" s="62">
        <v>13</v>
      </c>
      <c r="D68" s="59">
        <v>7933</v>
      </c>
      <c r="E68" s="62">
        <v>13</v>
      </c>
      <c r="F68" s="59">
        <v>7955</v>
      </c>
      <c r="G68" s="65"/>
      <c r="H68" s="65"/>
      <c r="I68" s="42"/>
      <c r="J68" s="42"/>
      <c r="K68" s="43">
        <v>0</v>
      </c>
      <c r="L68">
        <v>111</v>
      </c>
    </row>
    <row r="69" spans="1:12" x14ac:dyDescent="0.25">
      <c r="A69" s="59">
        <v>12</v>
      </c>
      <c r="B69" s="59">
        <v>8064</v>
      </c>
      <c r="C69" s="62">
        <v>13</v>
      </c>
      <c r="D69" s="59">
        <v>8071</v>
      </c>
      <c r="E69" s="62">
        <v>13</v>
      </c>
      <c r="F69" s="59">
        <v>8089</v>
      </c>
      <c r="G69" s="65"/>
      <c r="H69" s="65"/>
      <c r="I69" s="42"/>
      <c r="J69" s="42"/>
      <c r="K69" s="43">
        <v>0</v>
      </c>
      <c r="L69">
        <v>111</v>
      </c>
    </row>
    <row r="70" spans="1:12" x14ac:dyDescent="0.25">
      <c r="A70" s="59">
        <v>21</v>
      </c>
      <c r="B70" s="59">
        <v>8214</v>
      </c>
      <c r="C70" s="62">
        <v>11</v>
      </c>
      <c r="D70" s="59">
        <v>8230</v>
      </c>
      <c r="E70" s="62">
        <v>11</v>
      </c>
      <c r="F70" s="59">
        <v>8238</v>
      </c>
      <c r="G70" s="65"/>
      <c r="H70" s="65"/>
      <c r="I70" s="42"/>
      <c r="J70" s="42"/>
      <c r="K70" s="43">
        <v>0</v>
      </c>
      <c r="L70">
        <v>211</v>
      </c>
    </row>
    <row r="71" spans="1:12" x14ac:dyDescent="0.25">
      <c r="A71" s="59">
        <v>21</v>
      </c>
      <c r="B71" s="59">
        <v>8336</v>
      </c>
      <c r="C71" s="62">
        <v>22</v>
      </c>
      <c r="D71" s="59">
        <v>8338</v>
      </c>
      <c r="E71" s="62">
        <v>13</v>
      </c>
      <c r="F71" s="59">
        <v>8354</v>
      </c>
      <c r="G71" s="65"/>
      <c r="H71" s="65"/>
      <c r="I71" s="42"/>
      <c r="J71" s="42"/>
      <c r="K71" s="43">
        <v>0</v>
      </c>
      <c r="L71">
        <v>221</v>
      </c>
    </row>
    <row r="72" spans="1:12" x14ac:dyDescent="0.25">
      <c r="A72" s="59">
        <v>21</v>
      </c>
      <c r="B72" s="59">
        <v>8457</v>
      </c>
      <c r="C72" s="62">
        <v>22</v>
      </c>
      <c r="D72" s="59">
        <v>8459</v>
      </c>
      <c r="E72" s="62">
        <v>13</v>
      </c>
      <c r="F72" s="59">
        <v>8476</v>
      </c>
      <c r="G72" s="65"/>
      <c r="H72" s="65"/>
      <c r="I72" s="42"/>
      <c r="J72" s="42"/>
      <c r="K72" s="43">
        <v>0</v>
      </c>
      <c r="L72">
        <v>221</v>
      </c>
    </row>
    <row r="73" spans="1:12" x14ac:dyDescent="0.25">
      <c r="A73" s="59">
        <v>21</v>
      </c>
      <c r="B73" s="59">
        <v>8574</v>
      </c>
      <c r="C73" s="62">
        <v>11</v>
      </c>
      <c r="D73" s="59">
        <v>8587</v>
      </c>
      <c r="E73" s="62">
        <v>11</v>
      </c>
      <c r="F73" s="59">
        <v>8595</v>
      </c>
      <c r="G73" s="65"/>
      <c r="H73" s="65"/>
      <c r="I73" s="42"/>
      <c r="J73" s="42"/>
      <c r="K73" s="43">
        <v>0</v>
      </c>
      <c r="L73">
        <v>211</v>
      </c>
    </row>
    <row r="74" spans="1:12" x14ac:dyDescent="0.25">
      <c r="A74" s="59">
        <v>21</v>
      </c>
      <c r="B74" s="59">
        <v>8732</v>
      </c>
      <c r="C74" s="62">
        <v>11</v>
      </c>
      <c r="D74" s="59">
        <v>8748</v>
      </c>
      <c r="E74" s="62">
        <v>11</v>
      </c>
      <c r="F74" s="59">
        <v>8756</v>
      </c>
      <c r="G74" s="65"/>
      <c r="H74" s="65"/>
      <c r="I74" s="42"/>
      <c r="J74" s="42"/>
      <c r="K74" s="43">
        <v>0</v>
      </c>
      <c r="L74">
        <v>211</v>
      </c>
    </row>
    <row r="75" spans="1:12" x14ac:dyDescent="0.25">
      <c r="A75" s="59">
        <v>12</v>
      </c>
      <c r="B75" s="59">
        <v>8864</v>
      </c>
      <c r="C75" s="62">
        <v>13</v>
      </c>
      <c r="D75" s="59">
        <v>8872</v>
      </c>
      <c r="E75" s="62">
        <v>13</v>
      </c>
      <c r="F75" s="59">
        <v>8882</v>
      </c>
      <c r="G75" s="65"/>
      <c r="H75" s="65"/>
      <c r="I75" s="42"/>
      <c r="J75" s="42"/>
      <c r="K75" s="43">
        <v>0</v>
      </c>
      <c r="L75">
        <v>111</v>
      </c>
    </row>
    <row r="76" spans="1:12" x14ac:dyDescent="0.25">
      <c r="A76" s="59">
        <v>12</v>
      </c>
      <c r="B76" s="59">
        <v>8991</v>
      </c>
      <c r="C76" s="62">
        <v>13</v>
      </c>
      <c r="D76" s="59">
        <v>9000</v>
      </c>
      <c r="E76" s="62">
        <v>13</v>
      </c>
      <c r="F76" s="59">
        <v>9012</v>
      </c>
      <c r="G76" s="65"/>
      <c r="H76" s="65"/>
      <c r="I76" s="42"/>
      <c r="J76" s="42"/>
      <c r="K76" s="43">
        <v>0</v>
      </c>
      <c r="L76">
        <v>111</v>
      </c>
    </row>
    <row r="77" spans="1:12" x14ac:dyDescent="0.25">
      <c r="A77" s="59">
        <v>21</v>
      </c>
      <c r="B77" s="59">
        <v>9109</v>
      </c>
      <c r="C77" s="62">
        <v>22</v>
      </c>
      <c r="D77" s="59">
        <v>9142</v>
      </c>
      <c r="E77" s="62">
        <v>13</v>
      </c>
      <c r="F77" s="59">
        <v>9155</v>
      </c>
      <c r="G77" s="65"/>
      <c r="H77" s="65"/>
      <c r="I77" s="42"/>
      <c r="J77" s="42"/>
      <c r="K77" s="43">
        <v>0</v>
      </c>
      <c r="L77">
        <v>221</v>
      </c>
    </row>
    <row r="78" spans="1:12" x14ac:dyDescent="0.25">
      <c r="A78" s="59">
        <v>21</v>
      </c>
      <c r="B78" s="59">
        <v>9257</v>
      </c>
      <c r="C78" s="62">
        <v>22</v>
      </c>
      <c r="D78" s="59">
        <v>9265</v>
      </c>
      <c r="E78" s="62">
        <v>13</v>
      </c>
      <c r="F78" s="59">
        <v>9299</v>
      </c>
      <c r="G78" s="65"/>
      <c r="H78" s="65"/>
      <c r="I78" s="42"/>
      <c r="J78" s="42"/>
      <c r="K78" s="43">
        <v>0</v>
      </c>
      <c r="L78">
        <v>221</v>
      </c>
    </row>
    <row r="79" spans="1:12" x14ac:dyDescent="0.25">
      <c r="A79" s="59">
        <v>21</v>
      </c>
      <c r="B79" s="59">
        <v>9399</v>
      </c>
      <c r="C79" s="62">
        <v>11</v>
      </c>
      <c r="D79" s="59">
        <v>9411</v>
      </c>
      <c r="E79" s="62">
        <v>11</v>
      </c>
      <c r="F79" s="59">
        <v>9419</v>
      </c>
      <c r="G79" s="65"/>
      <c r="H79" s="65"/>
      <c r="I79" s="42"/>
      <c r="J79" s="42"/>
      <c r="K79" s="43">
        <v>0</v>
      </c>
      <c r="L79">
        <v>211</v>
      </c>
    </row>
    <row r="80" spans="1:12" x14ac:dyDescent="0.25">
      <c r="A80" s="59">
        <v>12</v>
      </c>
      <c r="B80" s="59">
        <v>9530</v>
      </c>
      <c r="C80" s="62">
        <v>13</v>
      </c>
      <c r="D80" s="59">
        <v>9533</v>
      </c>
      <c r="E80" s="62">
        <v>13</v>
      </c>
      <c r="F80" s="59">
        <v>9559</v>
      </c>
      <c r="G80" s="65"/>
      <c r="H80" s="65"/>
      <c r="I80" s="42"/>
      <c r="J80" s="42"/>
      <c r="K80" s="43">
        <v>0</v>
      </c>
      <c r="L80">
        <v>111</v>
      </c>
    </row>
    <row r="81" spans="1:12" x14ac:dyDescent="0.25">
      <c r="A81" s="59">
        <v>21</v>
      </c>
      <c r="B81" s="59">
        <v>9679</v>
      </c>
      <c r="C81" s="62">
        <v>22</v>
      </c>
      <c r="D81" s="59">
        <v>9681</v>
      </c>
      <c r="E81" s="62">
        <v>13</v>
      </c>
      <c r="F81" s="59">
        <v>9697</v>
      </c>
      <c r="G81" s="65"/>
      <c r="H81" s="65"/>
      <c r="I81" s="42"/>
      <c r="J81" s="42"/>
      <c r="K81" s="43">
        <v>0</v>
      </c>
      <c r="L81">
        <v>221</v>
      </c>
    </row>
    <row r="82" spans="1:12" x14ac:dyDescent="0.25">
      <c r="A82" s="59">
        <v>21</v>
      </c>
      <c r="B82" s="59">
        <v>9796</v>
      </c>
      <c r="C82" s="62">
        <v>11</v>
      </c>
      <c r="D82" s="59">
        <v>9809</v>
      </c>
      <c r="E82" s="62">
        <v>11</v>
      </c>
      <c r="F82" s="59">
        <v>9819</v>
      </c>
      <c r="G82" s="65"/>
      <c r="H82" s="65"/>
      <c r="I82" s="42"/>
      <c r="J82" s="42"/>
      <c r="K82" s="43">
        <v>0</v>
      </c>
      <c r="L82">
        <v>211</v>
      </c>
    </row>
    <row r="83" spans="1:12" x14ac:dyDescent="0.25">
      <c r="A83" s="60">
        <v>21</v>
      </c>
      <c r="B83" s="60">
        <v>9923</v>
      </c>
      <c r="C83" s="63">
        <v>22</v>
      </c>
      <c r="D83" s="60">
        <v>9925</v>
      </c>
      <c r="E83" s="63">
        <v>13</v>
      </c>
      <c r="F83" s="60">
        <v>9940</v>
      </c>
      <c r="G83" s="66"/>
      <c r="H83" s="66"/>
      <c r="I83" s="41"/>
      <c r="J83" s="41"/>
      <c r="K83" s="51">
        <v>0</v>
      </c>
      <c r="L83">
        <v>221</v>
      </c>
    </row>
    <row r="84" spans="1:12" x14ac:dyDescent="0.25">
      <c r="A84" s="60">
        <v>21</v>
      </c>
      <c r="B84" s="60">
        <v>10037</v>
      </c>
      <c r="C84" s="63">
        <v>22</v>
      </c>
      <c r="D84" s="60">
        <v>10041</v>
      </c>
      <c r="E84" s="63">
        <v>13</v>
      </c>
      <c r="F84" s="60">
        <v>10056</v>
      </c>
      <c r="G84" s="66"/>
      <c r="H84" s="66"/>
      <c r="I84" s="41"/>
      <c r="J84" s="41"/>
      <c r="K84" s="51">
        <v>0</v>
      </c>
      <c r="L84">
        <v>221</v>
      </c>
    </row>
    <row r="85" spans="1:12" x14ac:dyDescent="0.25">
      <c r="A85" s="60">
        <v>21</v>
      </c>
      <c r="B85" s="60">
        <v>10164</v>
      </c>
      <c r="C85" s="63">
        <v>11</v>
      </c>
      <c r="D85" s="60">
        <v>10177</v>
      </c>
      <c r="E85" s="63">
        <v>11</v>
      </c>
      <c r="F85" s="60">
        <v>10186</v>
      </c>
      <c r="G85" s="66"/>
      <c r="H85" s="66"/>
      <c r="I85" s="41"/>
      <c r="J85" s="41"/>
      <c r="K85" s="51">
        <v>0</v>
      </c>
      <c r="L85">
        <v>211</v>
      </c>
    </row>
    <row r="86" spans="1:12" x14ac:dyDescent="0.25">
      <c r="A86" s="60">
        <v>21</v>
      </c>
      <c r="B86" s="60">
        <v>10323</v>
      </c>
      <c r="C86" s="63">
        <v>11</v>
      </c>
      <c r="D86" s="60">
        <v>10336</v>
      </c>
      <c r="E86" s="63">
        <v>11</v>
      </c>
      <c r="F86" s="60">
        <v>10346</v>
      </c>
      <c r="G86" s="66"/>
      <c r="H86" s="66"/>
      <c r="I86" s="41"/>
      <c r="J86" s="41"/>
      <c r="K86" s="51">
        <v>0</v>
      </c>
      <c r="L86">
        <v>211</v>
      </c>
    </row>
    <row r="87" spans="1:12" x14ac:dyDescent="0.25">
      <c r="A87" s="60">
        <v>21</v>
      </c>
      <c r="B87" s="60">
        <v>10449</v>
      </c>
      <c r="C87" s="63">
        <v>11</v>
      </c>
      <c r="D87" s="60">
        <v>10462</v>
      </c>
      <c r="E87" s="63">
        <v>11</v>
      </c>
      <c r="F87" s="60">
        <v>10469</v>
      </c>
      <c r="G87" s="66"/>
      <c r="H87" s="66"/>
      <c r="I87" s="41"/>
      <c r="J87" s="41"/>
      <c r="K87" s="51">
        <v>0</v>
      </c>
      <c r="L87">
        <v>211</v>
      </c>
    </row>
    <row r="88" spans="1:12" x14ac:dyDescent="0.25">
      <c r="A88" s="60">
        <v>21</v>
      </c>
      <c r="B88" s="60">
        <v>10579</v>
      </c>
      <c r="C88" s="63">
        <v>11</v>
      </c>
      <c r="D88" s="60">
        <v>10598</v>
      </c>
      <c r="E88" s="63">
        <v>11</v>
      </c>
      <c r="F88" s="60">
        <v>10606</v>
      </c>
      <c r="G88" s="66"/>
      <c r="H88" s="66"/>
      <c r="I88" s="41"/>
      <c r="J88" s="41"/>
      <c r="K88" s="51">
        <v>0</v>
      </c>
      <c r="L88">
        <v>211</v>
      </c>
    </row>
    <row r="89" spans="1:12" x14ac:dyDescent="0.25">
      <c r="A89" s="60">
        <v>21</v>
      </c>
      <c r="B89" s="60">
        <v>10710</v>
      </c>
      <c r="C89" s="63">
        <v>11</v>
      </c>
      <c r="D89" s="60">
        <v>10728</v>
      </c>
      <c r="E89" s="63">
        <v>11</v>
      </c>
      <c r="F89" s="60">
        <v>10735</v>
      </c>
      <c r="G89" s="66"/>
      <c r="H89" s="66"/>
      <c r="I89" s="41"/>
      <c r="J89" s="41"/>
      <c r="K89" s="51">
        <v>0</v>
      </c>
      <c r="L89">
        <v>211</v>
      </c>
    </row>
    <row r="90" spans="1:12" x14ac:dyDescent="0.25">
      <c r="A90" s="60">
        <v>21</v>
      </c>
      <c r="B90" s="60">
        <v>10830</v>
      </c>
      <c r="C90" s="63">
        <v>11</v>
      </c>
      <c r="D90" s="60">
        <v>10842</v>
      </c>
      <c r="E90" s="63">
        <v>11</v>
      </c>
      <c r="F90" s="60">
        <v>10851</v>
      </c>
      <c r="G90" s="66"/>
      <c r="H90" s="66"/>
      <c r="I90" s="41"/>
      <c r="J90" s="41"/>
      <c r="K90" s="51">
        <v>0</v>
      </c>
      <c r="L90">
        <v>211</v>
      </c>
    </row>
    <row r="91" spans="1:12" x14ac:dyDescent="0.25">
      <c r="A91" s="60">
        <v>21</v>
      </c>
      <c r="B91" s="60">
        <v>10967</v>
      </c>
      <c r="C91" s="63">
        <v>11</v>
      </c>
      <c r="D91" s="60">
        <v>10981</v>
      </c>
      <c r="E91" s="63">
        <v>11</v>
      </c>
      <c r="F91" s="60">
        <v>10988</v>
      </c>
      <c r="G91" s="66"/>
      <c r="H91" s="66"/>
      <c r="I91" s="41"/>
      <c r="J91" s="41"/>
      <c r="K91" s="51">
        <v>0</v>
      </c>
      <c r="L91">
        <v>211</v>
      </c>
    </row>
    <row r="92" spans="1:12" x14ac:dyDescent="0.25">
      <c r="A92" s="60">
        <v>21</v>
      </c>
      <c r="B92" s="60">
        <v>11079</v>
      </c>
      <c r="C92" s="63">
        <v>11</v>
      </c>
      <c r="D92" s="60">
        <v>11092</v>
      </c>
      <c r="E92" s="63">
        <v>22</v>
      </c>
      <c r="F92" s="60">
        <v>11124</v>
      </c>
      <c r="G92" s="66"/>
      <c r="H92" s="66"/>
      <c r="I92" s="41"/>
      <c r="J92" s="41"/>
      <c r="K92" s="51">
        <v>0</v>
      </c>
      <c r="L92">
        <v>212</v>
      </c>
    </row>
    <row r="93" spans="1:12" x14ac:dyDescent="0.25">
      <c r="A93" s="60">
        <v>21</v>
      </c>
      <c r="B93" s="60">
        <v>11230</v>
      </c>
      <c r="C93" s="63">
        <v>11</v>
      </c>
      <c r="D93" s="60">
        <v>11244</v>
      </c>
      <c r="E93" s="63">
        <v>11</v>
      </c>
      <c r="F93" s="60">
        <v>11252</v>
      </c>
      <c r="G93" s="66"/>
      <c r="H93" s="66"/>
      <c r="I93" s="41"/>
      <c r="J93" s="41"/>
      <c r="K93" s="51">
        <v>0</v>
      </c>
      <c r="L93">
        <v>211</v>
      </c>
    </row>
    <row r="94" spans="1:12" x14ac:dyDescent="0.25">
      <c r="A94" s="60">
        <v>21</v>
      </c>
      <c r="B94" s="60">
        <v>11349</v>
      </c>
      <c r="C94" s="63">
        <v>11</v>
      </c>
      <c r="D94" s="60">
        <v>11361</v>
      </c>
      <c r="E94" s="63">
        <v>11</v>
      </c>
      <c r="F94" s="60">
        <v>11369</v>
      </c>
      <c r="G94" s="66"/>
      <c r="H94" s="66"/>
      <c r="I94" s="41"/>
      <c r="J94" s="41"/>
      <c r="K94" s="51">
        <v>0</v>
      </c>
      <c r="L94">
        <v>211</v>
      </c>
    </row>
    <row r="95" spans="1:12" x14ac:dyDescent="0.25">
      <c r="A95" s="60">
        <v>21</v>
      </c>
      <c r="B95" s="60">
        <v>11464</v>
      </c>
      <c r="C95" s="63">
        <v>11</v>
      </c>
      <c r="D95" s="60">
        <v>11477</v>
      </c>
      <c r="E95" s="63">
        <v>11</v>
      </c>
      <c r="F95" s="60">
        <v>11484</v>
      </c>
      <c r="G95" s="66"/>
      <c r="H95" s="66"/>
      <c r="I95" s="41"/>
      <c r="J95" s="41"/>
      <c r="K95" s="51">
        <v>0</v>
      </c>
      <c r="L95">
        <v>211</v>
      </c>
    </row>
    <row r="96" spans="1:12" x14ac:dyDescent="0.25">
      <c r="A96" s="60">
        <v>21</v>
      </c>
      <c r="B96" s="60">
        <v>11578</v>
      </c>
      <c r="C96" s="63">
        <v>11</v>
      </c>
      <c r="D96" s="60">
        <v>11591</v>
      </c>
      <c r="E96" s="63">
        <v>11</v>
      </c>
      <c r="F96" s="60">
        <v>11601</v>
      </c>
      <c r="G96" s="66"/>
      <c r="H96" s="66"/>
      <c r="I96" s="41"/>
      <c r="J96" s="41"/>
      <c r="K96" s="51">
        <v>0</v>
      </c>
      <c r="L96">
        <v>211</v>
      </c>
    </row>
    <row r="97" spans="1:12" x14ac:dyDescent="0.25">
      <c r="A97" s="60">
        <v>21</v>
      </c>
      <c r="B97" s="60">
        <v>11695</v>
      </c>
      <c r="C97" s="63">
        <v>11</v>
      </c>
      <c r="D97" s="60">
        <v>11708</v>
      </c>
      <c r="E97" s="63">
        <v>11</v>
      </c>
      <c r="F97" s="60">
        <v>11717</v>
      </c>
      <c r="G97" s="66"/>
      <c r="H97" s="66"/>
      <c r="I97" s="41"/>
      <c r="J97" s="41"/>
      <c r="K97" s="51">
        <v>1</v>
      </c>
      <c r="L97">
        <v>211</v>
      </c>
    </row>
    <row r="98" spans="1:12" x14ac:dyDescent="0.25">
      <c r="A98" s="17"/>
      <c r="B98" s="17"/>
      <c r="C98" s="17"/>
      <c r="D98" s="17"/>
      <c r="E98" s="17"/>
      <c r="F98" s="17"/>
      <c r="G98" s="17"/>
      <c r="H9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2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132</v>
      </c>
    </row>
    <row r="2" spans="1:48" x14ac:dyDescent="0.25">
      <c r="A2" t="s">
        <v>0</v>
      </c>
      <c r="B2" s="34">
        <v>40621</v>
      </c>
      <c r="C2" s="35"/>
      <c r="F2" s="26" t="s">
        <v>77</v>
      </c>
      <c r="G2" s="27">
        <v>0</v>
      </c>
    </row>
    <row r="3" spans="1:48" x14ac:dyDescent="0.25">
      <c r="A3" t="s">
        <v>1</v>
      </c>
      <c r="B3">
        <v>0</v>
      </c>
      <c r="F3" s="26" t="s">
        <v>78</v>
      </c>
      <c r="G3" s="27">
        <f>Start!J2</f>
        <v>211</v>
      </c>
      <c r="P3" s="26" t="s">
        <v>79</v>
      </c>
      <c r="Q3" s="27">
        <f>4994-COUNTBLANK(L7:L5000)</f>
        <v>75</v>
      </c>
      <c r="V3" s="26" t="s">
        <v>112</v>
      </c>
      <c r="W3">
        <f>COUNTA(L7:L19)</f>
        <v>13</v>
      </c>
      <c r="AA3" s="26" t="s">
        <v>112</v>
      </c>
      <c r="AB3">
        <f>COUNTA(L20:L31)</f>
        <v>12</v>
      </c>
      <c r="AF3" s="26" t="s">
        <v>112</v>
      </c>
      <c r="AG3">
        <f>COUNTA(L32:L44)</f>
        <v>13</v>
      </c>
      <c r="AK3" s="26" t="s">
        <v>112</v>
      </c>
      <c r="AL3">
        <f>COUNTA(L45:L56)</f>
        <v>12</v>
      </c>
      <c r="AP3" s="26" t="s">
        <v>112</v>
      </c>
      <c r="AQ3">
        <f>COUNTA(L57:L69)</f>
        <v>13</v>
      </c>
      <c r="AU3" s="26" t="s">
        <v>112</v>
      </c>
      <c r="AV3">
        <f>COUNTA(L70:L81)</f>
        <v>12</v>
      </c>
    </row>
    <row r="4" spans="1:48" x14ac:dyDescent="0.25">
      <c r="A4" t="s">
        <v>2</v>
      </c>
      <c r="B4">
        <v>0</v>
      </c>
      <c r="P4" s="26" t="s">
        <v>80</v>
      </c>
      <c r="Q4" s="27">
        <f>SUM(O7:O14)</f>
        <v>75</v>
      </c>
      <c r="V4" s="26" t="s">
        <v>113</v>
      </c>
      <c r="W4">
        <f>SUM(U7:U14)</f>
        <v>13</v>
      </c>
      <c r="AA4" s="26" t="s">
        <v>113</v>
      </c>
      <c r="AB4">
        <f>SUM(Z7:Z14)</f>
        <v>12</v>
      </c>
      <c r="AF4" s="26" t="s">
        <v>113</v>
      </c>
      <c r="AG4">
        <f>SUM(AE7:AE14)</f>
        <v>13</v>
      </c>
      <c r="AK4" s="26" t="s">
        <v>113</v>
      </c>
      <c r="AL4">
        <f>SUM(AJ7:AJ14)</f>
        <v>12</v>
      </c>
      <c r="AP4" s="26" t="s">
        <v>113</v>
      </c>
      <c r="AQ4">
        <f>SUM(AO7:AO14)</f>
        <v>13</v>
      </c>
      <c r="AU4" s="26" t="s">
        <v>113</v>
      </c>
      <c r="AV4">
        <f>SUM(AT7:AT14)</f>
        <v>12</v>
      </c>
    </row>
    <row r="5" spans="1:48" ht="15.75" thickBot="1" x14ac:dyDescent="0.3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5.75" thickBot="1" x14ac:dyDescent="0.3">
      <c r="A6" s="29" t="s">
        <v>85</v>
      </c>
      <c r="B6" s="30" t="s">
        <v>86</v>
      </c>
      <c r="C6" s="29" t="s">
        <v>87</v>
      </c>
      <c r="D6" s="30" t="s">
        <v>88</v>
      </c>
      <c r="E6" s="29" t="s">
        <v>89</v>
      </c>
      <c r="F6" s="30" t="s">
        <v>90</v>
      </c>
      <c r="G6" s="29" t="s">
        <v>91</v>
      </c>
      <c r="H6" s="30" t="s">
        <v>92</v>
      </c>
      <c r="I6" s="31" t="s">
        <v>93</v>
      </c>
      <c r="J6" s="32" t="s">
        <v>94</v>
      </c>
      <c r="K6" s="31" t="s">
        <v>95</v>
      </c>
      <c r="L6" s="33" t="s">
        <v>96</v>
      </c>
      <c r="N6" s="37" t="s">
        <v>81</v>
      </c>
      <c r="O6" s="38"/>
      <c r="P6" s="39" t="s">
        <v>82</v>
      </c>
      <c r="Q6" s="39" t="s">
        <v>83</v>
      </c>
      <c r="T6" s="53" t="s">
        <v>81</v>
      </c>
      <c r="U6" s="54"/>
      <c r="V6" s="39" t="s">
        <v>82</v>
      </c>
      <c r="W6" s="39" t="s">
        <v>83</v>
      </c>
      <c r="Y6" s="53" t="s">
        <v>81</v>
      </c>
      <c r="Z6" s="54"/>
      <c r="AA6" s="39" t="s">
        <v>82</v>
      </c>
      <c r="AB6" s="39" t="s">
        <v>83</v>
      </c>
      <c r="AD6" s="53" t="s">
        <v>81</v>
      </c>
      <c r="AE6" s="54"/>
      <c r="AF6" s="39" t="s">
        <v>82</v>
      </c>
      <c r="AG6" s="39" t="s">
        <v>83</v>
      </c>
      <c r="AI6" s="53" t="s">
        <v>81</v>
      </c>
      <c r="AJ6" s="54"/>
      <c r="AK6" s="39" t="s">
        <v>82</v>
      </c>
      <c r="AL6" s="39" t="s">
        <v>83</v>
      </c>
      <c r="AN6" s="53" t="s">
        <v>81</v>
      </c>
      <c r="AO6" s="54"/>
      <c r="AP6" s="39" t="s">
        <v>82</v>
      </c>
      <c r="AQ6" s="39" t="s">
        <v>83</v>
      </c>
      <c r="AS6" s="53" t="s">
        <v>81</v>
      </c>
      <c r="AT6" s="54"/>
      <c r="AU6" s="39" t="s">
        <v>82</v>
      </c>
      <c r="AV6" s="39" t="s">
        <v>83</v>
      </c>
    </row>
    <row r="7" spans="1:48" x14ac:dyDescent="0.25">
      <c r="A7" s="58">
        <v>21</v>
      </c>
      <c r="B7" s="58">
        <v>45</v>
      </c>
      <c r="C7" s="61">
        <v>11</v>
      </c>
      <c r="D7" s="58">
        <v>58</v>
      </c>
      <c r="E7" s="61">
        <v>11</v>
      </c>
      <c r="F7" s="58">
        <v>66</v>
      </c>
      <c r="G7" s="64"/>
      <c r="H7" s="64"/>
      <c r="I7" s="42"/>
      <c r="J7" s="42"/>
      <c r="K7" s="43">
        <v>0</v>
      </c>
      <c r="L7">
        <v>211</v>
      </c>
      <c r="N7" s="36">
        <v>111</v>
      </c>
      <c r="O7" s="36">
        <f>COUNTIF($L$7:$L$500,N7)</f>
        <v>9</v>
      </c>
      <c r="P7" s="36">
        <f>O7/$Q$4</f>
        <v>0.12</v>
      </c>
      <c r="Q7" s="36">
        <f>IF(P7=0,0,(P7*((LOG(P7))/LOG(2))))</f>
        <v>-0.36706724268642821</v>
      </c>
      <c r="T7" s="36">
        <f>N7</f>
        <v>111</v>
      </c>
      <c r="U7" s="36">
        <f>COUNTIF(L7:L19,T7)</f>
        <v>0</v>
      </c>
      <c r="V7" s="36">
        <f>U7/(W4-U11)</f>
        <v>0</v>
      </c>
      <c r="W7" s="36">
        <f>IF(V7=0,0,(V7*((LOG(V7))/LOG(2))))</f>
        <v>0</v>
      </c>
      <c r="Y7" s="36">
        <f>N7</f>
        <v>111</v>
      </c>
      <c r="Z7" s="36">
        <f>COUNTIF(L20:L31,Y7)</f>
        <v>1</v>
      </c>
      <c r="AA7" s="36">
        <f>Z7/(AB4-Z11)</f>
        <v>0.25</v>
      </c>
      <c r="AB7" s="36">
        <f>IF(AA7=0,0,(AA7*((LOG(AA7))/LOG(2))))</f>
        <v>-0.5</v>
      </c>
      <c r="AD7" s="36">
        <f>N7</f>
        <v>111</v>
      </c>
      <c r="AE7" s="36">
        <f>COUNTIF(L32:L44,AD7)</f>
        <v>4</v>
      </c>
      <c r="AF7" s="36">
        <f>AE7/(AG4-AE11)</f>
        <v>0.4</v>
      </c>
      <c r="AG7" s="36">
        <f>IF(AF7=0,0,(AF7*((LOG(AF7))/LOG(2))))</f>
        <v>-0.52877123795494496</v>
      </c>
      <c r="AI7" s="36">
        <f>N7</f>
        <v>111</v>
      </c>
      <c r="AJ7" s="36">
        <f>COUNTIF(L45:L56,AI7)</f>
        <v>3</v>
      </c>
      <c r="AK7" s="36">
        <f>AJ7/(AL4-AJ11)</f>
        <v>0.42857142857142855</v>
      </c>
      <c r="AL7" s="36">
        <f>IF(AK7=0,0,(AK7*((LOG(AK7))/LOG(2))))</f>
        <v>-0.52388246628704915</v>
      </c>
      <c r="AN7" s="36">
        <f>N7</f>
        <v>111</v>
      </c>
      <c r="AO7" s="36">
        <f>COUNTIF(L57:L69,AN7)</f>
        <v>1</v>
      </c>
      <c r="AP7" s="36">
        <f>AO7/(AQ4-AO11)</f>
        <v>0.2</v>
      </c>
      <c r="AQ7" s="36">
        <f>IF(AP7=0,0,(AP7*((LOG(AP7))/LOG(2))))</f>
        <v>-0.46438561897747244</v>
      </c>
      <c r="AS7" s="36">
        <f>N7</f>
        <v>111</v>
      </c>
      <c r="AT7" s="36">
        <f>COUNTIF(L70:L81,AS7)</f>
        <v>0</v>
      </c>
      <c r="AU7" s="36">
        <f>AT7/(AV4-AT11)</f>
        <v>0</v>
      </c>
      <c r="AV7" s="36">
        <f>IF(AU7=0,0,(AU7*((LOG(AU7))/LOG(2))))</f>
        <v>0</v>
      </c>
    </row>
    <row r="8" spans="1:48" x14ac:dyDescent="0.25">
      <c r="A8" s="59">
        <v>21</v>
      </c>
      <c r="B8" s="59">
        <v>186</v>
      </c>
      <c r="C8" s="62">
        <v>11</v>
      </c>
      <c r="D8" s="59">
        <v>200</v>
      </c>
      <c r="E8" s="62">
        <v>11</v>
      </c>
      <c r="F8" s="59">
        <v>213</v>
      </c>
      <c r="G8" s="65"/>
      <c r="H8" s="65"/>
      <c r="I8" s="42"/>
      <c r="J8" s="42"/>
      <c r="K8" s="43">
        <v>0</v>
      </c>
      <c r="L8">
        <v>211</v>
      </c>
      <c r="N8" s="36">
        <v>112</v>
      </c>
      <c r="O8" s="36">
        <f>COUNTIF($L$7:$L$500,N8)</f>
        <v>6</v>
      </c>
      <c r="P8" s="36">
        <f>O8/$Q$4</f>
        <v>0.08</v>
      </c>
      <c r="Q8" s="36">
        <f>IF(P8=0,0,(P8*((LOG(P8))/LOG(2))))</f>
        <v>-0.29150849518197797</v>
      </c>
      <c r="T8" s="36">
        <f>N8</f>
        <v>112</v>
      </c>
      <c r="U8" s="36">
        <f>COUNTIF(L7:L19,T8)</f>
        <v>0</v>
      </c>
      <c r="V8" s="36">
        <f>U8/(W4-U11)</f>
        <v>0</v>
      </c>
      <c r="W8" s="36">
        <f>IF(V8=0,0,(V8*((LOG(V8))/LOG(2))))</f>
        <v>0</v>
      </c>
      <c r="Y8" s="36">
        <f>N8</f>
        <v>112</v>
      </c>
      <c r="Z8" s="36">
        <f>COUNTIF(L20:L31,Y8)</f>
        <v>2</v>
      </c>
      <c r="AA8" s="36">
        <f>Z8/(AB4-Z11)</f>
        <v>0.5</v>
      </c>
      <c r="AB8" s="36">
        <f>IF(AA8=0,0,(AA8*((LOG(AA8))/LOG(2))))</f>
        <v>-0.5</v>
      </c>
      <c r="AD8" s="36">
        <f>N8</f>
        <v>112</v>
      </c>
      <c r="AE8" s="36">
        <f>COUNTIF(L32:L44,AD8)</f>
        <v>1</v>
      </c>
      <c r="AF8" s="36">
        <f>AE8/(AG4-AE11)</f>
        <v>0.1</v>
      </c>
      <c r="AG8" s="36">
        <f>IF(AF8=0,0,(AF8*((LOG(AF8))/LOG(2))))</f>
        <v>-0.33219280948873625</v>
      </c>
      <c r="AI8" s="36">
        <f>N8</f>
        <v>112</v>
      </c>
      <c r="AJ8" s="36">
        <f>COUNTIF(L45:L56,AI8)</f>
        <v>2</v>
      </c>
      <c r="AK8" s="36">
        <f>AJ8/(AL4-AJ11)</f>
        <v>0.2857142857142857</v>
      </c>
      <c r="AL8" s="36">
        <f>IF(AK8=0,0,(AK8*((LOG(AK8))/LOG(2))))</f>
        <v>-0.51638712058788683</v>
      </c>
      <c r="AN8" s="36">
        <f>N8</f>
        <v>112</v>
      </c>
      <c r="AO8" s="36">
        <f>COUNTIF(L57:L69,AN8)</f>
        <v>0</v>
      </c>
      <c r="AP8" s="36">
        <f>AO8/(AQ4-AO11)</f>
        <v>0</v>
      </c>
      <c r="AQ8" s="36">
        <f>IF(AP8=0,0,(AP8*((LOG(AP8))/LOG(2))))</f>
        <v>0</v>
      </c>
      <c r="AS8" s="36">
        <f>N8</f>
        <v>112</v>
      </c>
      <c r="AT8" s="36">
        <f>COUNTIF(L70:L81,AS8)</f>
        <v>1</v>
      </c>
      <c r="AU8" s="36">
        <f>AT8/(AV4-AT11)</f>
        <v>0.16666666666666666</v>
      </c>
      <c r="AV8" s="36">
        <f>IF(AU8=0,0,(AU8*((LOG(AU8))/LOG(2))))</f>
        <v>-0.43082708345352599</v>
      </c>
    </row>
    <row r="9" spans="1:48" x14ac:dyDescent="0.25">
      <c r="A9" s="59">
        <v>21</v>
      </c>
      <c r="B9" s="59">
        <v>356</v>
      </c>
      <c r="C9" s="62">
        <v>11</v>
      </c>
      <c r="D9" s="59">
        <v>370</v>
      </c>
      <c r="E9" s="62">
        <v>11</v>
      </c>
      <c r="F9" s="59">
        <v>380</v>
      </c>
      <c r="G9" s="65"/>
      <c r="H9" s="65"/>
      <c r="I9" s="42"/>
      <c r="J9" s="42"/>
      <c r="K9" s="43">
        <v>0</v>
      </c>
      <c r="L9">
        <v>211</v>
      </c>
      <c r="N9" s="36">
        <v>121</v>
      </c>
      <c r="O9" s="36">
        <f>COUNTIF($L$7:$L$500,N9)</f>
        <v>0</v>
      </c>
      <c r="P9" s="36">
        <f>O9/$Q$4</f>
        <v>0</v>
      </c>
      <c r="Q9" s="36">
        <f>IF(P9=0,0,(P9*((LOG(P9))/LOG(2))))</f>
        <v>0</v>
      </c>
      <c r="T9" s="36">
        <f>N9</f>
        <v>121</v>
      </c>
      <c r="U9" s="36">
        <f>COUNTIF(L7:L19,T9)</f>
        <v>0</v>
      </c>
      <c r="V9" s="36">
        <f>U9/(W4-U11)</f>
        <v>0</v>
      </c>
      <c r="W9" s="36">
        <f>IF(V9=0,0,(V9*((LOG(V9))/LOG(2))))</f>
        <v>0</v>
      </c>
      <c r="Y9" s="36">
        <f>N9</f>
        <v>121</v>
      </c>
      <c r="Z9" s="36">
        <f>COUNTIF(L20:L31,Y9)</f>
        <v>0</v>
      </c>
      <c r="AA9" s="36">
        <f>Z9/(AB4-Z11)</f>
        <v>0</v>
      </c>
      <c r="AB9" s="36">
        <f>IF(AA9=0,0,(AA9*((LOG(AA9))/LOG(2))))</f>
        <v>0</v>
      </c>
      <c r="AD9" s="36">
        <f>N9</f>
        <v>121</v>
      </c>
      <c r="AE9" s="36">
        <f>COUNTIF(L32:L44,AD9)</f>
        <v>0</v>
      </c>
      <c r="AF9" s="36">
        <f>AE9/(AG4-AE11)</f>
        <v>0</v>
      </c>
      <c r="AG9" s="36">
        <f>IF(AF9=0,0,(AF9*((LOG(AF9))/LOG(2))))</f>
        <v>0</v>
      </c>
      <c r="AI9" s="36">
        <f>N9</f>
        <v>121</v>
      </c>
      <c r="AJ9" s="36">
        <f>COUNTIF(L45:L56,AI9)</f>
        <v>0</v>
      </c>
      <c r="AK9" s="36">
        <f>AJ9/(AL4-AJ11)</f>
        <v>0</v>
      </c>
      <c r="AL9" s="36">
        <f>IF(AK9=0,0,(AK9*((LOG(AK9))/LOG(2))))</f>
        <v>0</v>
      </c>
      <c r="AN9" s="36">
        <f>N9</f>
        <v>121</v>
      </c>
      <c r="AO9" s="36">
        <f>COUNTIF(L57:L69,AN9)</f>
        <v>0</v>
      </c>
      <c r="AP9" s="36">
        <f>AO9/(AQ4-AO11)</f>
        <v>0</v>
      </c>
      <c r="AQ9" s="36">
        <f>IF(AP9=0,0,(AP9*((LOG(AP9))/LOG(2))))</f>
        <v>0</v>
      </c>
      <c r="AS9" s="36">
        <f>N9</f>
        <v>121</v>
      </c>
      <c r="AT9" s="36">
        <f>COUNTIF(L70:L81,AS9)</f>
        <v>0</v>
      </c>
      <c r="AU9" s="36">
        <f>AT9/(AV4-AT11)</f>
        <v>0</v>
      </c>
      <c r="AV9" s="36">
        <f>IF(AU9=0,0,(AU9*((LOG(AU9))/LOG(2))))</f>
        <v>0</v>
      </c>
    </row>
    <row r="10" spans="1:48" x14ac:dyDescent="0.25">
      <c r="A10" s="59">
        <v>21</v>
      </c>
      <c r="B10" s="59">
        <v>482</v>
      </c>
      <c r="C10" s="62">
        <v>11</v>
      </c>
      <c r="D10" s="59">
        <v>497</v>
      </c>
      <c r="E10" s="62">
        <v>11</v>
      </c>
      <c r="F10" s="59">
        <v>506</v>
      </c>
      <c r="G10" s="65"/>
      <c r="H10" s="65"/>
      <c r="I10" s="42"/>
      <c r="J10" s="42"/>
      <c r="K10" s="43">
        <v>0</v>
      </c>
      <c r="L10">
        <v>211</v>
      </c>
      <c r="N10" s="36">
        <v>122</v>
      </c>
      <c r="O10" s="36">
        <f>COUNTIF($L$7:$L$500,N10)</f>
        <v>0</v>
      </c>
      <c r="P10" s="36">
        <f>O10/$Q$4</f>
        <v>0</v>
      </c>
      <c r="Q10" s="36">
        <f>IF(P10=0,0,(P10*((LOG(P10))/LOG(2))))</f>
        <v>0</v>
      </c>
      <c r="T10" s="36">
        <f>N10</f>
        <v>122</v>
      </c>
      <c r="U10" s="36">
        <f>COUNTIF(L7:L19,T10)</f>
        <v>0</v>
      </c>
      <c r="V10" s="36">
        <f>U10/(W4-U11)</f>
        <v>0</v>
      </c>
      <c r="W10" s="36">
        <f>IF(V10=0,0,(V10*((LOG(V10))/LOG(2))))</f>
        <v>0</v>
      </c>
      <c r="Y10" s="36">
        <f>N10</f>
        <v>122</v>
      </c>
      <c r="Z10" s="36">
        <f>COUNTIF(L20:L31,Y10)</f>
        <v>0</v>
      </c>
      <c r="AA10" s="36">
        <f>Z10/(AB4-Z11)</f>
        <v>0</v>
      </c>
      <c r="AB10" s="36">
        <f>IF(AA10=0,0,(AA10*((LOG(AA10))/LOG(2))))</f>
        <v>0</v>
      </c>
      <c r="AD10" s="36">
        <f>N10</f>
        <v>122</v>
      </c>
      <c r="AE10" s="36">
        <f>COUNTIF(L32:L44,AD10)</f>
        <v>0</v>
      </c>
      <c r="AF10" s="36">
        <f>AE10/(AG4-AE11)</f>
        <v>0</v>
      </c>
      <c r="AG10" s="36">
        <f>IF(AF10=0,0,(AF10*((LOG(AF10))/LOG(2))))</f>
        <v>0</v>
      </c>
      <c r="AI10" s="36">
        <f>N10</f>
        <v>122</v>
      </c>
      <c r="AJ10" s="36">
        <f>COUNTIF(L45:L56,AI10)</f>
        <v>0</v>
      </c>
      <c r="AK10" s="36">
        <f>AJ10/(AL4-AJ11)</f>
        <v>0</v>
      </c>
      <c r="AL10" s="36">
        <f>IF(AK10=0,0,(AK10*((LOG(AK10))/LOG(2))))</f>
        <v>0</v>
      </c>
      <c r="AN10" s="36">
        <f>N10</f>
        <v>122</v>
      </c>
      <c r="AO10" s="36">
        <f>COUNTIF(L57:L69,AN10)</f>
        <v>0</v>
      </c>
      <c r="AP10" s="36">
        <f>AO10/(AQ4-AO11)</f>
        <v>0</v>
      </c>
      <c r="AQ10" s="36">
        <f>IF(AP10=0,0,(AP10*((LOG(AP10))/LOG(2))))</f>
        <v>0</v>
      </c>
      <c r="AS10" s="36">
        <f>N10</f>
        <v>122</v>
      </c>
      <c r="AT10" s="36">
        <f>COUNTIF(L70:L81,AS10)</f>
        <v>0</v>
      </c>
      <c r="AU10" s="36">
        <f>AT10/(AV4-AT11)</f>
        <v>0</v>
      </c>
      <c r="AV10" s="36">
        <f>IF(AU10=0,0,(AU10*((LOG(AU10))/LOG(2))))</f>
        <v>0</v>
      </c>
    </row>
    <row r="11" spans="1:48" x14ac:dyDescent="0.25">
      <c r="A11" s="59">
        <v>21</v>
      </c>
      <c r="B11" s="59">
        <v>620</v>
      </c>
      <c r="C11" s="62">
        <v>11</v>
      </c>
      <c r="D11" s="59">
        <v>633</v>
      </c>
      <c r="E11" s="62">
        <v>11</v>
      </c>
      <c r="F11" s="59">
        <v>643</v>
      </c>
      <c r="G11" s="65"/>
      <c r="H11" s="65"/>
      <c r="I11" s="42"/>
      <c r="J11" s="42"/>
      <c r="K11" s="43">
        <v>0</v>
      </c>
      <c r="L11">
        <v>211</v>
      </c>
      <c r="N11" s="36">
        <v>211</v>
      </c>
      <c r="O11" s="36">
        <f>COUNTIF($L$7:$L$500,N11)</f>
        <v>40</v>
      </c>
      <c r="P11" s="36">
        <f>O11/$Q$4</f>
        <v>0.53333333333333333</v>
      </c>
      <c r="Q11" s="36">
        <f>IF(P11=0,0,(P11*((LOG(P11))/LOG(2))))</f>
        <v>-0.4836749843245432</v>
      </c>
      <c r="T11" s="36">
        <f>N11</f>
        <v>211</v>
      </c>
      <c r="U11" s="36">
        <f>COUNTIF(L7:L19,T11)</f>
        <v>10</v>
      </c>
      <c r="V11" s="55"/>
      <c r="W11" s="56"/>
      <c r="Y11" s="36">
        <f>N11</f>
        <v>211</v>
      </c>
      <c r="Z11" s="36">
        <f>COUNTIF(L20:L31,Y11)</f>
        <v>8</v>
      </c>
      <c r="AA11" s="55"/>
      <c r="AB11" s="56"/>
      <c r="AD11" s="36">
        <f>N11</f>
        <v>211</v>
      </c>
      <c r="AE11" s="36">
        <f>COUNTIF(L32:L44,AD11)</f>
        <v>3</v>
      </c>
      <c r="AF11" s="55"/>
      <c r="AG11" s="56"/>
      <c r="AI11" s="36">
        <f>N11</f>
        <v>211</v>
      </c>
      <c r="AJ11" s="36">
        <f>COUNTIF(L45:L56,AI11)</f>
        <v>5</v>
      </c>
      <c r="AK11" s="55"/>
      <c r="AL11" s="56"/>
      <c r="AN11" s="36">
        <f>N11</f>
        <v>211</v>
      </c>
      <c r="AO11" s="36">
        <f>COUNTIF(L57:L69,AN11)</f>
        <v>8</v>
      </c>
      <c r="AP11" s="55"/>
      <c r="AQ11" s="56"/>
      <c r="AS11" s="36">
        <f>N11</f>
        <v>211</v>
      </c>
      <c r="AT11" s="36">
        <f>COUNTIF(L70:L81,AS11)</f>
        <v>6</v>
      </c>
      <c r="AU11" s="55"/>
      <c r="AV11" s="56"/>
    </row>
    <row r="12" spans="1:48" x14ac:dyDescent="0.25">
      <c r="A12" s="59">
        <v>21</v>
      </c>
      <c r="B12" s="59">
        <v>737</v>
      </c>
      <c r="C12" s="62">
        <v>11</v>
      </c>
      <c r="D12" s="59">
        <v>750</v>
      </c>
      <c r="E12" s="62">
        <v>11</v>
      </c>
      <c r="F12" s="59">
        <v>760</v>
      </c>
      <c r="G12" s="65"/>
      <c r="H12" s="65"/>
      <c r="I12" s="42"/>
      <c r="J12" s="42"/>
      <c r="K12" s="43">
        <v>0</v>
      </c>
      <c r="L12">
        <v>211</v>
      </c>
      <c r="N12" s="36">
        <v>212</v>
      </c>
      <c r="O12" s="36">
        <f>COUNTIF($L$7:$L$500,N12)</f>
        <v>0</v>
      </c>
      <c r="P12" s="36">
        <f>O12/$Q$4</f>
        <v>0</v>
      </c>
      <c r="Q12" s="36">
        <f>IF(P12=0,0,(P12*((LOG(P12))/LOG(2))))</f>
        <v>0</v>
      </c>
      <c r="T12" s="36">
        <f>N12</f>
        <v>212</v>
      </c>
      <c r="U12" s="36">
        <f>COUNTIF(L7:L19,T12)</f>
        <v>0</v>
      </c>
      <c r="V12" s="36">
        <f>U12/(W4-U11)</f>
        <v>0</v>
      </c>
      <c r="W12" s="36">
        <f>IF(V12=0,0,(V12*((LOG(V12))/LOG(2))))</f>
        <v>0</v>
      </c>
      <c r="Y12" s="36">
        <f>N12</f>
        <v>212</v>
      </c>
      <c r="Z12" s="36">
        <f>COUNTIF(L20:L31,Y12)</f>
        <v>0</v>
      </c>
      <c r="AA12" s="36">
        <f>Z12/(AB4-Z11)</f>
        <v>0</v>
      </c>
      <c r="AB12" s="36">
        <f>IF(AA12=0,0,(AA12*((LOG(AA12))/LOG(2))))</f>
        <v>0</v>
      </c>
      <c r="AD12" s="36">
        <f>N12</f>
        <v>212</v>
      </c>
      <c r="AE12" s="36">
        <f>COUNTIF(L32:L44,AD12)</f>
        <v>0</v>
      </c>
      <c r="AF12" s="36">
        <f>AE12/(AG4-AE11)</f>
        <v>0</v>
      </c>
      <c r="AG12" s="36">
        <f>IF(AF12=0,0,(AF12*((LOG(AF12))/LOG(2))))</f>
        <v>0</v>
      </c>
      <c r="AI12" s="36">
        <f>N12</f>
        <v>212</v>
      </c>
      <c r="AJ12" s="36">
        <f>COUNTIF(L45:L56,AI12)</f>
        <v>0</v>
      </c>
      <c r="AK12" s="36">
        <f>AJ12/(AL4-AJ11)</f>
        <v>0</v>
      </c>
      <c r="AL12" s="36">
        <f>IF(AK12=0,0,(AK12*((LOG(AK12))/LOG(2))))</f>
        <v>0</v>
      </c>
      <c r="AN12" s="36">
        <f>N12</f>
        <v>212</v>
      </c>
      <c r="AO12" s="36">
        <f>COUNTIF(L57:L69,AN12)</f>
        <v>0</v>
      </c>
      <c r="AP12" s="36">
        <f>AO12/(AQ4-AO11)</f>
        <v>0</v>
      </c>
      <c r="AQ12" s="36">
        <f>IF(AP12=0,0,(AP12*((LOG(AP12))/LOG(2))))</f>
        <v>0</v>
      </c>
      <c r="AS12" s="36">
        <f>N12</f>
        <v>212</v>
      </c>
      <c r="AT12" s="36">
        <f>COUNTIF(L70:L81,AS12)</f>
        <v>0</v>
      </c>
      <c r="AU12" s="36">
        <f>AT12/(AV4-AT11)</f>
        <v>0</v>
      </c>
      <c r="AV12" s="36">
        <f>IF(AU12=0,0,(AU12*((LOG(AU12))/LOG(2))))</f>
        <v>0</v>
      </c>
    </row>
    <row r="13" spans="1:48" x14ac:dyDescent="0.25">
      <c r="A13" s="59">
        <v>21</v>
      </c>
      <c r="B13" s="59">
        <v>853</v>
      </c>
      <c r="C13" s="62">
        <v>11</v>
      </c>
      <c r="D13" s="59">
        <v>870</v>
      </c>
      <c r="E13" s="62">
        <v>11</v>
      </c>
      <c r="F13" s="59">
        <v>877</v>
      </c>
      <c r="G13" s="65"/>
      <c r="H13" s="65"/>
      <c r="I13" s="42"/>
      <c r="J13" s="42"/>
      <c r="K13" s="43">
        <v>0</v>
      </c>
      <c r="L13">
        <v>211</v>
      </c>
      <c r="N13" s="36">
        <v>221</v>
      </c>
      <c r="O13" s="36">
        <f>COUNTIF($L$7:$L$500,N13)</f>
        <v>18</v>
      </c>
      <c r="P13" s="36">
        <f>O13/$Q$4</f>
        <v>0.24</v>
      </c>
      <c r="Q13" s="36">
        <f>IF(P13=0,0,(P13*((LOG(P13))/LOG(2))))</f>
        <v>-0.49413448537285637</v>
      </c>
      <c r="T13" s="36">
        <f>N13</f>
        <v>221</v>
      </c>
      <c r="U13" s="36">
        <f>COUNTIF(L7:L19,T13)</f>
        <v>2</v>
      </c>
      <c r="V13" s="36">
        <f>U13/(W4-U11)</f>
        <v>0.66666666666666663</v>
      </c>
      <c r="W13" s="36">
        <f>IF(V13=0,0,(V13*((LOG(V13))/LOG(2))))</f>
        <v>-0.38997500048077083</v>
      </c>
      <c r="Y13" s="36">
        <f>N13</f>
        <v>221</v>
      </c>
      <c r="Z13" s="36">
        <f>COUNTIF(L20:L31,Y13)</f>
        <v>1</v>
      </c>
      <c r="AA13" s="36">
        <f>Z13/(AB4-Z11)</f>
        <v>0.25</v>
      </c>
      <c r="AB13" s="36">
        <f>IF(AA13=0,0,(AA13*((LOG(AA13))/LOG(2))))</f>
        <v>-0.5</v>
      </c>
      <c r="AD13" s="36">
        <f>N13</f>
        <v>221</v>
      </c>
      <c r="AE13" s="36">
        <f>COUNTIF(L32:L44,AD13)</f>
        <v>4</v>
      </c>
      <c r="AF13" s="36">
        <f>AE13/(AG4-AE11)</f>
        <v>0.4</v>
      </c>
      <c r="AG13" s="36">
        <f>IF(AF13=0,0,(AF13*((LOG(AF13))/LOG(2))))</f>
        <v>-0.52877123795494496</v>
      </c>
      <c r="AI13" s="36">
        <f>N13</f>
        <v>221</v>
      </c>
      <c r="AJ13" s="36">
        <f>COUNTIF(L45:L56,AI13)</f>
        <v>2</v>
      </c>
      <c r="AK13" s="36">
        <f>AJ13/(AL4-AJ11)</f>
        <v>0.2857142857142857</v>
      </c>
      <c r="AL13" s="36">
        <f>IF(AK13=0,0,(AK13*((LOG(AK13))/LOG(2))))</f>
        <v>-0.51638712058788683</v>
      </c>
      <c r="AN13" s="36">
        <f>N13</f>
        <v>221</v>
      </c>
      <c r="AO13" s="36">
        <f>COUNTIF(L57:L69,AN13)</f>
        <v>4</v>
      </c>
      <c r="AP13" s="36">
        <f>AO13/(AQ4-AO11)</f>
        <v>0.8</v>
      </c>
      <c r="AQ13" s="36">
        <f>IF(AP13=0,0,(AP13*((LOG(AP13))/LOG(2))))</f>
        <v>-0.25754247590988982</v>
      </c>
      <c r="AS13" s="36">
        <f>N13</f>
        <v>221</v>
      </c>
      <c r="AT13" s="36">
        <f>COUNTIF(L70:L81,AS13)</f>
        <v>5</v>
      </c>
      <c r="AU13" s="36">
        <f>AT13/(AV4-AT11)</f>
        <v>0.83333333333333337</v>
      </c>
      <c r="AV13" s="36">
        <f>IF(AU13=0,0,(AU13*((LOG(AU13))/LOG(2))))</f>
        <v>-0.21919533819482812</v>
      </c>
    </row>
    <row r="14" spans="1:48" x14ac:dyDescent="0.25">
      <c r="A14" s="59">
        <v>21</v>
      </c>
      <c r="B14" s="59">
        <v>972</v>
      </c>
      <c r="C14" s="62">
        <v>22</v>
      </c>
      <c r="D14" s="59">
        <v>985</v>
      </c>
      <c r="E14" s="62">
        <v>13</v>
      </c>
      <c r="F14" s="59">
        <v>998</v>
      </c>
      <c r="G14" s="65"/>
      <c r="H14" s="65"/>
      <c r="I14" s="42"/>
      <c r="J14" s="42"/>
      <c r="K14" s="43">
        <v>0</v>
      </c>
      <c r="L14">
        <v>221</v>
      </c>
      <c r="N14" s="36">
        <v>222</v>
      </c>
      <c r="O14" s="36">
        <f>COUNTIF($L$7:$L$500,N14)</f>
        <v>2</v>
      </c>
      <c r="P14" s="36">
        <f>O14/$Q$4</f>
        <v>2.6666666666666668E-2</v>
      </c>
      <c r="Q14" s="36">
        <f>IF(P14=0,0,(P14*((LOG(P14))/LOG(2))))</f>
        <v>-0.13943516507989015</v>
      </c>
      <c r="T14" s="36">
        <f>N14</f>
        <v>222</v>
      </c>
      <c r="U14" s="36">
        <f>COUNTIF(L7:L19,T14)</f>
        <v>1</v>
      </c>
      <c r="V14" s="36">
        <f>U14/(W4-U11)</f>
        <v>0.33333333333333331</v>
      </c>
      <c r="W14" s="36">
        <f>IF(V14=0,0,(V14*((LOG(V14))/LOG(2))))</f>
        <v>-0.52832083357371862</v>
      </c>
      <c r="Y14" s="36">
        <f>N14</f>
        <v>222</v>
      </c>
      <c r="Z14" s="36">
        <f>COUNTIF(L20:L31,Y14)</f>
        <v>0</v>
      </c>
      <c r="AA14" s="36">
        <f>Z14/(AB4-Z11)</f>
        <v>0</v>
      </c>
      <c r="AB14" s="36">
        <f>IF(AA14=0,0,(AA14*((LOG(AA14))/LOG(2))))</f>
        <v>0</v>
      </c>
      <c r="AD14" s="36">
        <f>N14</f>
        <v>222</v>
      </c>
      <c r="AE14" s="36">
        <f>COUNTIF(L32:L44,AD14)</f>
        <v>1</v>
      </c>
      <c r="AF14" s="36">
        <f>AE14/(AG4-AE11)</f>
        <v>0.1</v>
      </c>
      <c r="AG14" s="36">
        <f>IF(AF14=0,0,(AF14*((LOG(AF14))/LOG(2))))</f>
        <v>-0.33219280948873625</v>
      </c>
      <c r="AI14" s="36">
        <f>N14</f>
        <v>222</v>
      </c>
      <c r="AJ14" s="36">
        <f>COUNTIF(L45:L56,AI14)</f>
        <v>0</v>
      </c>
      <c r="AK14" s="36">
        <f>AJ14/(AL4-AJ11)</f>
        <v>0</v>
      </c>
      <c r="AL14" s="36">
        <f>IF(AK14=0,0,(AK14*((LOG(AK14))/LOG(2))))</f>
        <v>0</v>
      </c>
      <c r="AN14" s="36">
        <f>N14</f>
        <v>222</v>
      </c>
      <c r="AO14" s="36">
        <f>COUNTIF(L57:L69,AN14)</f>
        <v>0</v>
      </c>
      <c r="AP14" s="36">
        <f>AO14/(AQ4-AO11)</f>
        <v>0</v>
      </c>
      <c r="AQ14" s="36">
        <f>IF(AP14=0,0,(AP14*((LOG(AP14))/LOG(2))))</f>
        <v>0</v>
      </c>
      <c r="AS14" s="36">
        <f>N14</f>
        <v>222</v>
      </c>
      <c r="AT14" s="36">
        <f>COUNTIF(L70:L81,AS14)</f>
        <v>0</v>
      </c>
      <c r="AU14" s="36">
        <f>AT14/(AV4-AT11)</f>
        <v>0</v>
      </c>
      <c r="AV14" s="36">
        <f>IF(AU14=0,0,(AU14*((LOG(AU14))/LOG(2))))</f>
        <v>0</v>
      </c>
    </row>
    <row r="15" spans="1:48" x14ac:dyDescent="0.25">
      <c r="A15" s="59">
        <v>21</v>
      </c>
      <c r="B15" s="59">
        <v>1115</v>
      </c>
      <c r="C15" s="62">
        <v>11</v>
      </c>
      <c r="D15" s="59">
        <v>1129</v>
      </c>
      <c r="E15" s="62">
        <v>11</v>
      </c>
      <c r="F15" s="59">
        <v>1140</v>
      </c>
      <c r="G15" s="65"/>
      <c r="H15" s="65"/>
      <c r="I15" s="42"/>
      <c r="J15" s="42"/>
      <c r="K15" s="43">
        <v>0</v>
      </c>
      <c r="L15">
        <v>211</v>
      </c>
      <c r="P15">
        <f>SUM(P7:P14)</f>
        <v>1</v>
      </c>
      <c r="Q15">
        <f>-SUM(Q7:Q14)</f>
        <v>1.775820372645696</v>
      </c>
      <c r="V15">
        <f>SUM(V7:V14)</f>
        <v>1</v>
      </c>
      <c r="W15">
        <f>-SUM(W7:W14)</f>
        <v>0.91829583405448945</v>
      </c>
      <c r="AA15">
        <f>SUM(AA7:AA14)</f>
        <v>1</v>
      </c>
      <c r="AB15">
        <f>-SUM(AB7:AB14)</f>
        <v>1.5</v>
      </c>
      <c r="AF15">
        <f>SUM(AF7:AF14)</f>
        <v>1</v>
      </c>
      <c r="AG15">
        <f>-SUM(AG7:AG14)</f>
        <v>1.7219280948873625</v>
      </c>
      <c r="AK15">
        <f>SUM(AK7:AK14)</f>
        <v>0.99999999999999989</v>
      </c>
      <c r="AL15">
        <f>-SUM(AL7:AL14)</f>
        <v>1.5566567074628228</v>
      </c>
      <c r="AP15">
        <f>SUM(AP7:AP14)</f>
        <v>1</v>
      </c>
      <c r="AQ15">
        <f>-SUM(AQ7:AQ14)</f>
        <v>0.72192809488736231</v>
      </c>
      <c r="AU15">
        <f>SUM(AU7:AU14)</f>
        <v>1</v>
      </c>
      <c r="AV15">
        <f>-SUM(AV7:AV14)</f>
        <v>0.65002242164835411</v>
      </c>
    </row>
    <row r="16" spans="1:48" x14ac:dyDescent="0.25">
      <c r="A16" s="59">
        <v>21</v>
      </c>
      <c r="B16" s="59">
        <v>1236</v>
      </c>
      <c r="C16" s="62">
        <v>22</v>
      </c>
      <c r="D16" s="59">
        <v>1252</v>
      </c>
      <c r="E16" s="62">
        <v>13</v>
      </c>
      <c r="F16" s="59">
        <v>1265</v>
      </c>
      <c r="G16" s="65"/>
      <c r="H16" s="65"/>
      <c r="I16" s="42"/>
      <c r="J16" s="42"/>
      <c r="K16" s="43">
        <v>0</v>
      </c>
      <c r="L16">
        <v>221</v>
      </c>
      <c r="P16" s="28" t="s">
        <v>84</v>
      </c>
      <c r="Q16" s="28">
        <f>Q15/(LOG(Q4)/LOG(2))</f>
        <v>0.28509745762150634</v>
      </c>
      <c r="V16" s="28" t="s">
        <v>111</v>
      </c>
      <c r="W16" s="28">
        <f>W15/(LOG(W4)/LOG(2))</f>
        <v>0.24815857141318151</v>
      </c>
      <c r="AA16" s="28" t="s">
        <v>114</v>
      </c>
      <c r="AB16" s="28">
        <f>AB15/(LOG(AB4)/LOG(2))</f>
        <v>0.41841441847669475</v>
      </c>
      <c r="AF16" s="28" t="s">
        <v>115</v>
      </c>
      <c r="AG16" s="28">
        <f>AG15/(LOG(AG4)/LOG(2))</f>
        <v>0.46533067041891157</v>
      </c>
      <c r="AK16" s="28" t="s">
        <v>116</v>
      </c>
      <c r="AL16" s="28">
        <f>AL15/(LOG(AL4)/LOG(2))</f>
        <v>0.43421840734726885</v>
      </c>
      <c r="AP16" s="28" t="s">
        <v>117</v>
      </c>
      <c r="AQ16" s="28">
        <f>AQ15/(LOG(AQ4)/LOG(2))</f>
        <v>0.19509251599159175</v>
      </c>
      <c r="AU16" s="28" t="s">
        <v>118</v>
      </c>
      <c r="AV16" s="28">
        <f>AV15/(LOG(AV4)/LOG(2))</f>
        <v>0.18131916903387263</v>
      </c>
    </row>
    <row r="17" spans="1:22" x14ac:dyDescent="0.25">
      <c r="A17" s="59">
        <v>21</v>
      </c>
      <c r="B17" s="59">
        <v>1367</v>
      </c>
      <c r="C17" s="62">
        <v>22</v>
      </c>
      <c r="D17" s="59">
        <v>1384</v>
      </c>
      <c r="E17" s="62">
        <v>24</v>
      </c>
      <c r="F17" s="59">
        <v>1386</v>
      </c>
      <c r="G17" s="65"/>
      <c r="H17" s="65"/>
      <c r="I17" s="42"/>
      <c r="J17" s="42"/>
      <c r="K17" s="43">
        <v>0</v>
      </c>
      <c r="L17">
        <v>222</v>
      </c>
    </row>
    <row r="18" spans="1:22" x14ac:dyDescent="0.25">
      <c r="A18" s="59">
        <v>21</v>
      </c>
      <c r="B18" s="59">
        <v>1497</v>
      </c>
      <c r="C18" s="62">
        <v>11</v>
      </c>
      <c r="D18" s="59">
        <v>1513</v>
      </c>
      <c r="E18" s="62">
        <v>11</v>
      </c>
      <c r="F18" s="59">
        <v>1523</v>
      </c>
      <c r="G18" s="65"/>
      <c r="H18" s="65"/>
      <c r="I18" s="42"/>
      <c r="J18" s="42"/>
      <c r="K18" s="43">
        <v>0</v>
      </c>
      <c r="L18">
        <v>211</v>
      </c>
    </row>
    <row r="19" spans="1:22" x14ac:dyDescent="0.25">
      <c r="A19" s="59">
        <v>21</v>
      </c>
      <c r="B19" s="59">
        <v>1621</v>
      </c>
      <c r="C19" s="62">
        <v>11</v>
      </c>
      <c r="D19" s="59">
        <v>1635</v>
      </c>
      <c r="E19" s="62">
        <v>11</v>
      </c>
      <c r="F19" s="59">
        <v>1645</v>
      </c>
      <c r="G19" s="65"/>
      <c r="H19" s="65"/>
      <c r="I19" s="42"/>
      <c r="J19" s="42"/>
      <c r="K19" s="43">
        <v>0</v>
      </c>
      <c r="L19">
        <v>211</v>
      </c>
      <c r="N19" s="40" t="s">
        <v>97</v>
      </c>
      <c r="O19" s="40"/>
      <c r="P19" s="45"/>
      <c r="Q19" s="45"/>
      <c r="R19" s="45"/>
      <c r="S19" s="45"/>
      <c r="T19" s="45"/>
      <c r="U19" s="45"/>
      <c r="V19" s="46"/>
    </row>
    <row r="20" spans="1:22" x14ac:dyDescent="0.25">
      <c r="A20" s="60">
        <v>12</v>
      </c>
      <c r="B20" s="60">
        <v>1753</v>
      </c>
      <c r="C20" s="63">
        <v>13</v>
      </c>
      <c r="D20" s="60">
        <v>1763</v>
      </c>
      <c r="E20" s="63">
        <v>24</v>
      </c>
      <c r="F20" s="60">
        <v>1793</v>
      </c>
      <c r="G20" s="66"/>
      <c r="H20" s="66"/>
      <c r="I20" s="41"/>
      <c r="J20" s="41"/>
      <c r="K20" s="51">
        <v>0</v>
      </c>
      <c r="L20">
        <v>112</v>
      </c>
      <c r="N20" s="40">
        <f>COUNTIF(L7:L81,G3)</f>
        <v>40</v>
      </c>
      <c r="O20" s="40"/>
      <c r="P20" s="47">
        <v>13</v>
      </c>
      <c r="Q20" s="47">
        <v>12</v>
      </c>
      <c r="R20" s="47">
        <v>13</v>
      </c>
      <c r="S20" s="47">
        <v>12</v>
      </c>
      <c r="T20" s="47">
        <v>13</v>
      </c>
      <c r="U20" s="47">
        <v>12</v>
      </c>
      <c r="V20" s="46"/>
    </row>
    <row r="21" spans="1:22" x14ac:dyDescent="0.25">
      <c r="A21" s="60">
        <v>12</v>
      </c>
      <c r="B21" s="60">
        <v>1912</v>
      </c>
      <c r="C21" s="63">
        <v>13</v>
      </c>
      <c r="D21" s="60">
        <v>1919</v>
      </c>
      <c r="E21" s="63">
        <v>13</v>
      </c>
      <c r="F21" s="60">
        <v>1930</v>
      </c>
      <c r="G21" s="66"/>
      <c r="H21" s="66"/>
      <c r="I21" s="41"/>
      <c r="J21" s="41"/>
      <c r="K21" s="51">
        <v>0</v>
      </c>
      <c r="L21">
        <v>111</v>
      </c>
      <c r="O21" s="41"/>
      <c r="P21" s="45" t="s">
        <v>98</v>
      </c>
      <c r="Q21" s="45"/>
      <c r="R21" s="45"/>
      <c r="S21" s="45"/>
      <c r="T21" s="45"/>
      <c r="U21" s="45"/>
      <c r="V21" s="45"/>
    </row>
    <row r="22" spans="1:22" x14ac:dyDescent="0.25">
      <c r="A22" s="60">
        <v>21</v>
      </c>
      <c r="B22" s="60">
        <v>2031</v>
      </c>
      <c r="C22" s="63">
        <v>22</v>
      </c>
      <c r="D22" s="60">
        <v>2041</v>
      </c>
      <c r="E22" s="63">
        <v>13</v>
      </c>
      <c r="F22" s="60">
        <v>2058</v>
      </c>
      <c r="G22" s="66"/>
      <c r="H22" s="66"/>
      <c r="I22" s="41"/>
      <c r="J22" s="41"/>
      <c r="K22" s="51">
        <v>0</v>
      </c>
      <c r="L22">
        <v>221</v>
      </c>
      <c r="O22" s="41"/>
      <c r="P22" s="47" t="s">
        <v>105</v>
      </c>
      <c r="Q22" s="47" t="s">
        <v>106</v>
      </c>
      <c r="R22" s="47" t="s">
        <v>107</v>
      </c>
      <c r="S22" s="47" t="s">
        <v>108</v>
      </c>
      <c r="T22" s="47" t="s">
        <v>109</v>
      </c>
      <c r="U22" s="47" t="s">
        <v>110</v>
      </c>
      <c r="V22" s="45"/>
    </row>
    <row r="23" spans="1:22" x14ac:dyDescent="0.25">
      <c r="A23" s="60">
        <v>21</v>
      </c>
      <c r="B23" s="60">
        <v>2158</v>
      </c>
      <c r="C23" s="63">
        <v>11</v>
      </c>
      <c r="D23" s="60">
        <v>2172</v>
      </c>
      <c r="E23" s="63">
        <v>11</v>
      </c>
      <c r="F23" s="60">
        <v>2180</v>
      </c>
      <c r="G23" s="66"/>
      <c r="H23" s="66"/>
      <c r="I23" s="41"/>
      <c r="J23" s="41"/>
      <c r="K23" s="51">
        <v>0</v>
      </c>
      <c r="L23">
        <v>211</v>
      </c>
      <c r="O23" s="45" t="s">
        <v>99</v>
      </c>
      <c r="P23" s="47">
        <f>$G$3</f>
        <v>211</v>
      </c>
      <c r="Q23" s="47">
        <f>$G$3</f>
        <v>211</v>
      </c>
      <c r="R23" s="47">
        <f>$G$3</f>
        <v>211</v>
      </c>
      <c r="S23" s="47">
        <f>$G$3</f>
        <v>211</v>
      </c>
      <c r="T23" s="47">
        <f>$G$3</f>
        <v>211</v>
      </c>
      <c r="U23" s="47">
        <f>$G$3</f>
        <v>211</v>
      </c>
      <c r="V23" s="45"/>
    </row>
    <row r="24" spans="1:22" x14ac:dyDescent="0.25">
      <c r="A24" s="60">
        <v>21</v>
      </c>
      <c r="B24" s="60">
        <v>2294</v>
      </c>
      <c r="C24" s="63">
        <v>11</v>
      </c>
      <c r="D24" s="60">
        <v>2317</v>
      </c>
      <c r="E24" s="63">
        <v>11</v>
      </c>
      <c r="F24" s="60">
        <v>2325</v>
      </c>
      <c r="G24" s="66"/>
      <c r="H24" s="66"/>
      <c r="I24" s="41"/>
      <c r="J24" s="41"/>
      <c r="K24" s="51">
        <v>0</v>
      </c>
      <c r="L24">
        <v>211</v>
      </c>
      <c r="O24" s="45" t="s">
        <v>100</v>
      </c>
      <c r="P24" s="47">
        <f>U11</f>
        <v>10</v>
      </c>
      <c r="Q24" s="47">
        <f>Z11</f>
        <v>8</v>
      </c>
      <c r="R24" s="47">
        <f>AE11</f>
        <v>3</v>
      </c>
      <c r="S24" s="47">
        <f>AJ11</f>
        <v>5</v>
      </c>
      <c r="T24" s="47">
        <f>AO11</f>
        <v>8</v>
      </c>
      <c r="U24" s="47">
        <f>AT11</f>
        <v>6</v>
      </c>
      <c r="V24" s="45"/>
    </row>
    <row r="25" spans="1:22" x14ac:dyDescent="0.25">
      <c r="A25" s="60">
        <v>21</v>
      </c>
      <c r="B25" s="60">
        <v>2420</v>
      </c>
      <c r="C25" s="63">
        <v>11</v>
      </c>
      <c r="D25" s="60">
        <v>2433</v>
      </c>
      <c r="E25" s="63">
        <v>11</v>
      </c>
      <c r="F25" s="60">
        <v>2441</v>
      </c>
      <c r="G25" s="66"/>
      <c r="H25" s="66"/>
      <c r="I25" s="41"/>
      <c r="J25" s="41"/>
      <c r="K25" s="51">
        <v>0</v>
      </c>
      <c r="L25">
        <v>211</v>
      </c>
      <c r="O25" s="48" t="s">
        <v>101</v>
      </c>
      <c r="P25" s="42"/>
      <c r="Q25" s="42"/>
      <c r="R25" s="42"/>
      <c r="S25" s="42"/>
      <c r="T25" s="42"/>
      <c r="U25" s="42"/>
      <c r="V25" s="42"/>
    </row>
    <row r="26" spans="1:22" x14ac:dyDescent="0.25">
      <c r="A26" s="60">
        <v>21</v>
      </c>
      <c r="B26" s="60">
        <v>2532</v>
      </c>
      <c r="C26" s="63">
        <v>11</v>
      </c>
      <c r="D26" s="60">
        <v>2544</v>
      </c>
      <c r="E26" s="63">
        <v>11</v>
      </c>
      <c r="F26" s="60">
        <v>2551</v>
      </c>
      <c r="G26" s="66"/>
      <c r="H26" s="66"/>
      <c r="I26" s="41"/>
      <c r="J26" s="41"/>
      <c r="K26" s="51">
        <v>0</v>
      </c>
      <c r="L26">
        <v>211</v>
      </c>
      <c r="O26" s="49" t="s">
        <v>102</v>
      </c>
      <c r="P26" s="44"/>
      <c r="Q26" s="44"/>
      <c r="R26" s="44"/>
      <c r="S26" s="44"/>
      <c r="T26" s="44"/>
      <c r="U26" s="44"/>
      <c r="V26" s="41"/>
    </row>
    <row r="27" spans="1:22" x14ac:dyDescent="0.25">
      <c r="A27" s="60">
        <v>21</v>
      </c>
      <c r="B27" s="60">
        <v>2640</v>
      </c>
      <c r="C27" s="63">
        <v>11</v>
      </c>
      <c r="D27" s="60">
        <v>2689</v>
      </c>
      <c r="E27" s="63">
        <v>11</v>
      </c>
      <c r="F27" s="60">
        <v>2696</v>
      </c>
      <c r="G27" s="66"/>
      <c r="H27" s="66"/>
      <c r="I27" s="41"/>
      <c r="J27" s="41"/>
      <c r="K27" s="51">
        <v>0</v>
      </c>
      <c r="L27">
        <v>211</v>
      </c>
      <c r="O27" s="48" t="s">
        <v>103</v>
      </c>
      <c r="P27" s="42"/>
      <c r="Q27" s="42"/>
      <c r="R27" s="42"/>
      <c r="S27" s="42"/>
      <c r="T27" s="42"/>
      <c r="U27" s="42"/>
      <c r="V27" s="42"/>
    </row>
    <row r="28" spans="1:22" x14ac:dyDescent="0.25">
      <c r="A28" s="60">
        <v>21</v>
      </c>
      <c r="B28" s="60">
        <v>2794</v>
      </c>
      <c r="C28" s="63">
        <v>11</v>
      </c>
      <c r="D28" s="60">
        <v>2805</v>
      </c>
      <c r="E28" s="63">
        <v>11</v>
      </c>
      <c r="F28" s="60">
        <v>2812</v>
      </c>
      <c r="G28" s="66"/>
      <c r="H28" s="66"/>
      <c r="I28" s="41"/>
      <c r="J28" s="41"/>
      <c r="K28" s="51">
        <v>0</v>
      </c>
      <c r="L28">
        <v>211</v>
      </c>
      <c r="N28" s="41"/>
      <c r="O28" s="50" t="s">
        <v>104</v>
      </c>
      <c r="P28">
        <f>F19/P20</f>
        <v>126.53846153846153</v>
      </c>
      <c r="Q28">
        <f>(F31-F19)/Q20</f>
        <v>128.33333333333334</v>
      </c>
      <c r="R28">
        <f>(F44-F31)/R20</f>
        <v>122.61538461538461</v>
      </c>
      <c r="S28">
        <f>(F56-F44)/S20</f>
        <v>128</v>
      </c>
      <c r="T28">
        <f>(F69-F56)/T20</f>
        <v>128.69230769230768</v>
      </c>
      <c r="U28">
        <f>(F81-F69)/U20</f>
        <v>125.16666666666667</v>
      </c>
    </row>
    <row r="29" spans="1:22" x14ac:dyDescent="0.25">
      <c r="A29" s="60">
        <v>21</v>
      </c>
      <c r="B29" s="60">
        <v>2913</v>
      </c>
      <c r="C29" s="63">
        <v>11</v>
      </c>
      <c r="D29" s="60">
        <v>2926</v>
      </c>
      <c r="E29" s="63">
        <v>11</v>
      </c>
      <c r="F29" s="60">
        <v>2935</v>
      </c>
      <c r="G29" s="66"/>
      <c r="H29" s="66"/>
      <c r="I29" s="41"/>
      <c r="J29" s="41"/>
      <c r="K29" s="51">
        <v>0</v>
      </c>
      <c r="L29">
        <v>211</v>
      </c>
    </row>
    <row r="30" spans="1:22" x14ac:dyDescent="0.25">
      <c r="A30" s="60">
        <v>21</v>
      </c>
      <c r="B30" s="60">
        <v>3034</v>
      </c>
      <c r="C30" s="63">
        <v>11</v>
      </c>
      <c r="D30" s="60">
        <v>3046</v>
      </c>
      <c r="E30" s="63">
        <v>11</v>
      </c>
      <c r="F30" s="60">
        <v>3053</v>
      </c>
      <c r="G30" s="66"/>
      <c r="H30" s="66"/>
      <c r="I30" s="41"/>
      <c r="J30" s="41"/>
      <c r="K30" s="51">
        <v>0</v>
      </c>
      <c r="L30">
        <v>211</v>
      </c>
    </row>
    <row r="31" spans="1:22" x14ac:dyDescent="0.25">
      <c r="A31" s="60">
        <v>12</v>
      </c>
      <c r="B31" s="60">
        <v>3163</v>
      </c>
      <c r="C31" s="63">
        <v>13</v>
      </c>
      <c r="D31" s="60">
        <v>3171</v>
      </c>
      <c r="E31" s="63">
        <v>24</v>
      </c>
      <c r="F31" s="60">
        <v>3185</v>
      </c>
      <c r="G31" s="66"/>
      <c r="H31" s="66"/>
      <c r="I31" s="41"/>
      <c r="J31" s="41"/>
      <c r="K31" s="51">
        <v>0</v>
      </c>
      <c r="L31">
        <v>112</v>
      </c>
    </row>
    <row r="32" spans="1:22" x14ac:dyDescent="0.25">
      <c r="A32" s="59">
        <v>21</v>
      </c>
      <c r="B32" s="59">
        <v>3285</v>
      </c>
      <c r="C32" s="62">
        <v>11</v>
      </c>
      <c r="D32" s="59">
        <v>3296</v>
      </c>
      <c r="E32" s="62">
        <v>11</v>
      </c>
      <c r="F32" s="59">
        <v>3303</v>
      </c>
      <c r="G32" s="65"/>
      <c r="H32" s="65"/>
      <c r="I32" s="42"/>
      <c r="J32" s="42"/>
      <c r="K32" s="43">
        <v>0</v>
      </c>
      <c r="L32">
        <v>211</v>
      </c>
    </row>
    <row r="33" spans="1:12" x14ac:dyDescent="0.25">
      <c r="A33" s="59">
        <v>21</v>
      </c>
      <c r="B33" s="59">
        <v>3401</v>
      </c>
      <c r="C33" s="62">
        <v>22</v>
      </c>
      <c r="D33" s="59">
        <v>3403</v>
      </c>
      <c r="E33" s="62">
        <v>13</v>
      </c>
      <c r="F33" s="59">
        <v>3416</v>
      </c>
      <c r="G33" s="65"/>
      <c r="H33" s="65"/>
      <c r="I33" s="42"/>
      <c r="J33" s="42"/>
      <c r="K33" s="43">
        <v>0</v>
      </c>
      <c r="L33">
        <v>221</v>
      </c>
    </row>
    <row r="34" spans="1:12" x14ac:dyDescent="0.25">
      <c r="A34" s="59">
        <v>12</v>
      </c>
      <c r="B34" s="59">
        <v>3537</v>
      </c>
      <c r="C34" s="62">
        <v>13</v>
      </c>
      <c r="D34" s="59">
        <v>3547</v>
      </c>
      <c r="E34" s="62">
        <v>24</v>
      </c>
      <c r="F34" s="59">
        <v>3560</v>
      </c>
      <c r="G34" s="65"/>
      <c r="H34" s="65"/>
      <c r="I34" s="42"/>
      <c r="J34" s="42"/>
      <c r="K34" s="43">
        <v>0</v>
      </c>
      <c r="L34">
        <v>112</v>
      </c>
    </row>
    <row r="35" spans="1:12" x14ac:dyDescent="0.25">
      <c r="A35" s="59">
        <v>21</v>
      </c>
      <c r="B35" s="59">
        <v>3658</v>
      </c>
      <c r="C35" s="62">
        <v>22</v>
      </c>
      <c r="D35" s="59">
        <v>3670</v>
      </c>
      <c r="E35" s="62">
        <v>24</v>
      </c>
      <c r="F35" s="59">
        <v>3680</v>
      </c>
      <c r="G35" s="65"/>
      <c r="H35" s="65"/>
      <c r="I35" s="42"/>
      <c r="J35" s="42"/>
      <c r="K35" s="43">
        <v>0</v>
      </c>
      <c r="L35">
        <v>222</v>
      </c>
    </row>
    <row r="36" spans="1:12" x14ac:dyDescent="0.25">
      <c r="A36" s="59">
        <v>12</v>
      </c>
      <c r="B36" s="59">
        <v>3781</v>
      </c>
      <c r="C36" s="62">
        <v>13</v>
      </c>
      <c r="D36" s="59">
        <v>3790</v>
      </c>
      <c r="E36" s="62">
        <v>13</v>
      </c>
      <c r="F36" s="59">
        <v>3792</v>
      </c>
      <c r="G36" s="65"/>
      <c r="H36" s="65"/>
      <c r="I36" s="42"/>
      <c r="J36" s="42"/>
      <c r="K36" s="43">
        <v>0</v>
      </c>
      <c r="L36">
        <v>111</v>
      </c>
    </row>
    <row r="37" spans="1:12" x14ac:dyDescent="0.25">
      <c r="A37" s="59">
        <v>21</v>
      </c>
      <c r="B37" s="59">
        <v>3903</v>
      </c>
      <c r="C37" s="62">
        <v>11</v>
      </c>
      <c r="D37" s="59">
        <v>3914</v>
      </c>
      <c r="E37" s="62">
        <v>11</v>
      </c>
      <c r="F37" s="59">
        <v>3921</v>
      </c>
      <c r="G37" s="65"/>
      <c r="H37" s="65"/>
      <c r="I37" s="42"/>
      <c r="J37" s="42"/>
      <c r="K37" s="43">
        <v>0</v>
      </c>
      <c r="L37">
        <v>211</v>
      </c>
    </row>
    <row r="38" spans="1:12" x14ac:dyDescent="0.25">
      <c r="A38" s="59">
        <v>21</v>
      </c>
      <c r="B38" s="59">
        <v>4015</v>
      </c>
      <c r="C38" s="62">
        <v>22</v>
      </c>
      <c r="D38" s="59">
        <v>4026</v>
      </c>
      <c r="E38" s="62">
        <v>13</v>
      </c>
      <c r="F38" s="59">
        <v>4044</v>
      </c>
      <c r="G38" s="65"/>
      <c r="H38" s="65"/>
      <c r="I38" s="42"/>
      <c r="J38" s="42"/>
      <c r="K38" s="43">
        <v>0</v>
      </c>
      <c r="L38">
        <v>221</v>
      </c>
    </row>
    <row r="39" spans="1:12" x14ac:dyDescent="0.25">
      <c r="A39" s="59">
        <v>21</v>
      </c>
      <c r="B39" s="59">
        <v>4144</v>
      </c>
      <c r="C39" s="62">
        <v>11</v>
      </c>
      <c r="D39" s="59">
        <v>4158</v>
      </c>
      <c r="E39" s="62">
        <v>11</v>
      </c>
      <c r="F39" s="59">
        <v>4165</v>
      </c>
      <c r="G39" s="65"/>
      <c r="H39" s="65"/>
      <c r="I39" s="42"/>
      <c r="J39" s="42"/>
      <c r="K39" s="43">
        <v>0</v>
      </c>
      <c r="L39">
        <v>211</v>
      </c>
    </row>
    <row r="40" spans="1:12" x14ac:dyDescent="0.25">
      <c r="A40" s="59">
        <v>12</v>
      </c>
      <c r="B40" s="59">
        <v>4271</v>
      </c>
      <c r="C40" s="62">
        <v>13</v>
      </c>
      <c r="D40" s="59">
        <v>4278</v>
      </c>
      <c r="E40" s="62">
        <v>13</v>
      </c>
      <c r="F40" s="59">
        <v>4285</v>
      </c>
      <c r="G40" s="65"/>
      <c r="H40" s="65"/>
      <c r="I40" s="42"/>
      <c r="J40" s="42"/>
      <c r="K40" s="43">
        <v>0</v>
      </c>
      <c r="L40">
        <v>111</v>
      </c>
    </row>
    <row r="41" spans="1:12" x14ac:dyDescent="0.25">
      <c r="A41" s="59">
        <v>21</v>
      </c>
      <c r="B41" s="59">
        <v>4386</v>
      </c>
      <c r="C41" s="62">
        <v>22</v>
      </c>
      <c r="D41" s="59">
        <v>4395</v>
      </c>
      <c r="E41" s="62">
        <v>13</v>
      </c>
      <c r="F41" s="59">
        <v>4410</v>
      </c>
      <c r="G41" s="65"/>
      <c r="H41" s="65"/>
      <c r="I41" s="42"/>
      <c r="J41" s="42"/>
      <c r="K41" s="43">
        <v>0</v>
      </c>
      <c r="L41">
        <v>221</v>
      </c>
    </row>
    <row r="42" spans="1:12" x14ac:dyDescent="0.25">
      <c r="A42" s="59">
        <v>12</v>
      </c>
      <c r="B42" s="59">
        <v>4524</v>
      </c>
      <c r="C42" s="62">
        <v>13</v>
      </c>
      <c r="D42" s="59">
        <v>4531</v>
      </c>
      <c r="E42" s="62">
        <v>13</v>
      </c>
      <c r="F42" s="59">
        <v>4538</v>
      </c>
      <c r="G42" s="65"/>
      <c r="H42" s="65"/>
      <c r="I42" s="42"/>
      <c r="J42" s="42"/>
      <c r="K42" s="43">
        <v>0</v>
      </c>
      <c r="L42">
        <v>111</v>
      </c>
    </row>
    <row r="43" spans="1:12" x14ac:dyDescent="0.25">
      <c r="A43" s="59">
        <v>12</v>
      </c>
      <c r="B43" s="59">
        <v>4647</v>
      </c>
      <c r="C43" s="62">
        <v>13</v>
      </c>
      <c r="D43" s="59">
        <v>4654</v>
      </c>
      <c r="E43" s="62">
        <v>13</v>
      </c>
      <c r="F43" s="59">
        <v>4664</v>
      </c>
      <c r="G43" s="65"/>
      <c r="H43" s="65"/>
      <c r="I43" s="42"/>
      <c r="J43" s="42"/>
      <c r="K43" s="43">
        <v>0</v>
      </c>
      <c r="L43">
        <v>111</v>
      </c>
    </row>
    <row r="44" spans="1:12" x14ac:dyDescent="0.25">
      <c r="A44" s="59">
        <v>21</v>
      </c>
      <c r="B44" s="59">
        <v>4763</v>
      </c>
      <c r="C44" s="62">
        <v>22</v>
      </c>
      <c r="D44" s="59">
        <v>4766</v>
      </c>
      <c r="E44" s="62">
        <v>13</v>
      </c>
      <c r="F44" s="59">
        <v>4779</v>
      </c>
      <c r="G44" s="65"/>
      <c r="H44" s="65"/>
      <c r="I44" s="42"/>
      <c r="J44" s="42"/>
      <c r="K44" s="43">
        <v>0</v>
      </c>
      <c r="L44">
        <v>221</v>
      </c>
    </row>
    <row r="45" spans="1:12" x14ac:dyDescent="0.25">
      <c r="A45" s="60">
        <v>21</v>
      </c>
      <c r="B45" s="60">
        <v>4910</v>
      </c>
      <c r="C45" s="63">
        <v>22</v>
      </c>
      <c r="D45" s="60">
        <v>4913</v>
      </c>
      <c r="E45" s="63">
        <v>13</v>
      </c>
      <c r="F45" s="60">
        <v>4929</v>
      </c>
      <c r="G45" s="66"/>
      <c r="H45" s="66"/>
      <c r="I45" s="41"/>
      <c r="J45" s="41"/>
      <c r="K45" s="51">
        <v>0</v>
      </c>
      <c r="L45">
        <v>221</v>
      </c>
    </row>
    <row r="46" spans="1:12" x14ac:dyDescent="0.25">
      <c r="A46" s="60">
        <v>21</v>
      </c>
      <c r="B46" s="60">
        <v>5031</v>
      </c>
      <c r="C46" s="63">
        <v>22</v>
      </c>
      <c r="D46" s="60">
        <v>5034</v>
      </c>
      <c r="E46" s="63">
        <v>13</v>
      </c>
      <c r="F46" s="60">
        <v>5046</v>
      </c>
      <c r="G46" s="66"/>
      <c r="H46" s="66"/>
      <c r="I46" s="41"/>
      <c r="J46" s="41"/>
      <c r="K46" s="51">
        <v>0</v>
      </c>
      <c r="L46">
        <v>221</v>
      </c>
    </row>
    <row r="47" spans="1:12" x14ac:dyDescent="0.25">
      <c r="A47" s="60">
        <v>21</v>
      </c>
      <c r="B47" s="60">
        <v>5147</v>
      </c>
      <c r="C47" s="63">
        <v>11</v>
      </c>
      <c r="D47" s="60">
        <v>5159</v>
      </c>
      <c r="E47" s="63">
        <v>11</v>
      </c>
      <c r="F47" s="60">
        <v>5166</v>
      </c>
      <c r="G47" s="66"/>
      <c r="H47" s="66"/>
      <c r="I47" s="41"/>
      <c r="J47" s="41"/>
      <c r="K47" s="51">
        <v>0</v>
      </c>
      <c r="L47">
        <v>211</v>
      </c>
    </row>
    <row r="48" spans="1:12" x14ac:dyDescent="0.25">
      <c r="A48" s="60">
        <v>21</v>
      </c>
      <c r="B48" s="60">
        <v>5269</v>
      </c>
      <c r="C48" s="63">
        <v>11</v>
      </c>
      <c r="D48" s="60">
        <v>5284</v>
      </c>
      <c r="E48" s="63">
        <v>11</v>
      </c>
      <c r="F48" s="60">
        <v>5293</v>
      </c>
      <c r="G48" s="66"/>
      <c r="H48" s="66"/>
      <c r="I48" s="41"/>
      <c r="J48" s="41"/>
      <c r="K48" s="51">
        <v>0</v>
      </c>
      <c r="L48">
        <v>211</v>
      </c>
    </row>
    <row r="49" spans="1:12" x14ac:dyDescent="0.25">
      <c r="A49" s="60">
        <v>12</v>
      </c>
      <c r="B49" s="60">
        <v>5400</v>
      </c>
      <c r="C49" s="63">
        <v>13</v>
      </c>
      <c r="D49" s="60">
        <v>5407</v>
      </c>
      <c r="E49" s="63">
        <v>24</v>
      </c>
      <c r="F49" s="60">
        <v>5437</v>
      </c>
      <c r="G49" s="66"/>
      <c r="H49" s="66"/>
      <c r="I49" s="41"/>
      <c r="J49" s="41"/>
      <c r="K49" s="51">
        <v>0</v>
      </c>
      <c r="L49">
        <v>112</v>
      </c>
    </row>
    <row r="50" spans="1:12" x14ac:dyDescent="0.25">
      <c r="A50" s="60">
        <v>12</v>
      </c>
      <c r="B50" s="60">
        <v>5555</v>
      </c>
      <c r="C50" s="63">
        <v>13</v>
      </c>
      <c r="D50" s="60">
        <v>5562</v>
      </c>
      <c r="E50" s="63">
        <v>13</v>
      </c>
      <c r="F50" s="60">
        <v>5569</v>
      </c>
      <c r="G50" s="66"/>
      <c r="H50" s="66"/>
      <c r="I50" s="41"/>
      <c r="J50" s="41"/>
      <c r="K50" s="51">
        <v>0</v>
      </c>
      <c r="L50">
        <v>111</v>
      </c>
    </row>
    <row r="51" spans="1:12" x14ac:dyDescent="0.25">
      <c r="A51" s="60">
        <v>21</v>
      </c>
      <c r="B51" s="60">
        <v>5667</v>
      </c>
      <c r="C51" s="63">
        <v>11</v>
      </c>
      <c r="D51" s="60">
        <v>5681</v>
      </c>
      <c r="E51" s="63">
        <v>11</v>
      </c>
      <c r="F51" s="60">
        <v>5688</v>
      </c>
      <c r="G51" s="66"/>
      <c r="H51" s="66"/>
      <c r="I51" s="41"/>
      <c r="J51" s="41"/>
      <c r="K51" s="51">
        <v>0</v>
      </c>
      <c r="L51">
        <v>211</v>
      </c>
    </row>
    <row r="52" spans="1:12" x14ac:dyDescent="0.25">
      <c r="A52" s="60">
        <v>21</v>
      </c>
      <c r="B52" s="60">
        <v>5781</v>
      </c>
      <c r="C52" s="63">
        <v>11</v>
      </c>
      <c r="D52" s="60">
        <v>5797</v>
      </c>
      <c r="E52" s="63">
        <v>11</v>
      </c>
      <c r="F52" s="60">
        <v>5805</v>
      </c>
      <c r="G52" s="66"/>
      <c r="H52" s="66"/>
      <c r="I52" s="41"/>
      <c r="J52" s="41"/>
      <c r="K52" s="51">
        <v>0</v>
      </c>
      <c r="L52">
        <v>211</v>
      </c>
    </row>
    <row r="53" spans="1:12" x14ac:dyDescent="0.25">
      <c r="A53" s="60">
        <v>21</v>
      </c>
      <c r="B53" s="60">
        <v>5898</v>
      </c>
      <c r="C53" s="63">
        <v>11</v>
      </c>
      <c r="D53" s="60">
        <v>5910</v>
      </c>
      <c r="E53" s="63">
        <v>11</v>
      </c>
      <c r="F53" s="60">
        <v>5918</v>
      </c>
      <c r="G53" s="66"/>
      <c r="H53" s="66"/>
      <c r="I53" s="41"/>
      <c r="J53" s="41"/>
      <c r="K53" s="51">
        <v>0</v>
      </c>
      <c r="L53">
        <v>211</v>
      </c>
    </row>
    <row r="54" spans="1:12" x14ac:dyDescent="0.25">
      <c r="A54" s="60">
        <v>12</v>
      </c>
      <c r="B54" s="60">
        <v>6020</v>
      </c>
      <c r="C54" s="63">
        <v>13</v>
      </c>
      <c r="D54" s="60">
        <v>6026</v>
      </c>
      <c r="E54" s="63">
        <v>24</v>
      </c>
      <c r="F54" s="60">
        <v>6042</v>
      </c>
      <c r="G54" s="66"/>
      <c r="H54" s="66"/>
      <c r="I54" s="41"/>
      <c r="J54" s="41"/>
      <c r="K54" s="51">
        <v>0</v>
      </c>
      <c r="L54">
        <v>112</v>
      </c>
    </row>
    <row r="55" spans="1:12" x14ac:dyDescent="0.25">
      <c r="A55" s="60">
        <v>12</v>
      </c>
      <c r="B55" s="60">
        <v>6155</v>
      </c>
      <c r="C55" s="63">
        <v>13</v>
      </c>
      <c r="D55" s="60">
        <v>6162</v>
      </c>
      <c r="E55" s="63">
        <v>13</v>
      </c>
      <c r="F55" s="60">
        <v>6170</v>
      </c>
      <c r="G55" s="66"/>
      <c r="H55" s="66"/>
      <c r="I55" s="41"/>
      <c r="J55" s="41"/>
      <c r="K55" s="51">
        <v>0</v>
      </c>
      <c r="L55">
        <v>111</v>
      </c>
    </row>
    <row r="56" spans="1:12" x14ac:dyDescent="0.25">
      <c r="A56" s="60">
        <v>12</v>
      </c>
      <c r="B56" s="60">
        <v>6276</v>
      </c>
      <c r="C56" s="63">
        <v>13</v>
      </c>
      <c r="D56" s="60">
        <v>6307</v>
      </c>
      <c r="E56" s="63">
        <v>13</v>
      </c>
      <c r="F56" s="60">
        <v>6315</v>
      </c>
      <c r="G56" s="66"/>
      <c r="H56" s="66"/>
      <c r="I56" s="41"/>
      <c r="J56" s="41"/>
      <c r="K56" s="51">
        <v>0</v>
      </c>
      <c r="L56">
        <v>111</v>
      </c>
    </row>
    <row r="57" spans="1:12" x14ac:dyDescent="0.25">
      <c r="A57" s="59">
        <v>21</v>
      </c>
      <c r="B57" s="59">
        <v>6414</v>
      </c>
      <c r="C57" s="62">
        <v>11</v>
      </c>
      <c r="D57" s="59">
        <v>6449</v>
      </c>
      <c r="E57" s="62">
        <v>11</v>
      </c>
      <c r="F57" s="59">
        <v>6456</v>
      </c>
      <c r="G57" s="65"/>
      <c r="H57" s="65"/>
      <c r="I57" s="42"/>
      <c r="J57" s="42"/>
      <c r="K57" s="43">
        <v>0</v>
      </c>
      <c r="L57">
        <v>211</v>
      </c>
    </row>
    <row r="58" spans="1:12" x14ac:dyDescent="0.25">
      <c r="A58" s="59">
        <v>21</v>
      </c>
      <c r="B58" s="59">
        <v>6554</v>
      </c>
      <c r="C58" s="62">
        <v>22</v>
      </c>
      <c r="D58" s="59">
        <v>6557</v>
      </c>
      <c r="E58" s="62">
        <v>13</v>
      </c>
      <c r="F58" s="59">
        <v>6573</v>
      </c>
      <c r="G58" s="65"/>
      <c r="H58" s="65"/>
      <c r="I58" s="42"/>
      <c r="J58" s="42"/>
      <c r="K58" s="43">
        <v>0</v>
      </c>
      <c r="L58">
        <v>221</v>
      </c>
    </row>
    <row r="59" spans="1:12" x14ac:dyDescent="0.25">
      <c r="A59" s="59">
        <v>21</v>
      </c>
      <c r="B59" s="59">
        <v>6672</v>
      </c>
      <c r="C59" s="62">
        <v>22</v>
      </c>
      <c r="D59" s="59">
        <v>6714</v>
      </c>
      <c r="E59" s="62">
        <v>13</v>
      </c>
      <c r="F59" s="59">
        <v>6728</v>
      </c>
      <c r="G59" s="65"/>
      <c r="H59" s="65"/>
      <c r="I59" s="42"/>
      <c r="J59" s="42"/>
      <c r="K59" s="43">
        <v>0</v>
      </c>
      <c r="L59">
        <v>221</v>
      </c>
    </row>
    <row r="60" spans="1:12" x14ac:dyDescent="0.25">
      <c r="A60" s="59">
        <v>21</v>
      </c>
      <c r="B60" s="59">
        <v>6831</v>
      </c>
      <c r="C60" s="62">
        <v>22</v>
      </c>
      <c r="D60" s="59">
        <v>6841</v>
      </c>
      <c r="E60" s="62">
        <v>13</v>
      </c>
      <c r="F60" s="59">
        <v>6866</v>
      </c>
      <c r="G60" s="65"/>
      <c r="H60" s="65"/>
      <c r="I60" s="42"/>
      <c r="J60" s="42"/>
      <c r="K60" s="43">
        <v>0</v>
      </c>
      <c r="L60">
        <v>221</v>
      </c>
    </row>
    <row r="61" spans="1:12" x14ac:dyDescent="0.25">
      <c r="A61" s="59">
        <v>21</v>
      </c>
      <c r="B61" s="59">
        <v>6965</v>
      </c>
      <c r="C61" s="62">
        <v>11</v>
      </c>
      <c r="D61" s="59">
        <v>6977</v>
      </c>
      <c r="E61" s="62">
        <v>11</v>
      </c>
      <c r="F61" s="59">
        <v>6984</v>
      </c>
      <c r="G61" s="65"/>
      <c r="H61" s="65"/>
      <c r="I61" s="42"/>
      <c r="J61" s="42"/>
      <c r="K61" s="43">
        <v>0</v>
      </c>
      <c r="L61">
        <v>211</v>
      </c>
    </row>
    <row r="62" spans="1:12" x14ac:dyDescent="0.25">
      <c r="A62" s="59">
        <v>21</v>
      </c>
      <c r="B62" s="59">
        <v>7095</v>
      </c>
      <c r="C62" s="62">
        <v>11</v>
      </c>
      <c r="D62" s="59">
        <v>7109</v>
      </c>
      <c r="E62" s="62">
        <v>11</v>
      </c>
      <c r="F62" s="59">
        <v>7117</v>
      </c>
      <c r="G62" s="65"/>
      <c r="H62" s="65"/>
      <c r="I62" s="42"/>
      <c r="J62" s="42"/>
      <c r="K62" s="43">
        <v>0</v>
      </c>
      <c r="L62">
        <v>211</v>
      </c>
    </row>
    <row r="63" spans="1:12" x14ac:dyDescent="0.25">
      <c r="A63" s="59">
        <v>21</v>
      </c>
      <c r="B63" s="59">
        <v>7211</v>
      </c>
      <c r="C63" s="62">
        <v>11</v>
      </c>
      <c r="D63" s="59">
        <v>7224</v>
      </c>
      <c r="E63" s="62">
        <v>11</v>
      </c>
      <c r="F63" s="59">
        <v>7232</v>
      </c>
      <c r="G63" s="65"/>
      <c r="H63" s="65"/>
      <c r="I63" s="42"/>
      <c r="J63" s="42"/>
      <c r="K63" s="43">
        <v>0</v>
      </c>
      <c r="L63">
        <v>211</v>
      </c>
    </row>
    <row r="64" spans="1:12" x14ac:dyDescent="0.25">
      <c r="A64" s="59">
        <v>21</v>
      </c>
      <c r="B64" s="59">
        <v>7338</v>
      </c>
      <c r="C64" s="62">
        <v>22</v>
      </c>
      <c r="D64" s="59">
        <v>7347</v>
      </c>
      <c r="E64" s="62">
        <v>13</v>
      </c>
      <c r="F64" s="59">
        <v>7372</v>
      </c>
      <c r="G64" s="65"/>
      <c r="H64" s="65"/>
      <c r="I64" s="42"/>
      <c r="J64" s="42"/>
      <c r="K64" s="43">
        <v>0</v>
      </c>
      <c r="L64">
        <v>221</v>
      </c>
    </row>
    <row r="65" spans="1:12" x14ac:dyDescent="0.25">
      <c r="A65" s="59">
        <v>12</v>
      </c>
      <c r="B65" s="59">
        <v>7482</v>
      </c>
      <c r="C65" s="62">
        <v>13</v>
      </c>
      <c r="D65" s="59">
        <v>7489</v>
      </c>
      <c r="E65" s="62">
        <v>13</v>
      </c>
      <c r="F65" s="59">
        <v>7496</v>
      </c>
      <c r="G65" s="65"/>
      <c r="H65" s="65"/>
      <c r="I65" s="42"/>
      <c r="J65" s="42"/>
      <c r="K65" s="43">
        <v>0</v>
      </c>
      <c r="L65">
        <v>111</v>
      </c>
    </row>
    <row r="66" spans="1:12" x14ac:dyDescent="0.25">
      <c r="A66" s="59">
        <v>21</v>
      </c>
      <c r="B66" s="59">
        <v>7605</v>
      </c>
      <c r="C66" s="62">
        <v>11</v>
      </c>
      <c r="D66" s="59">
        <v>7618</v>
      </c>
      <c r="E66" s="62">
        <v>11</v>
      </c>
      <c r="F66" s="59">
        <v>7625</v>
      </c>
      <c r="G66" s="65"/>
      <c r="H66" s="65"/>
      <c r="I66" s="42"/>
      <c r="J66" s="42"/>
      <c r="K66" s="43">
        <v>0</v>
      </c>
      <c r="L66">
        <v>211</v>
      </c>
    </row>
    <row r="67" spans="1:12" x14ac:dyDescent="0.25">
      <c r="A67" s="59">
        <v>21</v>
      </c>
      <c r="B67" s="59">
        <v>7722</v>
      </c>
      <c r="C67" s="62">
        <v>11</v>
      </c>
      <c r="D67" s="59">
        <v>7734</v>
      </c>
      <c r="E67" s="62">
        <v>11</v>
      </c>
      <c r="F67" s="59">
        <v>7741</v>
      </c>
      <c r="G67" s="65"/>
      <c r="H67" s="65"/>
      <c r="I67" s="42"/>
      <c r="J67" s="42"/>
      <c r="K67" s="43">
        <v>0</v>
      </c>
      <c r="L67">
        <v>211</v>
      </c>
    </row>
    <row r="68" spans="1:12" x14ac:dyDescent="0.25">
      <c r="A68" s="59">
        <v>21</v>
      </c>
      <c r="B68" s="59">
        <v>7846</v>
      </c>
      <c r="C68" s="62">
        <v>11</v>
      </c>
      <c r="D68" s="59">
        <v>7859</v>
      </c>
      <c r="E68" s="62">
        <v>11</v>
      </c>
      <c r="F68" s="59">
        <v>7867</v>
      </c>
      <c r="G68" s="65"/>
      <c r="H68" s="65"/>
      <c r="I68" s="42"/>
      <c r="J68" s="42"/>
      <c r="K68" s="43">
        <v>0</v>
      </c>
      <c r="L68">
        <v>211</v>
      </c>
    </row>
    <row r="69" spans="1:12" x14ac:dyDescent="0.25">
      <c r="A69" s="59">
        <v>21</v>
      </c>
      <c r="B69" s="59">
        <v>7969</v>
      </c>
      <c r="C69" s="62">
        <v>11</v>
      </c>
      <c r="D69" s="59">
        <v>7981</v>
      </c>
      <c r="E69" s="62">
        <v>11</v>
      </c>
      <c r="F69" s="59">
        <v>7988</v>
      </c>
      <c r="G69" s="65"/>
      <c r="H69" s="65"/>
      <c r="I69" s="42"/>
      <c r="J69" s="42"/>
      <c r="K69" s="43">
        <v>0</v>
      </c>
      <c r="L69">
        <v>211</v>
      </c>
    </row>
    <row r="70" spans="1:12" x14ac:dyDescent="0.25">
      <c r="A70" s="60">
        <v>21</v>
      </c>
      <c r="B70" s="60">
        <v>8080</v>
      </c>
      <c r="C70" s="63">
        <v>22</v>
      </c>
      <c r="D70" s="60">
        <v>8095</v>
      </c>
      <c r="E70" s="63">
        <v>13</v>
      </c>
      <c r="F70" s="60">
        <v>8110</v>
      </c>
      <c r="G70" s="66"/>
      <c r="H70" s="66"/>
      <c r="I70" s="41"/>
      <c r="J70" s="41"/>
      <c r="K70" s="51">
        <v>0</v>
      </c>
      <c r="L70">
        <v>221</v>
      </c>
    </row>
    <row r="71" spans="1:12" x14ac:dyDescent="0.25">
      <c r="A71" s="60">
        <v>21</v>
      </c>
      <c r="B71" s="60">
        <v>8212</v>
      </c>
      <c r="C71" s="63">
        <v>11</v>
      </c>
      <c r="D71" s="60">
        <v>8238</v>
      </c>
      <c r="E71" s="63">
        <v>11</v>
      </c>
      <c r="F71" s="60">
        <v>8245</v>
      </c>
      <c r="G71" s="66"/>
      <c r="H71" s="66"/>
      <c r="I71" s="41"/>
      <c r="J71" s="41"/>
      <c r="K71" s="51">
        <v>0</v>
      </c>
      <c r="L71">
        <v>211</v>
      </c>
    </row>
    <row r="72" spans="1:12" x14ac:dyDescent="0.25">
      <c r="A72" s="60">
        <v>12</v>
      </c>
      <c r="B72" s="60">
        <v>8358</v>
      </c>
      <c r="C72" s="63">
        <v>13</v>
      </c>
      <c r="D72" s="60">
        <v>8365</v>
      </c>
      <c r="E72" s="63">
        <v>24</v>
      </c>
      <c r="F72" s="60">
        <v>8382</v>
      </c>
      <c r="G72" s="66"/>
      <c r="H72" s="66"/>
      <c r="I72" s="41"/>
      <c r="J72" s="41"/>
      <c r="K72" s="51">
        <v>0</v>
      </c>
      <c r="L72">
        <v>112</v>
      </c>
    </row>
    <row r="73" spans="1:12" x14ac:dyDescent="0.25">
      <c r="A73" s="60">
        <v>21</v>
      </c>
      <c r="B73" s="60">
        <v>8489</v>
      </c>
      <c r="C73" s="63">
        <v>11</v>
      </c>
      <c r="D73" s="60">
        <v>8503</v>
      </c>
      <c r="E73" s="63">
        <v>11</v>
      </c>
      <c r="F73" s="60">
        <v>8511</v>
      </c>
      <c r="G73" s="66"/>
      <c r="H73" s="66"/>
      <c r="I73" s="41"/>
      <c r="J73" s="41"/>
      <c r="K73" s="51">
        <v>0</v>
      </c>
      <c r="L73">
        <v>211</v>
      </c>
    </row>
    <row r="74" spans="1:12" x14ac:dyDescent="0.25">
      <c r="A74" s="60">
        <v>21</v>
      </c>
      <c r="B74" s="60">
        <v>8606</v>
      </c>
      <c r="C74" s="63">
        <v>11</v>
      </c>
      <c r="D74" s="60">
        <v>8619</v>
      </c>
      <c r="E74" s="63">
        <v>11</v>
      </c>
      <c r="F74" s="60">
        <v>8626</v>
      </c>
      <c r="G74" s="66"/>
      <c r="H74" s="66"/>
      <c r="I74" s="41"/>
      <c r="J74" s="41"/>
      <c r="K74" s="51">
        <v>0</v>
      </c>
      <c r="L74">
        <v>211</v>
      </c>
    </row>
    <row r="75" spans="1:12" x14ac:dyDescent="0.25">
      <c r="A75" s="60">
        <v>21</v>
      </c>
      <c r="B75" s="60">
        <v>8718</v>
      </c>
      <c r="C75" s="63">
        <v>11</v>
      </c>
      <c r="D75" s="60">
        <v>8737</v>
      </c>
      <c r="E75" s="63">
        <v>11</v>
      </c>
      <c r="F75" s="60">
        <v>8742</v>
      </c>
      <c r="G75" s="66"/>
      <c r="H75" s="66"/>
      <c r="I75" s="41"/>
      <c r="J75" s="41"/>
      <c r="K75" s="51">
        <v>0</v>
      </c>
      <c r="L75">
        <v>211</v>
      </c>
    </row>
    <row r="76" spans="1:12" x14ac:dyDescent="0.25">
      <c r="A76" s="60">
        <v>21</v>
      </c>
      <c r="B76" s="60">
        <v>8848</v>
      </c>
      <c r="C76" s="63">
        <v>11</v>
      </c>
      <c r="D76" s="60">
        <v>8872</v>
      </c>
      <c r="E76" s="63">
        <v>11</v>
      </c>
      <c r="F76" s="60">
        <v>8878</v>
      </c>
      <c r="G76" s="66"/>
      <c r="H76" s="66"/>
      <c r="I76" s="41"/>
      <c r="J76" s="41"/>
      <c r="K76" s="51">
        <v>0</v>
      </c>
      <c r="L76">
        <v>211</v>
      </c>
    </row>
    <row r="77" spans="1:12" x14ac:dyDescent="0.25">
      <c r="A77" s="60">
        <v>21</v>
      </c>
      <c r="B77" s="60">
        <v>8970</v>
      </c>
      <c r="C77" s="63">
        <v>22</v>
      </c>
      <c r="D77" s="60">
        <v>8978</v>
      </c>
      <c r="E77" s="63">
        <v>13</v>
      </c>
      <c r="F77" s="60">
        <v>8992</v>
      </c>
      <c r="G77" s="66"/>
      <c r="H77" s="66"/>
      <c r="I77" s="41"/>
      <c r="J77" s="41"/>
      <c r="K77" s="51">
        <v>0</v>
      </c>
      <c r="L77">
        <v>221</v>
      </c>
    </row>
    <row r="78" spans="1:12" x14ac:dyDescent="0.25">
      <c r="A78" s="60">
        <v>21</v>
      </c>
      <c r="B78" s="60">
        <v>9099</v>
      </c>
      <c r="C78" s="63">
        <v>22</v>
      </c>
      <c r="D78" s="60">
        <v>9105</v>
      </c>
      <c r="E78" s="63">
        <v>13</v>
      </c>
      <c r="F78" s="60">
        <v>9117</v>
      </c>
      <c r="G78" s="66"/>
      <c r="H78" s="66"/>
      <c r="I78" s="41"/>
      <c r="J78" s="41"/>
      <c r="K78" s="51">
        <v>0</v>
      </c>
      <c r="L78">
        <v>221</v>
      </c>
    </row>
    <row r="79" spans="1:12" x14ac:dyDescent="0.25">
      <c r="A79" s="60">
        <v>21</v>
      </c>
      <c r="B79" s="60">
        <v>9217</v>
      </c>
      <c r="C79" s="63">
        <v>22</v>
      </c>
      <c r="D79" s="60">
        <v>9225</v>
      </c>
      <c r="E79" s="63">
        <v>13</v>
      </c>
      <c r="F79" s="60">
        <v>9238</v>
      </c>
      <c r="G79" s="66"/>
      <c r="H79" s="66"/>
      <c r="I79" s="41"/>
      <c r="J79" s="41"/>
      <c r="K79" s="51">
        <v>0</v>
      </c>
      <c r="L79">
        <v>221</v>
      </c>
    </row>
    <row r="80" spans="1:12" x14ac:dyDescent="0.25">
      <c r="A80" s="60">
        <v>21</v>
      </c>
      <c r="B80" s="60">
        <v>9341</v>
      </c>
      <c r="C80" s="63">
        <v>22</v>
      </c>
      <c r="D80" s="60">
        <v>9350</v>
      </c>
      <c r="E80" s="63">
        <v>13</v>
      </c>
      <c r="F80" s="60">
        <v>9364</v>
      </c>
      <c r="G80" s="66"/>
      <c r="H80" s="66"/>
      <c r="I80" s="41"/>
      <c r="J80" s="41"/>
      <c r="K80" s="51">
        <v>0</v>
      </c>
      <c r="L80">
        <v>221</v>
      </c>
    </row>
    <row r="81" spans="1:12" x14ac:dyDescent="0.25">
      <c r="A81" s="60">
        <v>21</v>
      </c>
      <c r="B81" s="60">
        <v>9464</v>
      </c>
      <c r="C81" s="63">
        <v>11</v>
      </c>
      <c r="D81" s="60">
        <v>9483</v>
      </c>
      <c r="E81" s="63">
        <v>11</v>
      </c>
      <c r="F81" s="60">
        <v>9490</v>
      </c>
      <c r="G81" s="66"/>
      <c r="H81" s="66"/>
      <c r="I81" s="41"/>
      <c r="J81" s="41"/>
      <c r="K81" s="51">
        <v>1</v>
      </c>
      <c r="L81">
        <v>211</v>
      </c>
    </row>
    <row r="82" spans="1:12" x14ac:dyDescent="0.25">
      <c r="A82" s="17"/>
      <c r="B82" s="17"/>
      <c r="C82" s="17"/>
      <c r="D82" s="17"/>
      <c r="E82" s="17"/>
      <c r="F82" s="17"/>
      <c r="G82" s="17"/>
      <c r="H82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7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133</v>
      </c>
    </row>
    <row r="2" spans="1:48" x14ac:dyDescent="0.25">
      <c r="A2" t="s">
        <v>0</v>
      </c>
      <c r="B2" s="34">
        <v>40622</v>
      </c>
      <c r="C2" s="35"/>
      <c r="F2" s="26" t="s">
        <v>77</v>
      </c>
      <c r="G2" s="27">
        <v>0</v>
      </c>
    </row>
    <row r="3" spans="1:48" x14ac:dyDescent="0.25">
      <c r="A3" t="s">
        <v>1</v>
      </c>
      <c r="B3">
        <v>0</v>
      </c>
      <c r="F3" s="26" t="s">
        <v>78</v>
      </c>
      <c r="G3" s="27">
        <f>Start!J2</f>
        <v>211</v>
      </c>
      <c r="P3" s="26" t="s">
        <v>79</v>
      </c>
      <c r="Q3" s="27">
        <f>4994-COUNTBLANK(L7:L5000)</f>
        <v>50</v>
      </c>
      <c r="V3" s="26" t="s">
        <v>112</v>
      </c>
      <c r="W3">
        <f>COUNTA(L7:L14)</f>
        <v>8</v>
      </c>
      <c r="AA3" s="26" t="s">
        <v>112</v>
      </c>
      <c r="AB3">
        <f>COUNTA(L15:L23)</f>
        <v>9</v>
      </c>
      <c r="AF3" s="26" t="s">
        <v>112</v>
      </c>
      <c r="AG3">
        <f>COUNTA(L24:L31)</f>
        <v>8</v>
      </c>
      <c r="AK3" s="26" t="s">
        <v>112</v>
      </c>
      <c r="AL3">
        <f>COUNTA(L32:L39)</f>
        <v>8</v>
      </c>
      <c r="AP3" s="26" t="s">
        <v>112</v>
      </c>
      <c r="AQ3">
        <f>COUNTA(L40:L48)</f>
        <v>9</v>
      </c>
      <c r="AU3" s="26" t="s">
        <v>112</v>
      </c>
      <c r="AV3">
        <f>COUNTA(L49:L56)</f>
        <v>8</v>
      </c>
    </row>
    <row r="4" spans="1:48" x14ac:dyDescent="0.25">
      <c r="A4" t="s">
        <v>2</v>
      </c>
      <c r="B4">
        <v>0</v>
      </c>
      <c r="P4" s="26" t="s">
        <v>80</v>
      </c>
      <c r="Q4" s="27">
        <f>SUM(O7:O14)</f>
        <v>50</v>
      </c>
      <c r="V4" s="26" t="s">
        <v>113</v>
      </c>
      <c r="W4">
        <f>SUM(U7:U14)</f>
        <v>8</v>
      </c>
      <c r="AA4" s="26" t="s">
        <v>113</v>
      </c>
      <c r="AB4">
        <f>SUM(Z7:Z14)</f>
        <v>9</v>
      </c>
      <c r="AF4" s="26" t="s">
        <v>113</v>
      </c>
      <c r="AG4">
        <f>SUM(AE7:AE14)</f>
        <v>8</v>
      </c>
      <c r="AK4" s="26" t="s">
        <v>113</v>
      </c>
      <c r="AL4">
        <f>SUM(AJ7:AJ14)</f>
        <v>8</v>
      </c>
      <c r="AP4" s="26" t="s">
        <v>113</v>
      </c>
      <c r="AQ4">
        <f>SUM(AO7:AO14)</f>
        <v>9</v>
      </c>
      <c r="AU4" s="26" t="s">
        <v>113</v>
      </c>
      <c r="AV4">
        <f>SUM(AT7:AT14)</f>
        <v>8</v>
      </c>
    </row>
    <row r="5" spans="1:48" ht="15.75" thickBot="1" x14ac:dyDescent="0.3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5.75" thickBot="1" x14ac:dyDescent="0.3">
      <c r="A6" s="29" t="s">
        <v>85</v>
      </c>
      <c r="B6" s="30" t="s">
        <v>86</v>
      </c>
      <c r="C6" s="29" t="s">
        <v>87</v>
      </c>
      <c r="D6" s="30" t="s">
        <v>88</v>
      </c>
      <c r="E6" s="29" t="s">
        <v>89</v>
      </c>
      <c r="F6" s="30" t="s">
        <v>90</v>
      </c>
      <c r="G6" s="29" t="s">
        <v>91</v>
      </c>
      <c r="H6" s="30" t="s">
        <v>92</v>
      </c>
      <c r="I6" s="31" t="s">
        <v>93</v>
      </c>
      <c r="J6" s="32" t="s">
        <v>94</v>
      </c>
      <c r="K6" s="31" t="s">
        <v>95</v>
      </c>
      <c r="L6" s="33" t="s">
        <v>96</v>
      </c>
      <c r="N6" s="37" t="s">
        <v>81</v>
      </c>
      <c r="O6" s="38"/>
      <c r="P6" s="39" t="s">
        <v>82</v>
      </c>
      <c r="Q6" s="39" t="s">
        <v>83</v>
      </c>
      <c r="T6" s="53" t="s">
        <v>81</v>
      </c>
      <c r="U6" s="54"/>
      <c r="V6" s="39" t="s">
        <v>82</v>
      </c>
      <c r="W6" s="39" t="s">
        <v>83</v>
      </c>
      <c r="Y6" s="53" t="s">
        <v>81</v>
      </c>
      <c r="Z6" s="54"/>
      <c r="AA6" s="39" t="s">
        <v>82</v>
      </c>
      <c r="AB6" s="39" t="s">
        <v>83</v>
      </c>
      <c r="AD6" s="53" t="s">
        <v>81</v>
      </c>
      <c r="AE6" s="54"/>
      <c r="AF6" s="39" t="s">
        <v>82</v>
      </c>
      <c r="AG6" s="39" t="s">
        <v>83</v>
      </c>
      <c r="AI6" s="53" t="s">
        <v>81</v>
      </c>
      <c r="AJ6" s="54"/>
      <c r="AK6" s="39" t="s">
        <v>82</v>
      </c>
      <c r="AL6" s="39" t="s">
        <v>83</v>
      </c>
      <c r="AN6" s="53" t="s">
        <v>81</v>
      </c>
      <c r="AO6" s="54"/>
      <c r="AP6" s="39" t="s">
        <v>82</v>
      </c>
      <c r="AQ6" s="39" t="s">
        <v>83</v>
      </c>
      <c r="AS6" s="53" t="s">
        <v>81</v>
      </c>
      <c r="AT6" s="54"/>
      <c r="AU6" s="39" t="s">
        <v>82</v>
      </c>
      <c r="AV6" s="39" t="s">
        <v>83</v>
      </c>
    </row>
    <row r="7" spans="1:48" x14ac:dyDescent="0.25">
      <c r="A7" s="58">
        <v>21</v>
      </c>
      <c r="B7" s="58">
        <v>18</v>
      </c>
      <c r="C7" s="61">
        <v>11</v>
      </c>
      <c r="D7" s="58">
        <v>31</v>
      </c>
      <c r="E7" s="61">
        <v>11</v>
      </c>
      <c r="F7" s="58">
        <v>45</v>
      </c>
      <c r="G7" s="64"/>
      <c r="H7" s="64"/>
      <c r="I7" s="42"/>
      <c r="J7" s="42"/>
      <c r="K7" s="43">
        <v>0</v>
      </c>
      <c r="L7">
        <v>211</v>
      </c>
      <c r="N7" s="36">
        <v>111</v>
      </c>
      <c r="O7" s="36">
        <f>COUNTIF($L$7:$L$500,N7)</f>
        <v>4</v>
      </c>
      <c r="P7" s="36">
        <f>O7/$Q$4</f>
        <v>0.08</v>
      </c>
      <c r="Q7" s="36">
        <f>IF(P7=0,0,(P7*((LOG(P7))/LOG(2))))</f>
        <v>-0.29150849518197797</v>
      </c>
      <c r="T7" s="36">
        <f>N7</f>
        <v>111</v>
      </c>
      <c r="U7" s="36">
        <f>COUNTIF(L7:L14,T7)</f>
        <v>0</v>
      </c>
      <c r="V7" s="36">
        <f>U7/(W4-U11)</f>
        <v>0</v>
      </c>
      <c r="W7" s="36">
        <f>IF(V7=0,0,(V7*((LOG(V7))/LOG(2))))</f>
        <v>0</v>
      </c>
      <c r="Y7" s="36">
        <f>N7</f>
        <v>111</v>
      </c>
      <c r="Z7" s="36">
        <f>COUNTIF(L15:L23,Y7)</f>
        <v>0</v>
      </c>
      <c r="AA7" s="36">
        <f>Z7/(AB4-Z11)</f>
        <v>0</v>
      </c>
      <c r="AB7" s="36">
        <f>IF(AA7=0,0,(AA7*((LOG(AA7))/LOG(2))))</f>
        <v>0</v>
      </c>
      <c r="AD7" s="36">
        <f>N7</f>
        <v>111</v>
      </c>
      <c r="AE7" s="36">
        <f>COUNTIF(L24:L31,AD7)</f>
        <v>0</v>
      </c>
      <c r="AF7" s="36" t="e">
        <f>AE7/(AG4-AE11)</f>
        <v>#DIV/0!</v>
      </c>
      <c r="AG7" s="36" t="e">
        <f>IF(AF7=0,0,(AF7*((LOG(AF7))/LOG(2))))</f>
        <v>#DIV/0!</v>
      </c>
      <c r="AI7" s="36">
        <f>N7</f>
        <v>111</v>
      </c>
      <c r="AJ7" s="36">
        <f>COUNTIF(L32:L39,AI7)</f>
        <v>0</v>
      </c>
      <c r="AK7" s="36">
        <f>AJ7/(AL4-AJ11)</f>
        <v>0</v>
      </c>
      <c r="AL7" s="36">
        <f>IF(AK7=0,0,(AK7*((LOG(AK7))/LOG(2))))</f>
        <v>0</v>
      </c>
      <c r="AN7" s="36">
        <f>N7</f>
        <v>111</v>
      </c>
      <c r="AO7" s="36">
        <f>COUNTIF(L40:L48,AN7)</f>
        <v>2</v>
      </c>
      <c r="AP7" s="36">
        <f>AO7/(AQ4-AO11)</f>
        <v>0.66666666666666663</v>
      </c>
      <c r="AQ7" s="36">
        <f>IF(AP7=0,0,(AP7*((LOG(AP7))/LOG(2))))</f>
        <v>-0.38997500048077083</v>
      </c>
      <c r="AS7" s="36">
        <f>N7</f>
        <v>111</v>
      </c>
      <c r="AT7" s="36">
        <f>COUNTIF(L49:L56,AS7)</f>
        <v>2</v>
      </c>
      <c r="AU7" s="36">
        <f>AT7/(AV4-AT11)</f>
        <v>1</v>
      </c>
      <c r="AV7" s="36">
        <f>IF(AU7=0,0,(AU7*((LOG(AU7))/LOG(2))))</f>
        <v>0</v>
      </c>
    </row>
    <row r="8" spans="1:48" x14ac:dyDescent="0.25">
      <c r="A8" s="59">
        <v>21</v>
      </c>
      <c r="B8" s="59">
        <v>146</v>
      </c>
      <c r="C8" s="62">
        <v>22</v>
      </c>
      <c r="D8" s="59">
        <v>160</v>
      </c>
      <c r="E8" s="62">
        <v>13</v>
      </c>
      <c r="F8" s="59">
        <v>173</v>
      </c>
      <c r="G8" s="65"/>
      <c r="H8" s="65"/>
      <c r="I8" s="42"/>
      <c r="J8" s="42"/>
      <c r="K8" s="43">
        <v>0</v>
      </c>
      <c r="L8">
        <v>221</v>
      </c>
      <c r="N8" s="36">
        <v>112</v>
      </c>
      <c r="O8" s="36">
        <f>COUNTIF($L$7:$L$500,N8)</f>
        <v>0</v>
      </c>
      <c r="P8" s="36">
        <f>O8/$Q$4</f>
        <v>0</v>
      </c>
      <c r="Q8" s="36">
        <f>IF(P8=0,0,(P8*((LOG(P8))/LOG(2))))</f>
        <v>0</v>
      </c>
      <c r="T8" s="36">
        <f>N8</f>
        <v>112</v>
      </c>
      <c r="U8" s="36">
        <f>COUNTIF(L7:L14,T8)</f>
        <v>0</v>
      </c>
      <c r="V8" s="36">
        <f>U8/(W4-U11)</f>
        <v>0</v>
      </c>
      <c r="W8" s="36">
        <f>IF(V8=0,0,(V8*((LOG(V8))/LOG(2))))</f>
        <v>0</v>
      </c>
      <c r="Y8" s="36">
        <f>N8</f>
        <v>112</v>
      </c>
      <c r="Z8" s="36">
        <f>COUNTIF(L15:L23,Y8)</f>
        <v>0</v>
      </c>
      <c r="AA8" s="36">
        <f>Z8/(AB4-Z11)</f>
        <v>0</v>
      </c>
      <c r="AB8" s="36">
        <f>IF(AA8=0,0,(AA8*((LOG(AA8))/LOG(2))))</f>
        <v>0</v>
      </c>
      <c r="AD8" s="36">
        <f>N8</f>
        <v>112</v>
      </c>
      <c r="AE8" s="36">
        <f>COUNTIF(L24:L31,AD8)</f>
        <v>0</v>
      </c>
      <c r="AF8" s="36" t="e">
        <f>AE8/(AG4-AE11)</f>
        <v>#DIV/0!</v>
      </c>
      <c r="AG8" s="36" t="e">
        <f>IF(AF8=0,0,(AF8*((LOG(AF8))/LOG(2))))</f>
        <v>#DIV/0!</v>
      </c>
      <c r="AI8" s="36">
        <f>N8</f>
        <v>112</v>
      </c>
      <c r="AJ8" s="36">
        <f>COUNTIF(L32:L39,AI8)</f>
        <v>0</v>
      </c>
      <c r="AK8" s="36">
        <f>AJ8/(AL4-AJ11)</f>
        <v>0</v>
      </c>
      <c r="AL8" s="36">
        <f>IF(AK8=0,0,(AK8*((LOG(AK8))/LOG(2))))</f>
        <v>0</v>
      </c>
      <c r="AN8" s="36">
        <f>N8</f>
        <v>112</v>
      </c>
      <c r="AO8" s="36">
        <f>COUNTIF(L40:L48,AN8)</f>
        <v>0</v>
      </c>
      <c r="AP8" s="36">
        <f>AO8/(AQ4-AO11)</f>
        <v>0</v>
      </c>
      <c r="AQ8" s="36">
        <f>IF(AP8=0,0,(AP8*((LOG(AP8))/LOG(2))))</f>
        <v>0</v>
      </c>
      <c r="AS8" s="36">
        <f>N8</f>
        <v>112</v>
      </c>
      <c r="AT8" s="36">
        <f>COUNTIF(L49:L56,AS8)</f>
        <v>0</v>
      </c>
      <c r="AU8" s="36">
        <f>AT8/(AV4-AT11)</f>
        <v>0</v>
      </c>
      <c r="AV8" s="36">
        <f>IF(AU8=0,0,(AU8*((LOG(AU8))/LOG(2))))</f>
        <v>0</v>
      </c>
    </row>
    <row r="9" spans="1:48" x14ac:dyDescent="0.25">
      <c r="A9" s="59">
        <v>21</v>
      </c>
      <c r="B9" s="59">
        <v>273</v>
      </c>
      <c r="C9" s="62">
        <v>22</v>
      </c>
      <c r="D9" s="59">
        <v>282</v>
      </c>
      <c r="E9" s="62">
        <v>24</v>
      </c>
      <c r="F9" s="59">
        <v>303</v>
      </c>
      <c r="G9" s="65"/>
      <c r="H9" s="65"/>
      <c r="I9" s="42"/>
      <c r="J9" s="42"/>
      <c r="K9" s="43">
        <v>0</v>
      </c>
      <c r="L9">
        <v>222</v>
      </c>
      <c r="N9" s="36">
        <v>121</v>
      </c>
      <c r="O9" s="36">
        <f>COUNTIF($L$7:$L$500,N9)</f>
        <v>0</v>
      </c>
      <c r="P9" s="36">
        <f>O9/$Q$4</f>
        <v>0</v>
      </c>
      <c r="Q9" s="36">
        <f>IF(P9=0,0,(P9*((LOG(P9))/LOG(2))))</f>
        <v>0</v>
      </c>
      <c r="T9" s="36">
        <f>N9</f>
        <v>121</v>
      </c>
      <c r="U9" s="36">
        <f>COUNTIF(L7:L14,T9)</f>
        <v>0</v>
      </c>
      <c r="V9" s="36">
        <f>U9/(W4-U11)</f>
        <v>0</v>
      </c>
      <c r="W9" s="36">
        <f>IF(V9=0,0,(V9*((LOG(V9))/LOG(2))))</f>
        <v>0</v>
      </c>
      <c r="Y9" s="36">
        <f>N9</f>
        <v>121</v>
      </c>
      <c r="Z9" s="36">
        <f>COUNTIF(L15:L23,Y9)</f>
        <v>0</v>
      </c>
      <c r="AA9" s="36">
        <f>Z9/(AB4-Z11)</f>
        <v>0</v>
      </c>
      <c r="AB9" s="36">
        <f>IF(AA9=0,0,(AA9*((LOG(AA9))/LOG(2))))</f>
        <v>0</v>
      </c>
      <c r="AD9" s="36">
        <f>N9</f>
        <v>121</v>
      </c>
      <c r="AE9" s="36">
        <f>COUNTIF(L24:L31,AD9)</f>
        <v>0</v>
      </c>
      <c r="AF9" s="36" t="e">
        <f>AE9/(AG4-AE11)</f>
        <v>#DIV/0!</v>
      </c>
      <c r="AG9" s="36" t="e">
        <f>IF(AF9=0,0,(AF9*((LOG(AF9))/LOG(2))))</f>
        <v>#DIV/0!</v>
      </c>
      <c r="AI9" s="36">
        <f>N9</f>
        <v>121</v>
      </c>
      <c r="AJ9" s="36">
        <f>COUNTIF(L32:L39,AI9)</f>
        <v>0</v>
      </c>
      <c r="AK9" s="36">
        <f>AJ9/(AL4-AJ11)</f>
        <v>0</v>
      </c>
      <c r="AL9" s="36">
        <f>IF(AK9=0,0,(AK9*((LOG(AK9))/LOG(2))))</f>
        <v>0</v>
      </c>
      <c r="AN9" s="36">
        <f>N9</f>
        <v>121</v>
      </c>
      <c r="AO9" s="36">
        <f>COUNTIF(L40:L48,AN9)</f>
        <v>0</v>
      </c>
      <c r="AP9" s="36">
        <f>AO9/(AQ4-AO11)</f>
        <v>0</v>
      </c>
      <c r="AQ9" s="36">
        <f>IF(AP9=0,0,(AP9*((LOG(AP9))/LOG(2))))</f>
        <v>0</v>
      </c>
      <c r="AS9" s="36">
        <f>N9</f>
        <v>121</v>
      </c>
      <c r="AT9" s="36">
        <f>COUNTIF(L49:L56,AS9)</f>
        <v>0</v>
      </c>
      <c r="AU9" s="36">
        <f>AT9/(AV4-AT11)</f>
        <v>0</v>
      </c>
      <c r="AV9" s="36">
        <f>IF(AU9=0,0,(AU9*((LOG(AU9))/LOG(2))))</f>
        <v>0</v>
      </c>
    </row>
    <row r="10" spans="1:48" x14ac:dyDescent="0.25">
      <c r="A10" s="59">
        <v>21</v>
      </c>
      <c r="B10" s="59">
        <v>401</v>
      </c>
      <c r="C10" s="62">
        <v>11</v>
      </c>
      <c r="D10" s="59">
        <v>422</v>
      </c>
      <c r="E10" s="62">
        <v>11</v>
      </c>
      <c r="F10" s="59">
        <v>430</v>
      </c>
      <c r="G10" s="65"/>
      <c r="H10" s="65"/>
      <c r="I10" s="42"/>
      <c r="J10" s="42"/>
      <c r="K10" s="43">
        <v>0</v>
      </c>
      <c r="L10">
        <v>211</v>
      </c>
      <c r="N10" s="36">
        <v>122</v>
      </c>
      <c r="O10" s="36">
        <f>COUNTIF($L$7:$L$500,N10)</f>
        <v>0</v>
      </c>
      <c r="P10" s="36">
        <f>O10/$Q$4</f>
        <v>0</v>
      </c>
      <c r="Q10" s="36">
        <f>IF(P10=0,0,(P10*((LOG(P10))/LOG(2))))</f>
        <v>0</v>
      </c>
      <c r="T10" s="36">
        <f>N10</f>
        <v>122</v>
      </c>
      <c r="U10" s="36">
        <f>COUNTIF(L7:L14,T10)</f>
        <v>0</v>
      </c>
      <c r="V10" s="36">
        <f>U10/(W4-U11)</f>
        <v>0</v>
      </c>
      <c r="W10" s="36">
        <f>IF(V10=0,0,(V10*((LOG(V10))/LOG(2))))</f>
        <v>0</v>
      </c>
      <c r="Y10" s="36">
        <f>N10</f>
        <v>122</v>
      </c>
      <c r="Z10" s="36">
        <f>COUNTIF(L15:L23,Y10)</f>
        <v>0</v>
      </c>
      <c r="AA10" s="36">
        <f>Z10/(AB4-Z11)</f>
        <v>0</v>
      </c>
      <c r="AB10" s="36">
        <f>IF(AA10=0,0,(AA10*((LOG(AA10))/LOG(2))))</f>
        <v>0</v>
      </c>
      <c r="AD10" s="36">
        <f>N10</f>
        <v>122</v>
      </c>
      <c r="AE10" s="36">
        <f>COUNTIF(L24:L31,AD10)</f>
        <v>0</v>
      </c>
      <c r="AF10" s="36" t="e">
        <f>AE10/(AG4-AE11)</f>
        <v>#DIV/0!</v>
      </c>
      <c r="AG10" s="36" t="e">
        <f>IF(AF10=0,0,(AF10*((LOG(AF10))/LOG(2))))</f>
        <v>#DIV/0!</v>
      </c>
      <c r="AI10" s="36">
        <f>N10</f>
        <v>122</v>
      </c>
      <c r="AJ10" s="36">
        <f>COUNTIF(L32:L39,AI10)</f>
        <v>0</v>
      </c>
      <c r="AK10" s="36">
        <f>AJ10/(AL4-AJ11)</f>
        <v>0</v>
      </c>
      <c r="AL10" s="36">
        <f>IF(AK10=0,0,(AK10*((LOG(AK10))/LOG(2))))</f>
        <v>0</v>
      </c>
      <c r="AN10" s="36">
        <f>N10</f>
        <v>122</v>
      </c>
      <c r="AO10" s="36">
        <f>COUNTIF(L40:L48,AN10)</f>
        <v>0</v>
      </c>
      <c r="AP10" s="36">
        <f>AO10/(AQ4-AO11)</f>
        <v>0</v>
      </c>
      <c r="AQ10" s="36">
        <f>IF(AP10=0,0,(AP10*((LOG(AP10))/LOG(2))))</f>
        <v>0</v>
      </c>
      <c r="AS10" s="36">
        <f>N10</f>
        <v>122</v>
      </c>
      <c r="AT10" s="36">
        <f>COUNTIF(L49:L56,AS10)</f>
        <v>0</v>
      </c>
      <c r="AU10" s="36">
        <f>AT10/(AV4-AT11)</f>
        <v>0</v>
      </c>
      <c r="AV10" s="36">
        <f>IF(AU10=0,0,(AU10*((LOG(AU10))/LOG(2))))</f>
        <v>0</v>
      </c>
    </row>
    <row r="11" spans="1:48" x14ac:dyDescent="0.25">
      <c r="A11" s="59">
        <v>21</v>
      </c>
      <c r="B11" s="59">
        <v>531</v>
      </c>
      <c r="C11" s="62">
        <v>11</v>
      </c>
      <c r="D11" s="59">
        <v>544</v>
      </c>
      <c r="E11" s="62">
        <v>11</v>
      </c>
      <c r="F11" s="59">
        <v>553</v>
      </c>
      <c r="G11" s="65"/>
      <c r="H11" s="65"/>
      <c r="I11" s="42"/>
      <c r="J11" s="42"/>
      <c r="K11" s="43">
        <v>0</v>
      </c>
      <c r="L11">
        <v>211</v>
      </c>
      <c r="N11" s="36">
        <v>211</v>
      </c>
      <c r="O11" s="36">
        <f>COUNTIF($L$7:$L$500,N11)</f>
        <v>40</v>
      </c>
      <c r="P11" s="36">
        <f>O11/$Q$4</f>
        <v>0.8</v>
      </c>
      <c r="Q11" s="36">
        <f>IF(P11=0,0,(P11*((LOG(P11))/LOG(2))))</f>
        <v>-0.25754247590988982</v>
      </c>
      <c r="T11" s="36">
        <f>N11</f>
        <v>211</v>
      </c>
      <c r="U11" s="36">
        <f>COUNTIF(L7:L14,T11)</f>
        <v>6</v>
      </c>
      <c r="V11" s="55"/>
      <c r="W11" s="56"/>
      <c r="Y11" s="36">
        <f>N11</f>
        <v>211</v>
      </c>
      <c r="Z11" s="36">
        <f>COUNTIF(L15:L23,Y11)</f>
        <v>7</v>
      </c>
      <c r="AA11" s="55"/>
      <c r="AB11" s="56"/>
      <c r="AD11" s="36">
        <f>N11</f>
        <v>211</v>
      </c>
      <c r="AE11" s="36">
        <f>COUNTIF(L24:L31,AD11)</f>
        <v>8</v>
      </c>
      <c r="AF11" s="55"/>
      <c r="AG11" s="56"/>
      <c r="AI11" s="36">
        <f>N11</f>
        <v>211</v>
      </c>
      <c r="AJ11" s="36">
        <f>COUNTIF(L32:L39,AI11)</f>
        <v>7</v>
      </c>
      <c r="AK11" s="55"/>
      <c r="AL11" s="56"/>
      <c r="AN11" s="36">
        <f>N11</f>
        <v>211</v>
      </c>
      <c r="AO11" s="36">
        <f>COUNTIF(L40:L48,AN11)</f>
        <v>6</v>
      </c>
      <c r="AP11" s="55"/>
      <c r="AQ11" s="56"/>
      <c r="AS11" s="36">
        <f>N11</f>
        <v>211</v>
      </c>
      <c r="AT11" s="36">
        <f>COUNTIF(L49:L56,AS11)</f>
        <v>6</v>
      </c>
      <c r="AU11" s="55"/>
      <c r="AV11" s="56"/>
    </row>
    <row r="12" spans="1:48" x14ac:dyDescent="0.25">
      <c r="A12" s="59">
        <v>21</v>
      </c>
      <c r="B12" s="59">
        <v>643</v>
      </c>
      <c r="C12" s="62">
        <v>11</v>
      </c>
      <c r="D12" s="59">
        <v>657</v>
      </c>
      <c r="E12" s="62">
        <v>11</v>
      </c>
      <c r="F12" s="59">
        <v>665</v>
      </c>
      <c r="G12" s="65"/>
      <c r="H12" s="65"/>
      <c r="I12" s="42"/>
      <c r="J12" s="42"/>
      <c r="K12" s="43">
        <v>0</v>
      </c>
      <c r="L12">
        <v>211</v>
      </c>
      <c r="N12" s="36">
        <v>212</v>
      </c>
      <c r="O12" s="36">
        <f>COUNTIF($L$7:$L$500,N12)</f>
        <v>2</v>
      </c>
      <c r="P12" s="36">
        <f>O12/$Q$4</f>
        <v>0.04</v>
      </c>
      <c r="Q12" s="36">
        <f>IF(P12=0,0,(P12*((LOG(P12))/LOG(2))))</f>
        <v>-0.18575424759098899</v>
      </c>
      <c r="T12" s="36">
        <f>N12</f>
        <v>212</v>
      </c>
      <c r="U12" s="36">
        <f>COUNTIF(L7:L14,T12)</f>
        <v>0</v>
      </c>
      <c r="V12" s="36">
        <f>U12/(W4-U11)</f>
        <v>0</v>
      </c>
      <c r="W12" s="36">
        <f>IF(V12=0,0,(V12*((LOG(V12))/LOG(2))))</f>
        <v>0</v>
      </c>
      <c r="Y12" s="36">
        <f>N12</f>
        <v>212</v>
      </c>
      <c r="Z12" s="36">
        <f>COUNTIF(L15:L23,Y12)</f>
        <v>1</v>
      </c>
      <c r="AA12" s="36">
        <f>Z12/(AB4-Z11)</f>
        <v>0.5</v>
      </c>
      <c r="AB12" s="36">
        <f>IF(AA12=0,0,(AA12*((LOG(AA12))/LOG(2))))</f>
        <v>-0.5</v>
      </c>
      <c r="AD12" s="36">
        <f>N12</f>
        <v>212</v>
      </c>
      <c r="AE12" s="36">
        <f>COUNTIF(L24:L31,AD12)</f>
        <v>0</v>
      </c>
      <c r="AF12" s="36" t="e">
        <f>AE12/(AG4-AE11)</f>
        <v>#DIV/0!</v>
      </c>
      <c r="AG12" s="36" t="e">
        <f>IF(AF12=0,0,(AF12*((LOG(AF12))/LOG(2))))</f>
        <v>#DIV/0!</v>
      </c>
      <c r="AI12" s="36">
        <f>N12</f>
        <v>212</v>
      </c>
      <c r="AJ12" s="36">
        <f>COUNTIF(L32:L39,AI12)</f>
        <v>1</v>
      </c>
      <c r="AK12" s="36">
        <f>AJ12/(AL4-AJ11)</f>
        <v>1</v>
      </c>
      <c r="AL12" s="36">
        <f>IF(AK12=0,0,(AK12*((LOG(AK12))/LOG(2))))</f>
        <v>0</v>
      </c>
      <c r="AN12" s="36">
        <f>N12</f>
        <v>212</v>
      </c>
      <c r="AO12" s="36">
        <f>COUNTIF(L40:L48,AN12)</f>
        <v>0</v>
      </c>
      <c r="AP12" s="36">
        <f>AO12/(AQ4-AO11)</f>
        <v>0</v>
      </c>
      <c r="AQ12" s="36">
        <f>IF(AP12=0,0,(AP12*((LOG(AP12))/LOG(2))))</f>
        <v>0</v>
      </c>
      <c r="AS12" s="36">
        <f>N12</f>
        <v>212</v>
      </c>
      <c r="AT12" s="36">
        <f>COUNTIF(L49:L56,AS12)</f>
        <v>0</v>
      </c>
      <c r="AU12" s="36">
        <f>AT12/(AV4-AT11)</f>
        <v>0</v>
      </c>
      <c r="AV12" s="36">
        <f>IF(AU12=0,0,(AU12*((LOG(AU12))/LOG(2))))</f>
        <v>0</v>
      </c>
    </row>
    <row r="13" spans="1:48" x14ac:dyDescent="0.25">
      <c r="A13" s="59">
        <v>21</v>
      </c>
      <c r="B13" s="59">
        <v>761</v>
      </c>
      <c r="C13" s="62">
        <v>11</v>
      </c>
      <c r="D13" s="59">
        <v>781</v>
      </c>
      <c r="E13" s="62">
        <v>11</v>
      </c>
      <c r="F13" s="59">
        <v>788</v>
      </c>
      <c r="G13" s="65"/>
      <c r="H13" s="65"/>
      <c r="I13" s="42"/>
      <c r="J13" s="42"/>
      <c r="K13" s="43">
        <v>0</v>
      </c>
      <c r="L13">
        <v>211</v>
      </c>
      <c r="N13" s="36">
        <v>221</v>
      </c>
      <c r="O13" s="36">
        <f>COUNTIF($L$7:$L$500,N13)</f>
        <v>3</v>
      </c>
      <c r="P13" s="36">
        <f>O13/$Q$4</f>
        <v>0.06</v>
      </c>
      <c r="Q13" s="36">
        <f>IF(P13=0,0,(P13*((LOG(P13))/LOG(2))))</f>
        <v>-0.2435336213432141</v>
      </c>
      <c r="T13" s="36">
        <f>N13</f>
        <v>221</v>
      </c>
      <c r="U13" s="36">
        <f>COUNTIF(L7:L14,T13)</f>
        <v>1</v>
      </c>
      <c r="V13" s="36">
        <f>U13/(W4-U11)</f>
        <v>0.5</v>
      </c>
      <c r="W13" s="36">
        <f>IF(V13=0,0,(V13*((LOG(V13))/LOG(2))))</f>
        <v>-0.5</v>
      </c>
      <c r="Y13" s="36">
        <f>N13</f>
        <v>221</v>
      </c>
      <c r="Z13" s="36">
        <f>COUNTIF(L15:L23,Y13)</f>
        <v>1</v>
      </c>
      <c r="AA13" s="36">
        <f>Z13/(AB4-Z11)</f>
        <v>0.5</v>
      </c>
      <c r="AB13" s="36">
        <f>IF(AA13=0,0,(AA13*((LOG(AA13))/LOG(2))))</f>
        <v>-0.5</v>
      </c>
      <c r="AD13" s="36">
        <f>N13</f>
        <v>221</v>
      </c>
      <c r="AE13" s="36">
        <f>COUNTIF(L24:L31,AD13)</f>
        <v>0</v>
      </c>
      <c r="AF13" s="36" t="e">
        <f>AE13/(AG4-AE11)</f>
        <v>#DIV/0!</v>
      </c>
      <c r="AG13" s="36" t="e">
        <f>IF(AF13=0,0,(AF13*((LOG(AF13))/LOG(2))))</f>
        <v>#DIV/0!</v>
      </c>
      <c r="AI13" s="36">
        <f>N13</f>
        <v>221</v>
      </c>
      <c r="AJ13" s="36">
        <f>COUNTIF(L32:L39,AI13)</f>
        <v>0</v>
      </c>
      <c r="AK13" s="36">
        <f>AJ13/(AL4-AJ11)</f>
        <v>0</v>
      </c>
      <c r="AL13" s="36">
        <f>IF(AK13=0,0,(AK13*((LOG(AK13))/LOG(2))))</f>
        <v>0</v>
      </c>
      <c r="AN13" s="36">
        <f>N13</f>
        <v>221</v>
      </c>
      <c r="AO13" s="36">
        <f>COUNTIF(L40:L48,AN13)</f>
        <v>1</v>
      </c>
      <c r="AP13" s="36">
        <f>AO13/(AQ4-AO11)</f>
        <v>0.33333333333333331</v>
      </c>
      <c r="AQ13" s="36">
        <f>IF(AP13=0,0,(AP13*((LOG(AP13))/LOG(2))))</f>
        <v>-0.52832083357371862</v>
      </c>
      <c r="AS13" s="36">
        <f>N13</f>
        <v>221</v>
      </c>
      <c r="AT13" s="36">
        <f>COUNTIF(L49:L56,AS13)</f>
        <v>0</v>
      </c>
      <c r="AU13" s="36">
        <f>AT13/(AV4-AT11)</f>
        <v>0</v>
      </c>
      <c r="AV13" s="36">
        <f>IF(AU13=0,0,(AU13*((LOG(AU13))/LOG(2))))</f>
        <v>0</v>
      </c>
    </row>
    <row r="14" spans="1:48" x14ac:dyDescent="0.25">
      <c r="A14" s="59">
        <v>21</v>
      </c>
      <c r="B14" s="59">
        <v>888</v>
      </c>
      <c r="C14" s="62">
        <v>11</v>
      </c>
      <c r="D14" s="59">
        <v>900</v>
      </c>
      <c r="E14" s="62">
        <v>11</v>
      </c>
      <c r="F14" s="59">
        <v>907</v>
      </c>
      <c r="G14" s="65"/>
      <c r="H14" s="65"/>
      <c r="I14" s="42"/>
      <c r="J14" s="42"/>
      <c r="K14" s="43">
        <v>0</v>
      </c>
      <c r="L14">
        <v>211</v>
      </c>
      <c r="N14" s="36">
        <v>222</v>
      </c>
      <c r="O14" s="36">
        <f>COUNTIF($L$7:$L$500,N14)</f>
        <v>1</v>
      </c>
      <c r="P14" s="36">
        <f>O14/$Q$4</f>
        <v>0.02</v>
      </c>
      <c r="Q14" s="36">
        <f>IF(P14=0,0,(P14*((LOG(P14))/LOG(2))))</f>
        <v>-0.11287712379549449</v>
      </c>
      <c r="T14" s="36">
        <f>N14</f>
        <v>222</v>
      </c>
      <c r="U14" s="36">
        <f>COUNTIF(L7:L14,T14)</f>
        <v>1</v>
      </c>
      <c r="V14" s="36">
        <f>U14/(W4-U11)</f>
        <v>0.5</v>
      </c>
      <c r="W14" s="36">
        <f>IF(V14=0,0,(V14*((LOG(V14))/LOG(2))))</f>
        <v>-0.5</v>
      </c>
      <c r="Y14" s="36">
        <f>N14</f>
        <v>222</v>
      </c>
      <c r="Z14" s="36">
        <f>COUNTIF(L15:L23,Y14)</f>
        <v>0</v>
      </c>
      <c r="AA14" s="36">
        <f>Z14/(AB4-Z11)</f>
        <v>0</v>
      </c>
      <c r="AB14" s="36">
        <f>IF(AA14=0,0,(AA14*((LOG(AA14))/LOG(2))))</f>
        <v>0</v>
      </c>
      <c r="AD14" s="36">
        <f>N14</f>
        <v>222</v>
      </c>
      <c r="AE14" s="36">
        <f>COUNTIF(L24:L31,AD14)</f>
        <v>0</v>
      </c>
      <c r="AF14" s="36" t="e">
        <f>AE14/(AG4-AE11)</f>
        <v>#DIV/0!</v>
      </c>
      <c r="AG14" s="36" t="e">
        <f>IF(AF14=0,0,(AF14*((LOG(AF14))/LOG(2))))</f>
        <v>#DIV/0!</v>
      </c>
      <c r="AI14" s="36">
        <f>N14</f>
        <v>222</v>
      </c>
      <c r="AJ14" s="36">
        <f>COUNTIF(L32:L39,AI14)</f>
        <v>0</v>
      </c>
      <c r="AK14" s="36">
        <f>AJ14/(AL4-AJ11)</f>
        <v>0</v>
      </c>
      <c r="AL14" s="36">
        <f>IF(AK14=0,0,(AK14*((LOG(AK14))/LOG(2))))</f>
        <v>0</v>
      </c>
      <c r="AN14" s="36">
        <f>N14</f>
        <v>222</v>
      </c>
      <c r="AO14" s="36">
        <f>COUNTIF(L40:L48,AN14)</f>
        <v>0</v>
      </c>
      <c r="AP14" s="36">
        <f>AO14/(AQ4-AO11)</f>
        <v>0</v>
      </c>
      <c r="AQ14" s="36">
        <f>IF(AP14=0,0,(AP14*((LOG(AP14))/LOG(2))))</f>
        <v>0</v>
      </c>
      <c r="AS14" s="36">
        <f>N14</f>
        <v>222</v>
      </c>
      <c r="AT14" s="36">
        <f>COUNTIF(L49:L56,AS14)</f>
        <v>0</v>
      </c>
      <c r="AU14" s="36">
        <f>AT14/(AV4-AT11)</f>
        <v>0</v>
      </c>
      <c r="AV14" s="36">
        <f>IF(AU14=0,0,(AU14*((LOG(AU14))/LOG(2))))</f>
        <v>0</v>
      </c>
    </row>
    <row r="15" spans="1:48" x14ac:dyDescent="0.25">
      <c r="A15" s="60">
        <v>21</v>
      </c>
      <c r="B15" s="60">
        <v>1000</v>
      </c>
      <c r="C15" s="63">
        <v>11</v>
      </c>
      <c r="D15" s="60">
        <v>1012</v>
      </c>
      <c r="E15" s="63">
        <v>11</v>
      </c>
      <c r="F15" s="60">
        <v>1021</v>
      </c>
      <c r="G15" s="66"/>
      <c r="H15" s="66"/>
      <c r="I15" s="41"/>
      <c r="J15" s="41"/>
      <c r="K15" s="51">
        <v>0</v>
      </c>
      <c r="L15">
        <v>211</v>
      </c>
      <c r="P15">
        <f>SUM(P7:P14)</f>
        <v>1</v>
      </c>
      <c r="Q15">
        <f>-SUM(Q7:Q14)</f>
        <v>1.0912159638215655</v>
      </c>
      <c r="V15">
        <f>SUM(V7:V14)</f>
        <v>1</v>
      </c>
      <c r="W15">
        <f>-SUM(W7:W14)</f>
        <v>1</v>
      </c>
      <c r="AA15">
        <f>SUM(AA7:AA14)</f>
        <v>1</v>
      </c>
      <c r="AB15">
        <f>-SUM(AB7:AB14)</f>
        <v>1</v>
      </c>
      <c r="AF15" t="e">
        <f>SUM(AF7:AF14)</f>
        <v>#DIV/0!</v>
      </c>
      <c r="AG15" t="e">
        <f>-SUM(AG7:AG14)</f>
        <v>#DIV/0!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0.91829583405448945</v>
      </c>
      <c r="AU15">
        <f>SUM(AU7:AU14)</f>
        <v>1</v>
      </c>
      <c r="AV15">
        <f>-SUM(AV7:AV14)</f>
        <v>0</v>
      </c>
    </row>
    <row r="16" spans="1:48" x14ac:dyDescent="0.25">
      <c r="A16" s="60">
        <v>21</v>
      </c>
      <c r="B16" s="60">
        <v>1114</v>
      </c>
      <c r="C16" s="63">
        <v>22</v>
      </c>
      <c r="D16" s="60">
        <v>1122</v>
      </c>
      <c r="E16" s="63">
        <v>13</v>
      </c>
      <c r="F16" s="60">
        <v>1137</v>
      </c>
      <c r="G16" s="66"/>
      <c r="H16" s="66"/>
      <c r="I16" s="41"/>
      <c r="J16" s="41"/>
      <c r="K16" s="51">
        <v>0</v>
      </c>
      <c r="L16">
        <v>221</v>
      </c>
      <c r="P16" s="28" t="s">
        <v>84</v>
      </c>
      <c r="Q16" s="28">
        <f>Q15/(LOG(Q4)/LOG(2))</f>
        <v>0.19334581306280973</v>
      </c>
      <c r="V16" s="28" t="s">
        <v>111</v>
      </c>
      <c r="W16" s="28">
        <f>W15/(LOG(W4)/LOG(2))</f>
        <v>0.33333333333333331</v>
      </c>
      <c r="AA16" s="28" t="s">
        <v>114</v>
      </c>
      <c r="AB16" s="28">
        <f>AB15/(LOG(AB4)/LOG(2))</f>
        <v>0.31546487678572877</v>
      </c>
      <c r="AF16" s="28" t="s">
        <v>115</v>
      </c>
      <c r="AG16" s="28" t="e">
        <f>AG15/(LOG(AG4)/LOG(2))</f>
        <v>#DIV/0!</v>
      </c>
      <c r="AK16" s="28" t="s">
        <v>116</v>
      </c>
      <c r="AL16" s="28">
        <f>AL15/(LOG(AL4)/LOG(2))</f>
        <v>0</v>
      </c>
      <c r="AP16" s="28" t="s">
        <v>117</v>
      </c>
      <c r="AQ16" s="28">
        <f>AQ15/(LOG(AQ4)/LOG(2))</f>
        <v>0.28969008214284753</v>
      </c>
      <c r="AU16" s="28" t="s">
        <v>118</v>
      </c>
      <c r="AV16" s="28">
        <f>AV15/(LOG(AV4)/LOG(2))</f>
        <v>0</v>
      </c>
    </row>
    <row r="17" spans="1:22" x14ac:dyDescent="0.25">
      <c r="A17" s="60">
        <v>21</v>
      </c>
      <c r="B17" s="60">
        <v>1236</v>
      </c>
      <c r="C17" s="63">
        <v>11</v>
      </c>
      <c r="D17" s="60">
        <v>1247</v>
      </c>
      <c r="E17" s="63">
        <v>11</v>
      </c>
      <c r="F17" s="60">
        <v>1255</v>
      </c>
      <c r="G17" s="66"/>
      <c r="H17" s="66"/>
      <c r="I17" s="41"/>
      <c r="J17" s="41"/>
      <c r="K17" s="51">
        <v>0</v>
      </c>
      <c r="L17">
        <v>211</v>
      </c>
    </row>
    <row r="18" spans="1:22" x14ac:dyDescent="0.25">
      <c r="A18" s="60">
        <v>21</v>
      </c>
      <c r="B18" s="60">
        <v>1354</v>
      </c>
      <c r="C18" s="63">
        <v>11</v>
      </c>
      <c r="D18" s="60">
        <v>1366</v>
      </c>
      <c r="E18" s="63">
        <v>22</v>
      </c>
      <c r="F18" s="60">
        <v>1387</v>
      </c>
      <c r="G18" s="66"/>
      <c r="H18" s="66"/>
      <c r="I18" s="41"/>
      <c r="J18" s="41"/>
      <c r="K18" s="51">
        <v>0</v>
      </c>
      <c r="L18">
        <v>212</v>
      </c>
    </row>
    <row r="19" spans="1:22" x14ac:dyDescent="0.25">
      <c r="A19" s="60">
        <v>21</v>
      </c>
      <c r="B19" s="60">
        <v>1488</v>
      </c>
      <c r="C19" s="63">
        <v>11</v>
      </c>
      <c r="D19" s="60">
        <v>1502</v>
      </c>
      <c r="E19" s="63">
        <v>11</v>
      </c>
      <c r="F19" s="60">
        <v>1509</v>
      </c>
      <c r="G19" s="66"/>
      <c r="H19" s="66"/>
      <c r="I19" s="41"/>
      <c r="J19" s="41"/>
      <c r="K19" s="51">
        <v>0</v>
      </c>
      <c r="L19">
        <v>211</v>
      </c>
      <c r="N19" s="40" t="s">
        <v>97</v>
      </c>
      <c r="O19" s="40"/>
      <c r="P19" s="45"/>
      <c r="Q19" s="45"/>
      <c r="R19" s="45"/>
      <c r="S19" s="45"/>
      <c r="T19" s="45"/>
      <c r="U19" s="45"/>
      <c r="V19" s="46"/>
    </row>
    <row r="20" spans="1:22" x14ac:dyDescent="0.25">
      <c r="A20" s="60">
        <v>21</v>
      </c>
      <c r="B20" s="60">
        <v>1600</v>
      </c>
      <c r="C20" s="63">
        <v>11</v>
      </c>
      <c r="D20" s="60">
        <v>1612</v>
      </c>
      <c r="E20" s="63">
        <v>11</v>
      </c>
      <c r="F20" s="60">
        <v>1621</v>
      </c>
      <c r="G20" s="66"/>
      <c r="H20" s="66"/>
      <c r="I20" s="41"/>
      <c r="J20" s="41"/>
      <c r="K20" s="51">
        <v>0</v>
      </c>
      <c r="L20">
        <v>211</v>
      </c>
      <c r="N20" s="40">
        <f>COUNTIF(L7:L56,G3)</f>
        <v>40</v>
      </c>
      <c r="O20" s="40"/>
      <c r="P20" s="47">
        <v>8</v>
      </c>
      <c r="Q20" s="47">
        <v>9</v>
      </c>
      <c r="R20" s="47">
        <v>8</v>
      </c>
      <c r="S20" s="47">
        <v>8</v>
      </c>
      <c r="T20" s="47">
        <v>9</v>
      </c>
      <c r="U20" s="47">
        <v>8</v>
      </c>
      <c r="V20" s="46"/>
    </row>
    <row r="21" spans="1:22" x14ac:dyDescent="0.25">
      <c r="A21" s="60">
        <v>21</v>
      </c>
      <c r="B21" s="60">
        <v>1719</v>
      </c>
      <c r="C21" s="63">
        <v>11</v>
      </c>
      <c r="D21" s="60">
        <v>1730</v>
      </c>
      <c r="E21" s="63">
        <v>11</v>
      </c>
      <c r="F21" s="60">
        <v>1739</v>
      </c>
      <c r="G21" s="66"/>
      <c r="H21" s="66"/>
      <c r="I21" s="41"/>
      <c r="J21" s="41"/>
      <c r="K21" s="51">
        <v>0</v>
      </c>
      <c r="L21">
        <v>211</v>
      </c>
      <c r="O21" s="41"/>
      <c r="P21" s="45" t="s">
        <v>98</v>
      </c>
      <c r="Q21" s="45"/>
      <c r="R21" s="45"/>
      <c r="S21" s="45"/>
      <c r="T21" s="45"/>
      <c r="U21" s="45"/>
      <c r="V21" s="45"/>
    </row>
    <row r="22" spans="1:22" x14ac:dyDescent="0.25">
      <c r="A22" s="60">
        <v>21</v>
      </c>
      <c r="B22" s="60">
        <v>1833</v>
      </c>
      <c r="C22" s="63">
        <v>11</v>
      </c>
      <c r="D22" s="60">
        <v>1845</v>
      </c>
      <c r="E22" s="63">
        <v>11</v>
      </c>
      <c r="F22" s="60">
        <v>1852</v>
      </c>
      <c r="G22" s="66"/>
      <c r="H22" s="66"/>
      <c r="I22" s="41"/>
      <c r="J22" s="41"/>
      <c r="K22" s="51">
        <v>0</v>
      </c>
      <c r="L22">
        <v>211</v>
      </c>
      <c r="O22" s="41"/>
      <c r="P22" s="47" t="s">
        <v>105</v>
      </c>
      <c r="Q22" s="47" t="s">
        <v>106</v>
      </c>
      <c r="R22" s="47" t="s">
        <v>107</v>
      </c>
      <c r="S22" s="47" t="s">
        <v>108</v>
      </c>
      <c r="T22" s="47" t="s">
        <v>109</v>
      </c>
      <c r="U22" s="47" t="s">
        <v>110</v>
      </c>
      <c r="V22" s="45"/>
    </row>
    <row r="23" spans="1:22" x14ac:dyDescent="0.25">
      <c r="A23" s="60">
        <v>21</v>
      </c>
      <c r="B23" s="60">
        <v>1946</v>
      </c>
      <c r="C23" s="63">
        <v>11</v>
      </c>
      <c r="D23" s="60">
        <v>1962</v>
      </c>
      <c r="E23" s="63">
        <v>11</v>
      </c>
      <c r="F23" s="60">
        <v>1969</v>
      </c>
      <c r="G23" s="66"/>
      <c r="H23" s="66"/>
      <c r="I23" s="41"/>
      <c r="J23" s="41"/>
      <c r="K23" s="51">
        <v>0</v>
      </c>
      <c r="L23">
        <v>211</v>
      </c>
      <c r="O23" s="45" t="s">
        <v>99</v>
      </c>
      <c r="P23" s="47">
        <f>$G$3</f>
        <v>211</v>
      </c>
      <c r="Q23" s="47">
        <f>$G$3</f>
        <v>211</v>
      </c>
      <c r="R23" s="47">
        <f>$G$3</f>
        <v>211</v>
      </c>
      <c r="S23" s="47">
        <f>$G$3</f>
        <v>211</v>
      </c>
      <c r="T23" s="47">
        <f>$G$3</f>
        <v>211</v>
      </c>
      <c r="U23" s="47">
        <f>$G$3</f>
        <v>211</v>
      </c>
      <c r="V23" s="45"/>
    </row>
    <row r="24" spans="1:22" x14ac:dyDescent="0.25">
      <c r="A24" s="59">
        <v>21</v>
      </c>
      <c r="B24" s="59">
        <v>2064</v>
      </c>
      <c r="C24" s="62">
        <v>11</v>
      </c>
      <c r="D24" s="59">
        <v>2075</v>
      </c>
      <c r="E24" s="62">
        <v>11</v>
      </c>
      <c r="F24" s="59">
        <v>2082</v>
      </c>
      <c r="G24" s="65"/>
      <c r="H24" s="65"/>
      <c r="I24" s="42"/>
      <c r="J24" s="42"/>
      <c r="K24" s="43">
        <v>0</v>
      </c>
      <c r="L24">
        <v>211</v>
      </c>
      <c r="O24" s="45" t="s">
        <v>100</v>
      </c>
      <c r="P24" s="47">
        <f>U11</f>
        <v>6</v>
      </c>
      <c r="Q24" s="47">
        <f>Z11</f>
        <v>7</v>
      </c>
      <c r="R24" s="47">
        <f>AE11</f>
        <v>8</v>
      </c>
      <c r="S24" s="47">
        <f>AJ11</f>
        <v>7</v>
      </c>
      <c r="T24" s="47">
        <f>AO11</f>
        <v>6</v>
      </c>
      <c r="U24" s="47">
        <f>AT11</f>
        <v>6</v>
      </c>
      <c r="V24" s="45"/>
    </row>
    <row r="25" spans="1:22" x14ac:dyDescent="0.25">
      <c r="A25" s="59">
        <v>21</v>
      </c>
      <c r="B25" s="59">
        <v>2179</v>
      </c>
      <c r="C25" s="62">
        <v>11</v>
      </c>
      <c r="D25" s="59">
        <v>2193</v>
      </c>
      <c r="E25" s="62">
        <v>11</v>
      </c>
      <c r="F25" s="59">
        <v>2203</v>
      </c>
      <c r="G25" s="65"/>
      <c r="H25" s="65"/>
      <c r="I25" s="42"/>
      <c r="J25" s="42"/>
      <c r="K25" s="43">
        <v>0</v>
      </c>
      <c r="L25">
        <v>211</v>
      </c>
      <c r="O25" s="48" t="s">
        <v>101</v>
      </c>
      <c r="P25" s="42"/>
      <c r="Q25" s="42"/>
      <c r="R25" s="42"/>
      <c r="S25" s="42"/>
      <c r="T25" s="42"/>
      <c r="U25" s="42"/>
      <c r="V25" s="42"/>
    </row>
    <row r="26" spans="1:22" x14ac:dyDescent="0.25">
      <c r="A26" s="59">
        <v>21</v>
      </c>
      <c r="B26" s="59">
        <v>2293</v>
      </c>
      <c r="C26" s="62">
        <v>11</v>
      </c>
      <c r="D26" s="59">
        <v>2302</v>
      </c>
      <c r="E26" s="62">
        <v>11</v>
      </c>
      <c r="F26" s="59">
        <v>2310</v>
      </c>
      <c r="G26" s="65"/>
      <c r="H26" s="65"/>
      <c r="I26" s="42"/>
      <c r="J26" s="42"/>
      <c r="K26" s="43">
        <v>0</v>
      </c>
      <c r="L26">
        <v>211</v>
      </c>
      <c r="O26" s="49" t="s">
        <v>102</v>
      </c>
      <c r="P26" s="44"/>
      <c r="Q26" s="44"/>
      <c r="R26" s="44"/>
      <c r="S26" s="44"/>
      <c r="T26" s="44"/>
      <c r="U26" s="44"/>
      <c r="V26" s="41"/>
    </row>
    <row r="27" spans="1:22" x14ac:dyDescent="0.25">
      <c r="A27" s="59">
        <v>21</v>
      </c>
      <c r="B27" s="59">
        <v>2406</v>
      </c>
      <c r="C27" s="62">
        <v>11</v>
      </c>
      <c r="D27" s="59">
        <v>2415</v>
      </c>
      <c r="E27" s="62">
        <v>11</v>
      </c>
      <c r="F27" s="59">
        <v>2423</v>
      </c>
      <c r="G27" s="65"/>
      <c r="H27" s="65"/>
      <c r="I27" s="42"/>
      <c r="J27" s="42"/>
      <c r="K27" s="43">
        <v>0</v>
      </c>
      <c r="L27">
        <v>211</v>
      </c>
      <c r="O27" s="48" t="s">
        <v>103</v>
      </c>
      <c r="P27" s="42"/>
      <c r="Q27" s="42"/>
      <c r="R27" s="42"/>
      <c r="S27" s="42"/>
      <c r="T27" s="42"/>
      <c r="U27" s="42"/>
      <c r="V27" s="42"/>
    </row>
    <row r="28" spans="1:22" x14ac:dyDescent="0.25">
      <c r="A28" s="59">
        <v>21</v>
      </c>
      <c r="B28" s="59">
        <v>2517</v>
      </c>
      <c r="C28" s="62">
        <v>11</v>
      </c>
      <c r="D28" s="59">
        <v>2528</v>
      </c>
      <c r="E28" s="62">
        <v>11</v>
      </c>
      <c r="F28" s="59">
        <v>2535</v>
      </c>
      <c r="G28" s="65"/>
      <c r="H28" s="65"/>
      <c r="I28" s="42"/>
      <c r="J28" s="42"/>
      <c r="K28" s="43">
        <v>0</v>
      </c>
      <c r="L28">
        <v>211</v>
      </c>
      <c r="N28" s="41"/>
      <c r="O28" s="50" t="s">
        <v>104</v>
      </c>
      <c r="P28">
        <f>F14/P20</f>
        <v>113.375</v>
      </c>
      <c r="Q28">
        <f>(F23-F14)/Q20</f>
        <v>118</v>
      </c>
      <c r="R28">
        <f>(F31-F23)/R20</f>
        <v>114.625</v>
      </c>
      <c r="S28">
        <f>(F39-F31)/S20</f>
        <v>116.875</v>
      </c>
      <c r="T28">
        <f>(F48-F39)/T20</f>
        <v>122.33333333333333</v>
      </c>
      <c r="U28">
        <f>(F56-F48)/U20</f>
        <v>116.5</v>
      </c>
    </row>
    <row r="29" spans="1:22" x14ac:dyDescent="0.25">
      <c r="A29" s="59">
        <v>21</v>
      </c>
      <c r="B29" s="59">
        <v>2631</v>
      </c>
      <c r="C29" s="62">
        <v>11</v>
      </c>
      <c r="D29" s="59">
        <v>2645</v>
      </c>
      <c r="E29" s="62">
        <v>11</v>
      </c>
      <c r="F29" s="59">
        <v>2652</v>
      </c>
      <c r="G29" s="65"/>
      <c r="H29" s="65"/>
      <c r="I29" s="42"/>
      <c r="J29" s="42"/>
      <c r="K29" s="43">
        <v>0</v>
      </c>
      <c r="L29">
        <v>211</v>
      </c>
    </row>
    <row r="30" spans="1:22" x14ac:dyDescent="0.25">
      <c r="A30" s="59">
        <v>21</v>
      </c>
      <c r="B30" s="59">
        <v>2761</v>
      </c>
      <c r="C30" s="62">
        <v>11</v>
      </c>
      <c r="D30" s="59">
        <v>2771</v>
      </c>
      <c r="E30" s="62">
        <v>11</v>
      </c>
      <c r="F30" s="59">
        <v>2778</v>
      </c>
      <c r="G30" s="65"/>
      <c r="H30" s="65"/>
      <c r="I30" s="42"/>
      <c r="J30" s="42"/>
      <c r="K30" s="43">
        <v>0</v>
      </c>
      <c r="L30">
        <v>211</v>
      </c>
    </row>
    <row r="31" spans="1:22" x14ac:dyDescent="0.25">
      <c r="A31" s="59">
        <v>21</v>
      </c>
      <c r="B31" s="59">
        <v>2870</v>
      </c>
      <c r="C31" s="62">
        <v>11</v>
      </c>
      <c r="D31" s="59">
        <v>2879</v>
      </c>
      <c r="E31" s="62">
        <v>11</v>
      </c>
      <c r="F31" s="59">
        <v>2886</v>
      </c>
      <c r="G31" s="65"/>
      <c r="H31" s="65"/>
      <c r="I31" s="42"/>
      <c r="J31" s="42"/>
      <c r="K31" s="43">
        <v>0</v>
      </c>
      <c r="L31">
        <v>211</v>
      </c>
    </row>
    <row r="32" spans="1:22" x14ac:dyDescent="0.25">
      <c r="A32" s="60">
        <v>21</v>
      </c>
      <c r="B32" s="60">
        <v>2981</v>
      </c>
      <c r="C32" s="63">
        <v>11</v>
      </c>
      <c r="D32" s="60">
        <v>2994</v>
      </c>
      <c r="E32" s="63">
        <v>11</v>
      </c>
      <c r="F32" s="60">
        <v>3003</v>
      </c>
      <c r="G32" s="66"/>
      <c r="H32" s="66"/>
      <c r="I32" s="41"/>
      <c r="J32" s="41"/>
      <c r="K32" s="51">
        <v>0</v>
      </c>
      <c r="L32">
        <v>211</v>
      </c>
    </row>
    <row r="33" spans="1:12" x14ac:dyDescent="0.25">
      <c r="A33" s="60">
        <v>21</v>
      </c>
      <c r="B33" s="60">
        <v>3096</v>
      </c>
      <c r="C33" s="63">
        <v>11</v>
      </c>
      <c r="D33" s="60">
        <v>3109</v>
      </c>
      <c r="E33" s="63">
        <v>11</v>
      </c>
      <c r="F33" s="60">
        <v>3116</v>
      </c>
      <c r="G33" s="66"/>
      <c r="H33" s="66"/>
      <c r="I33" s="41"/>
      <c r="J33" s="41"/>
      <c r="K33" s="51">
        <v>0</v>
      </c>
      <c r="L33">
        <v>211</v>
      </c>
    </row>
    <row r="34" spans="1:12" x14ac:dyDescent="0.25">
      <c r="A34" s="60">
        <v>21</v>
      </c>
      <c r="B34" s="60">
        <v>3211</v>
      </c>
      <c r="C34" s="63">
        <v>11</v>
      </c>
      <c r="D34" s="60">
        <v>3233</v>
      </c>
      <c r="E34" s="63">
        <v>11</v>
      </c>
      <c r="F34" s="60">
        <v>3239</v>
      </c>
      <c r="G34" s="66"/>
      <c r="H34" s="66"/>
      <c r="I34" s="41"/>
      <c r="J34" s="41"/>
      <c r="K34" s="51">
        <v>0</v>
      </c>
      <c r="L34">
        <v>211</v>
      </c>
    </row>
    <row r="35" spans="1:12" x14ac:dyDescent="0.25">
      <c r="A35" s="60">
        <v>21</v>
      </c>
      <c r="B35" s="60">
        <v>3333</v>
      </c>
      <c r="C35" s="63">
        <v>11</v>
      </c>
      <c r="D35" s="60">
        <v>3344</v>
      </c>
      <c r="E35" s="63">
        <v>11</v>
      </c>
      <c r="F35" s="60">
        <v>3351</v>
      </c>
      <c r="G35" s="66"/>
      <c r="H35" s="66"/>
      <c r="I35" s="41"/>
      <c r="J35" s="41"/>
      <c r="K35" s="51">
        <v>0</v>
      </c>
      <c r="L35">
        <v>211</v>
      </c>
    </row>
    <row r="36" spans="1:12" x14ac:dyDescent="0.25">
      <c r="A36" s="60">
        <v>21</v>
      </c>
      <c r="B36" s="60">
        <v>3446</v>
      </c>
      <c r="C36" s="63">
        <v>11</v>
      </c>
      <c r="D36" s="60">
        <v>3456</v>
      </c>
      <c r="E36" s="63">
        <v>11</v>
      </c>
      <c r="F36" s="60">
        <v>3464</v>
      </c>
      <c r="G36" s="66"/>
      <c r="H36" s="66"/>
      <c r="I36" s="41"/>
      <c r="J36" s="41"/>
      <c r="K36" s="51">
        <v>0</v>
      </c>
      <c r="L36">
        <v>211</v>
      </c>
    </row>
    <row r="37" spans="1:12" x14ac:dyDescent="0.25">
      <c r="A37" s="60">
        <v>21</v>
      </c>
      <c r="B37" s="60">
        <v>3559</v>
      </c>
      <c r="C37" s="63">
        <v>11</v>
      </c>
      <c r="D37" s="60">
        <v>3570</v>
      </c>
      <c r="E37" s="63">
        <v>11</v>
      </c>
      <c r="F37" s="60">
        <v>3577</v>
      </c>
      <c r="G37" s="66"/>
      <c r="H37" s="66"/>
      <c r="I37" s="41"/>
      <c r="J37" s="41"/>
      <c r="K37" s="51">
        <v>0</v>
      </c>
      <c r="L37">
        <v>211</v>
      </c>
    </row>
    <row r="38" spans="1:12" x14ac:dyDescent="0.25">
      <c r="A38" s="60">
        <v>21</v>
      </c>
      <c r="B38" s="60">
        <v>3676</v>
      </c>
      <c r="C38" s="63">
        <v>11</v>
      </c>
      <c r="D38" s="60">
        <v>3688</v>
      </c>
      <c r="E38" s="63">
        <v>11</v>
      </c>
      <c r="F38" s="60">
        <v>3695</v>
      </c>
      <c r="G38" s="66"/>
      <c r="H38" s="66"/>
      <c r="I38" s="41"/>
      <c r="J38" s="41"/>
      <c r="K38" s="51">
        <v>0</v>
      </c>
      <c r="L38">
        <v>211</v>
      </c>
    </row>
    <row r="39" spans="1:12" x14ac:dyDescent="0.25">
      <c r="A39" s="60">
        <v>21</v>
      </c>
      <c r="B39" s="60">
        <v>3787</v>
      </c>
      <c r="C39" s="63">
        <v>11</v>
      </c>
      <c r="D39" s="60">
        <v>3812</v>
      </c>
      <c r="E39" s="63">
        <v>22</v>
      </c>
      <c r="F39" s="60">
        <v>3821</v>
      </c>
      <c r="G39" s="66"/>
      <c r="H39" s="66"/>
      <c r="I39" s="41"/>
      <c r="J39" s="41"/>
      <c r="K39" s="51">
        <v>0</v>
      </c>
      <c r="L39">
        <v>212</v>
      </c>
    </row>
    <row r="40" spans="1:12" x14ac:dyDescent="0.25">
      <c r="A40" s="59">
        <v>21</v>
      </c>
      <c r="B40" s="59">
        <v>3923</v>
      </c>
      <c r="C40" s="62">
        <v>11</v>
      </c>
      <c r="D40" s="59">
        <v>3932</v>
      </c>
      <c r="E40" s="62">
        <v>11</v>
      </c>
      <c r="F40" s="59">
        <v>3939</v>
      </c>
      <c r="G40" s="65"/>
      <c r="H40" s="65"/>
      <c r="I40" s="42"/>
      <c r="J40" s="42"/>
      <c r="K40" s="43">
        <v>0</v>
      </c>
      <c r="L40">
        <v>211</v>
      </c>
    </row>
    <row r="41" spans="1:12" x14ac:dyDescent="0.25">
      <c r="A41" s="59">
        <v>12</v>
      </c>
      <c r="B41" s="59">
        <v>4047</v>
      </c>
      <c r="C41" s="62">
        <v>13</v>
      </c>
      <c r="D41" s="59">
        <v>4054</v>
      </c>
      <c r="E41" s="62">
        <v>13</v>
      </c>
      <c r="F41" s="59">
        <v>4062</v>
      </c>
      <c r="G41" s="65"/>
      <c r="H41" s="65"/>
      <c r="I41" s="42"/>
      <c r="J41" s="42"/>
      <c r="K41" s="43">
        <v>0</v>
      </c>
      <c r="L41">
        <v>111</v>
      </c>
    </row>
    <row r="42" spans="1:12" x14ac:dyDescent="0.25">
      <c r="A42" s="59">
        <v>21</v>
      </c>
      <c r="B42" s="59">
        <v>4163</v>
      </c>
      <c r="C42" s="62">
        <v>22</v>
      </c>
      <c r="D42" s="59">
        <v>4192</v>
      </c>
      <c r="E42" s="62">
        <v>13</v>
      </c>
      <c r="F42" s="59">
        <v>4211</v>
      </c>
      <c r="G42" s="65"/>
      <c r="H42" s="65"/>
      <c r="I42" s="42"/>
      <c r="J42" s="42"/>
      <c r="K42" s="43">
        <v>0</v>
      </c>
      <c r="L42">
        <v>221</v>
      </c>
    </row>
    <row r="43" spans="1:12" x14ac:dyDescent="0.25">
      <c r="A43" s="59">
        <v>21</v>
      </c>
      <c r="B43" s="59">
        <v>4319</v>
      </c>
      <c r="C43" s="62">
        <v>11</v>
      </c>
      <c r="D43" s="59">
        <v>4329</v>
      </c>
      <c r="E43" s="62">
        <v>11</v>
      </c>
      <c r="F43" s="59">
        <v>4337</v>
      </c>
      <c r="G43" s="65"/>
      <c r="H43" s="65"/>
      <c r="I43" s="42"/>
      <c r="J43" s="42"/>
      <c r="K43" s="43">
        <v>0</v>
      </c>
      <c r="L43">
        <v>211</v>
      </c>
    </row>
    <row r="44" spans="1:12" x14ac:dyDescent="0.25">
      <c r="A44" s="59">
        <v>21</v>
      </c>
      <c r="B44" s="59">
        <v>4431</v>
      </c>
      <c r="C44" s="62">
        <v>11</v>
      </c>
      <c r="D44" s="59">
        <v>4446</v>
      </c>
      <c r="E44" s="62">
        <v>11</v>
      </c>
      <c r="F44" s="59">
        <v>4454</v>
      </c>
      <c r="G44" s="65"/>
      <c r="H44" s="65"/>
      <c r="I44" s="42"/>
      <c r="J44" s="42"/>
      <c r="K44" s="43">
        <v>0</v>
      </c>
      <c r="L44">
        <v>211</v>
      </c>
    </row>
    <row r="45" spans="1:12" x14ac:dyDescent="0.25">
      <c r="A45" s="59">
        <v>21</v>
      </c>
      <c r="B45" s="59">
        <v>4546</v>
      </c>
      <c r="C45" s="62">
        <v>11</v>
      </c>
      <c r="D45" s="59">
        <v>4559</v>
      </c>
      <c r="E45" s="62">
        <v>11</v>
      </c>
      <c r="F45" s="59">
        <v>4573</v>
      </c>
      <c r="G45" s="65"/>
      <c r="H45" s="65"/>
      <c r="I45" s="42"/>
      <c r="J45" s="42"/>
      <c r="K45" s="43">
        <v>0</v>
      </c>
      <c r="L45">
        <v>211</v>
      </c>
    </row>
    <row r="46" spans="1:12" x14ac:dyDescent="0.25">
      <c r="A46" s="59">
        <v>12</v>
      </c>
      <c r="B46" s="59">
        <v>4679</v>
      </c>
      <c r="C46" s="62">
        <v>13</v>
      </c>
      <c r="D46" s="59">
        <v>4685</v>
      </c>
      <c r="E46" s="62">
        <v>13</v>
      </c>
      <c r="F46" s="59">
        <v>4692</v>
      </c>
      <c r="G46" s="65"/>
      <c r="H46" s="65"/>
      <c r="I46" s="42"/>
      <c r="J46" s="42"/>
      <c r="K46" s="43">
        <v>0</v>
      </c>
      <c r="L46">
        <v>111</v>
      </c>
    </row>
    <row r="47" spans="1:12" x14ac:dyDescent="0.25">
      <c r="A47" s="59">
        <v>21</v>
      </c>
      <c r="B47" s="59">
        <v>4793</v>
      </c>
      <c r="C47" s="62">
        <v>11</v>
      </c>
      <c r="D47" s="59">
        <v>4804</v>
      </c>
      <c r="E47" s="62">
        <v>11</v>
      </c>
      <c r="F47" s="59">
        <v>4811</v>
      </c>
      <c r="G47" s="65"/>
      <c r="H47" s="65"/>
      <c r="I47" s="42"/>
      <c r="J47" s="42"/>
      <c r="K47" s="43">
        <v>0</v>
      </c>
      <c r="L47">
        <v>211</v>
      </c>
    </row>
    <row r="48" spans="1:12" x14ac:dyDescent="0.25">
      <c r="A48" s="59">
        <v>21</v>
      </c>
      <c r="B48" s="59">
        <v>4905</v>
      </c>
      <c r="C48" s="62">
        <v>11</v>
      </c>
      <c r="D48" s="59">
        <v>4916</v>
      </c>
      <c r="E48" s="62">
        <v>11</v>
      </c>
      <c r="F48" s="59">
        <v>4922</v>
      </c>
      <c r="G48" s="65"/>
      <c r="H48" s="65"/>
      <c r="I48" s="42"/>
      <c r="J48" s="42"/>
      <c r="K48" s="43">
        <v>0</v>
      </c>
      <c r="L48">
        <v>211</v>
      </c>
    </row>
    <row r="49" spans="1:12" x14ac:dyDescent="0.25">
      <c r="A49" s="60">
        <v>12</v>
      </c>
      <c r="B49" s="60">
        <v>5029</v>
      </c>
      <c r="C49" s="63">
        <v>13</v>
      </c>
      <c r="D49" s="60">
        <v>5035</v>
      </c>
      <c r="E49" s="63">
        <v>13</v>
      </c>
      <c r="F49" s="60">
        <v>5043</v>
      </c>
      <c r="G49" s="66"/>
      <c r="H49" s="66"/>
      <c r="I49" s="41"/>
      <c r="J49" s="41"/>
      <c r="K49" s="51">
        <v>0</v>
      </c>
      <c r="L49">
        <v>111</v>
      </c>
    </row>
    <row r="50" spans="1:12" x14ac:dyDescent="0.25">
      <c r="A50" s="60">
        <v>21</v>
      </c>
      <c r="B50" s="60">
        <v>5142</v>
      </c>
      <c r="C50" s="63">
        <v>11</v>
      </c>
      <c r="D50" s="60">
        <v>5150</v>
      </c>
      <c r="E50" s="63">
        <v>11</v>
      </c>
      <c r="F50" s="60">
        <v>5154</v>
      </c>
      <c r="G50" s="66"/>
      <c r="H50" s="66"/>
      <c r="I50" s="41"/>
      <c r="J50" s="41"/>
      <c r="K50" s="51">
        <v>0</v>
      </c>
      <c r="L50">
        <v>211</v>
      </c>
    </row>
    <row r="51" spans="1:12" x14ac:dyDescent="0.25">
      <c r="A51" s="60">
        <v>12</v>
      </c>
      <c r="B51" s="60">
        <v>5256</v>
      </c>
      <c r="C51" s="63">
        <v>13</v>
      </c>
      <c r="D51" s="60">
        <v>5262</v>
      </c>
      <c r="E51" s="63">
        <v>13</v>
      </c>
      <c r="F51" s="60">
        <v>5269</v>
      </c>
      <c r="G51" s="66"/>
      <c r="H51" s="66"/>
      <c r="I51" s="41"/>
      <c r="J51" s="41"/>
      <c r="K51" s="51">
        <v>0</v>
      </c>
      <c r="L51">
        <v>111</v>
      </c>
    </row>
    <row r="52" spans="1:12" x14ac:dyDescent="0.25">
      <c r="A52" s="60">
        <v>21</v>
      </c>
      <c r="B52" s="60">
        <v>5371</v>
      </c>
      <c r="C52" s="63">
        <v>11</v>
      </c>
      <c r="D52" s="60">
        <v>5381</v>
      </c>
      <c r="E52" s="63">
        <v>11</v>
      </c>
      <c r="F52" s="60">
        <v>5386</v>
      </c>
      <c r="G52" s="66"/>
      <c r="H52" s="66"/>
      <c r="I52" s="41"/>
      <c r="J52" s="41"/>
      <c r="K52" s="51">
        <v>0</v>
      </c>
      <c r="L52">
        <v>211</v>
      </c>
    </row>
    <row r="53" spans="1:12" x14ac:dyDescent="0.25">
      <c r="A53" s="60">
        <v>21</v>
      </c>
      <c r="B53" s="60">
        <v>5481</v>
      </c>
      <c r="C53" s="63">
        <v>11</v>
      </c>
      <c r="D53" s="60">
        <v>5490</v>
      </c>
      <c r="E53" s="63">
        <v>11</v>
      </c>
      <c r="F53" s="60">
        <v>5496</v>
      </c>
      <c r="G53" s="66"/>
      <c r="H53" s="66"/>
      <c r="I53" s="41"/>
      <c r="J53" s="41"/>
      <c r="K53" s="51">
        <v>0</v>
      </c>
      <c r="L53">
        <v>211</v>
      </c>
    </row>
    <row r="54" spans="1:12" x14ac:dyDescent="0.25">
      <c r="A54" s="60">
        <v>21</v>
      </c>
      <c r="B54" s="60">
        <v>5587</v>
      </c>
      <c r="C54" s="63">
        <v>11</v>
      </c>
      <c r="D54" s="60">
        <v>5598</v>
      </c>
      <c r="E54" s="63">
        <v>11</v>
      </c>
      <c r="F54" s="60">
        <v>5604</v>
      </c>
      <c r="G54" s="66"/>
      <c r="H54" s="66"/>
      <c r="I54" s="41"/>
      <c r="J54" s="41"/>
      <c r="K54" s="51">
        <v>0</v>
      </c>
      <c r="L54">
        <v>211</v>
      </c>
    </row>
    <row r="55" spans="1:12" x14ac:dyDescent="0.25">
      <c r="A55" s="60">
        <v>21</v>
      </c>
      <c r="B55" s="60">
        <v>5697</v>
      </c>
      <c r="C55" s="63">
        <v>11</v>
      </c>
      <c r="D55" s="60">
        <v>5723</v>
      </c>
      <c r="E55" s="63">
        <v>11</v>
      </c>
      <c r="F55" s="60">
        <v>5730</v>
      </c>
      <c r="G55" s="66"/>
      <c r="H55" s="66"/>
      <c r="I55" s="41"/>
      <c r="J55" s="41"/>
      <c r="K55" s="51">
        <v>0</v>
      </c>
      <c r="L55">
        <v>211</v>
      </c>
    </row>
    <row r="56" spans="1:12" x14ac:dyDescent="0.25">
      <c r="A56" s="60">
        <v>21</v>
      </c>
      <c r="B56" s="60">
        <v>5830</v>
      </c>
      <c r="C56" s="63">
        <v>11</v>
      </c>
      <c r="D56" s="60">
        <v>5846</v>
      </c>
      <c r="E56" s="63">
        <v>11</v>
      </c>
      <c r="F56" s="60">
        <v>5854</v>
      </c>
      <c r="G56" s="66"/>
      <c r="H56" s="66"/>
      <c r="I56" s="41"/>
      <c r="J56" s="41"/>
      <c r="K56" s="51">
        <v>1</v>
      </c>
      <c r="L56">
        <v>211</v>
      </c>
    </row>
    <row r="57" spans="1:12" x14ac:dyDescent="0.25">
      <c r="A57" s="17"/>
      <c r="B57" s="17"/>
      <c r="C57" s="17"/>
      <c r="D57" s="17"/>
      <c r="E57" s="17"/>
      <c r="F57" s="17"/>
      <c r="G57" s="17"/>
      <c r="H5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9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134</v>
      </c>
    </row>
    <row r="2" spans="1:48" x14ac:dyDescent="0.25">
      <c r="A2" t="s">
        <v>0</v>
      </c>
      <c r="B2" s="34">
        <v>40623</v>
      </c>
      <c r="C2" s="35"/>
      <c r="F2" s="26" t="s">
        <v>77</v>
      </c>
      <c r="G2" s="27">
        <v>0</v>
      </c>
    </row>
    <row r="3" spans="1:48" x14ac:dyDescent="0.25">
      <c r="A3" t="s">
        <v>1</v>
      </c>
      <c r="B3">
        <v>0</v>
      </c>
      <c r="F3" s="26" t="s">
        <v>78</v>
      </c>
      <c r="G3" s="27">
        <f>Start!J2</f>
        <v>211</v>
      </c>
      <c r="P3" s="26" t="s">
        <v>79</v>
      </c>
      <c r="Q3" s="27">
        <f>4994-COUNTBLANK(L7:L5000)</f>
        <v>82</v>
      </c>
      <c r="V3" s="26" t="s">
        <v>112</v>
      </c>
      <c r="W3">
        <f>COUNTA(L7:L20)</f>
        <v>14</v>
      </c>
      <c r="AA3" s="26" t="s">
        <v>112</v>
      </c>
      <c r="AB3">
        <f>COUNTA(L21:L33)</f>
        <v>13</v>
      </c>
      <c r="AF3" s="26" t="s">
        <v>112</v>
      </c>
      <c r="AG3">
        <f>COUNTA(L34:L47)</f>
        <v>14</v>
      </c>
      <c r="AK3" s="26" t="s">
        <v>112</v>
      </c>
      <c r="AL3">
        <f>COUNTA(L48:L61)</f>
        <v>14</v>
      </c>
      <c r="AP3" s="26" t="s">
        <v>112</v>
      </c>
      <c r="AQ3">
        <f>COUNTA(L62:L74)</f>
        <v>13</v>
      </c>
      <c r="AU3" s="26" t="s">
        <v>112</v>
      </c>
      <c r="AV3">
        <f>COUNTA(L75:L88)</f>
        <v>14</v>
      </c>
    </row>
    <row r="4" spans="1:48" x14ac:dyDescent="0.25">
      <c r="A4" t="s">
        <v>2</v>
      </c>
      <c r="B4">
        <v>0</v>
      </c>
      <c r="P4" s="26" t="s">
        <v>80</v>
      </c>
      <c r="Q4" s="27">
        <f>SUM(O7:O14)</f>
        <v>82</v>
      </c>
      <c r="V4" s="26" t="s">
        <v>113</v>
      </c>
      <c r="W4">
        <f>SUM(U7:U14)</f>
        <v>14</v>
      </c>
      <c r="AA4" s="26" t="s">
        <v>113</v>
      </c>
      <c r="AB4">
        <f>SUM(Z7:Z14)</f>
        <v>13</v>
      </c>
      <c r="AF4" s="26" t="s">
        <v>113</v>
      </c>
      <c r="AG4">
        <f>SUM(AE7:AE14)</f>
        <v>14</v>
      </c>
      <c r="AK4" s="26" t="s">
        <v>113</v>
      </c>
      <c r="AL4">
        <f>SUM(AJ7:AJ14)</f>
        <v>14</v>
      </c>
      <c r="AP4" s="26" t="s">
        <v>113</v>
      </c>
      <c r="AQ4">
        <f>SUM(AO7:AO14)</f>
        <v>13</v>
      </c>
      <c r="AU4" s="26" t="s">
        <v>113</v>
      </c>
      <c r="AV4">
        <f>SUM(AT7:AT14)</f>
        <v>14</v>
      </c>
    </row>
    <row r="5" spans="1:48" ht="15.75" thickBot="1" x14ac:dyDescent="0.3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5.75" thickBot="1" x14ac:dyDescent="0.3">
      <c r="A6" s="29" t="s">
        <v>85</v>
      </c>
      <c r="B6" s="30" t="s">
        <v>86</v>
      </c>
      <c r="C6" s="29" t="s">
        <v>87</v>
      </c>
      <c r="D6" s="30" t="s">
        <v>88</v>
      </c>
      <c r="E6" s="29" t="s">
        <v>89</v>
      </c>
      <c r="F6" s="30" t="s">
        <v>90</v>
      </c>
      <c r="G6" s="29" t="s">
        <v>91</v>
      </c>
      <c r="H6" s="30" t="s">
        <v>92</v>
      </c>
      <c r="I6" s="31" t="s">
        <v>93</v>
      </c>
      <c r="J6" s="32" t="s">
        <v>94</v>
      </c>
      <c r="K6" s="31" t="s">
        <v>95</v>
      </c>
      <c r="L6" s="33" t="s">
        <v>96</v>
      </c>
      <c r="N6" s="37" t="s">
        <v>81</v>
      </c>
      <c r="O6" s="38"/>
      <c r="P6" s="39" t="s">
        <v>82</v>
      </c>
      <c r="Q6" s="39" t="s">
        <v>83</v>
      </c>
      <c r="T6" s="53" t="s">
        <v>81</v>
      </c>
      <c r="U6" s="54"/>
      <c r="V6" s="39" t="s">
        <v>82</v>
      </c>
      <c r="W6" s="39" t="s">
        <v>83</v>
      </c>
      <c r="Y6" s="53" t="s">
        <v>81</v>
      </c>
      <c r="Z6" s="54"/>
      <c r="AA6" s="39" t="s">
        <v>82</v>
      </c>
      <c r="AB6" s="39" t="s">
        <v>83</v>
      </c>
      <c r="AD6" s="53" t="s">
        <v>81</v>
      </c>
      <c r="AE6" s="54"/>
      <c r="AF6" s="39" t="s">
        <v>82</v>
      </c>
      <c r="AG6" s="39" t="s">
        <v>83</v>
      </c>
      <c r="AI6" s="53" t="s">
        <v>81</v>
      </c>
      <c r="AJ6" s="54"/>
      <c r="AK6" s="39" t="s">
        <v>82</v>
      </c>
      <c r="AL6" s="39" t="s">
        <v>83</v>
      </c>
      <c r="AN6" s="53" t="s">
        <v>81</v>
      </c>
      <c r="AO6" s="54"/>
      <c r="AP6" s="39" t="s">
        <v>82</v>
      </c>
      <c r="AQ6" s="39" t="s">
        <v>83</v>
      </c>
      <c r="AS6" s="53" t="s">
        <v>81</v>
      </c>
      <c r="AT6" s="54"/>
      <c r="AU6" s="39" t="s">
        <v>82</v>
      </c>
      <c r="AV6" s="39" t="s">
        <v>83</v>
      </c>
    </row>
    <row r="7" spans="1:48" x14ac:dyDescent="0.25">
      <c r="A7" s="58">
        <v>21</v>
      </c>
      <c r="B7" s="58">
        <v>9</v>
      </c>
      <c r="C7" s="61">
        <v>11</v>
      </c>
      <c r="D7" s="58">
        <v>36</v>
      </c>
      <c r="E7" s="61">
        <v>11</v>
      </c>
      <c r="F7" s="58">
        <v>44</v>
      </c>
      <c r="G7" s="64"/>
      <c r="H7" s="64"/>
      <c r="I7" s="42"/>
      <c r="J7" s="42"/>
      <c r="K7" s="43">
        <v>0</v>
      </c>
      <c r="L7">
        <v>211</v>
      </c>
      <c r="N7" s="36">
        <v>111</v>
      </c>
      <c r="O7" s="36">
        <f>COUNTIF($L$7:$L$500,N7)</f>
        <v>20</v>
      </c>
      <c r="P7" s="36">
        <f>O7/$Q$4</f>
        <v>0.24390243902439024</v>
      </c>
      <c r="Q7" s="36">
        <f>IF(P7=0,0,(P7*((LOG(P7))/LOG(2))))</f>
        <v>-0.49649363651968809</v>
      </c>
      <c r="T7" s="36">
        <f>N7</f>
        <v>111</v>
      </c>
      <c r="U7" s="36">
        <f>COUNTIF(L7:L20,T7)</f>
        <v>2</v>
      </c>
      <c r="V7" s="36">
        <f>U7/(W4-U11)</f>
        <v>0.22222222222222221</v>
      </c>
      <c r="W7" s="36">
        <f>IF(V7=0,0,(V7*((LOG(V7))/LOG(2))))</f>
        <v>-0.48220555587606945</v>
      </c>
      <c r="Y7" s="36">
        <f>N7</f>
        <v>111</v>
      </c>
      <c r="Z7" s="36">
        <f>COUNTIF(L21:L33,Y7)</f>
        <v>4</v>
      </c>
      <c r="AA7" s="36">
        <f>Z7/(AB4-Z11)</f>
        <v>0.8</v>
      </c>
      <c r="AB7" s="36">
        <f>IF(AA7=0,0,(AA7*((LOG(AA7))/LOG(2))))</f>
        <v>-0.25754247590988982</v>
      </c>
      <c r="AD7" s="36">
        <f>N7</f>
        <v>111</v>
      </c>
      <c r="AE7" s="36">
        <f>COUNTIF(L34:L47,AD7)</f>
        <v>4</v>
      </c>
      <c r="AF7" s="36">
        <f>AE7/(AG4-AE11)</f>
        <v>0.66666666666666663</v>
      </c>
      <c r="AG7" s="36">
        <f>IF(AF7=0,0,(AF7*((LOG(AF7))/LOG(2))))</f>
        <v>-0.38997500048077083</v>
      </c>
      <c r="AI7" s="36">
        <f>N7</f>
        <v>111</v>
      </c>
      <c r="AJ7" s="36">
        <f>COUNTIF(L48:L61,AI7)</f>
        <v>5</v>
      </c>
      <c r="AK7" s="36">
        <f>AJ7/(AL4-AJ11)</f>
        <v>0.83333333333333337</v>
      </c>
      <c r="AL7" s="36">
        <f>IF(AK7=0,0,(AK7*((LOG(AK7))/LOG(2))))</f>
        <v>-0.21919533819482812</v>
      </c>
      <c r="AN7" s="36">
        <f>N7</f>
        <v>111</v>
      </c>
      <c r="AO7" s="36">
        <f>COUNTIF(L62:L74,AN7)</f>
        <v>3</v>
      </c>
      <c r="AP7" s="36">
        <f>AO7/(AQ4-AO11)</f>
        <v>0.42857142857142855</v>
      </c>
      <c r="AQ7" s="36">
        <f>IF(AP7=0,0,(AP7*((LOG(AP7))/LOG(2))))</f>
        <v>-0.52388246628704915</v>
      </c>
      <c r="AS7" s="36">
        <f>N7</f>
        <v>111</v>
      </c>
      <c r="AT7" s="36">
        <f>COUNTIF(L75:L88,AS7)</f>
        <v>2</v>
      </c>
      <c r="AU7" s="36">
        <f>AT7/(AV4-AT11)</f>
        <v>0.22222222222222221</v>
      </c>
      <c r="AV7" s="36">
        <f>IF(AU7=0,0,(AU7*((LOG(AU7))/LOG(2))))</f>
        <v>-0.48220555587606945</v>
      </c>
    </row>
    <row r="8" spans="1:48" x14ac:dyDescent="0.25">
      <c r="A8" s="59">
        <v>21</v>
      </c>
      <c r="B8" s="59">
        <v>136</v>
      </c>
      <c r="C8" s="62">
        <v>11</v>
      </c>
      <c r="D8" s="59">
        <v>147</v>
      </c>
      <c r="E8" s="62">
        <v>11</v>
      </c>
      <c r="F8" s="59">
        <v>154</v>
      </c>
      <c r="G8" s="65"/>
      <c r="H8" s="65"/>
      <c r="I8" s="42"/>
      <c r="J8" s="42"/>
      <c r="K8" s="43">
        <v>0</v>
      </c>
      <c r="L8">
        <v>211</v>
      </c>
      <c r="N8" s="36">
        <v>112</v>
      </c>
      <c r="O8" s="36">
        <f>COUNTIF($L$7:$L$500,N8)</f>
        <v>1</v>
      </c>
      <c r="P8" s="36">
        <f>O8/$Q$4</f>
        <v>1.2195121951219513E-2</v>
      </c>
      <c r="Q8" s="36">
        <f>IF(P8=0,0,(P8*((LOG(P8))/LOG(2))))</f>
        <v>-7.7531122007537603E-2</v>
      </c>
      <c r="T8" s="36">
        <f>N8</f>
        <v>112</v>
      </c>
      <c r="U8" s="36">
        <f>COUNTIF(L7:L20,T8)</f>
        <v>0</v>
      </c>
      <c r="V8" s="36">
        <f>U8/(W4-U11)</f>
        <v>0</v>
      </c>
      <c r="W8" s="36">
        <f>IF(V8=0,0,(V8*((LOG(V8))/LOG(2))))</f>
        <v>0</v>
      </c>
      <c r="Y8" s="36">
        <f>N8</f>
        <v>112</v>
      </c>
      <c r="Z8" s="36">
        <f>COUNTIF(L21:L33,Y8)</f>
        <v>1</v>
      </c>
      <c r="AA8" s="36">
        <f>Z8/(AB4-Z11)</f>
        <v>0.2</v>
      </c>
      <c r="AB8" s="36">
        <f>IF(AA8=0,0,(AA8*((LOG(AA8))/LOG(2))))</f>
        <v>-0.46438561897747244</v>
      </c>
      <c r="AD8" s="36">
        <f>N8</f>
        <v>112</v>
      </c>
      <c r="AE8" s="36">
        <f>COUNTIF(L34:L47,AD8)</f>
        <v>0</v>
      </c>
      <c r="AF8" s="36">
        <f>AE8/(AG4-AE11)</f>
        <v>0</v>
      </c>
      <c r="AG8" s="36">
        <f>IF(AF8=0,0,(AF8*((LOG(AF8))/LOG(2))))</f>
        <v>0</v>
      </c>
      <c r="AI8" s="36">
        <f>N8</f>
        <v>112</v>
      </c>
      <c r="AJ8" s="36">
        <f>COUNTIF(L48:L61,AI8)</f>
        <v>0</v>
      </c>
      <c r="AK8" s="36">
        <f>AJ8/(AL4-AJ11)</f>
        <v>0</v>
      </c>
      <c r="AL8" s="36">
        <f>IF(AK8=0,0,(AK8*((LOG(AK8))/LOG(2))))</f>
        <v>0</v>
      </c>
      <c r="AN8" s="36">
        <f>N8</f>
        <v>112</v>
      </c>
      <c r="AO8" s="36">
        <f>COUNTIF(L62:L74,AN8)</f>
        <v>0</v>
      </c>
      <c r="AP8" s="36">
        <f>AO8/(AQ4-AO11)</f>
        <v>0</v>
      </c>
      <c r="AQ8" s="36">
        <f>IF(AP8=0,0,(AP8*((LOG(AP8))/LOG(2))))</f>
        <v>0</v>
      </c>
      <c r="AS8" s="36">
        <f>N8</f>
        <v>112</v>
      </c>
      <c r="AT8" s="36">
        <f>COUNTIF(L75:L88,AS8)</f>
        <v>0</v>
      </c>
      <c r="AU8" s="36">
        <f>AT8/(AV4-AT11)</f>
        <v>0</v>
      </c>
      <c r="AV8" s="36">
        <f>IF(AU8=0,0,(AU8*((LOG(AU8))/LOG(2))))</f>
        <v>0</v>
      </c>
    </row>
    <row r="9" spans="1:48" x14ac:dyDescent="0.25">
      <c r="A9" s="59">
        <v>21</v>
      </c>
      <c r="B9" s="59">
        <v>250</v>
      </c>
      <c r="C9" s="62">
        <v>22</v>
      </c>
      <c r="D9" s="59">
        <v>261</v>
      </c>
      <c r="E9" s="62">
        <v>13</v>
      </c>
      <c r="F9" s="59">
        <v>271</v>
      </c>
      <c r="G9" s="65"/>
      <c r="H9" s="65"/>
      <c r="I9" s="42"/>
      <c r="J9" s="42"/>
      <c r="K9" s="43">
        <v>0</v>
      </c>
      <c r="L9">
        <v>221</v>
      </c>
      <c r="N9" s="36">
        <v>121</v>
      </c>
      <c r="O9" s="36">
        <f>COUNTIF($L$7:$L$500,N9)</f>
        <v>0</v>
      </c>
      <c r="P9" s="36">
        <f>O9/$Q$4</f>
        <v>0</v>
      </c>
      <c r="Q9" s="36">
        <f>IF(P9=0,0,(P9*((LOG(P9))/LOG(2))))</f>
        <v>0</v>
      </c>
      <c r="T9" s="36">
        <f>N9</f>
        <v>121</v>
      </c>
      <c r="U9" s="36">
        <f>COUNTIF(L7:L20,T9)</f>
        <v>0</v>
      </c>
      <c r="V9" s="36">
        <f>U9/(W4-U11)</f>
        <v>0</v>
      </c>
      <c r="W9" s="36">
        <f>IF(V9=0,0,(V9*((LOG(V9))/LOG(2))))</f>
        <v>0</v>
      </c>
      <c r="Y9" s="36">
        <f>N9</f>
        <v>121</v>
      </c>
      <c r="Z9" s="36">
        <f>COUNTIF(L21:L33,Y9)</f>
        <v>0</v>
      </c>
      <c r="AA9" s="36">
        <f>Z9/(AB4-Z11)</f>
        <v>0</v>
      </c>
      <c r="AB9" s="36">
        <f>IF(AA9=0,0,(AA9*((LOG(AA9))/LOG(2))))</f>
        <v>0</v>
      </c>
      <c r="AD9" s="36">
        <f>N9</f>
        <v>121</v>
      </c>
      <c r="AE9" s="36">
        <f>COUNTIF(L34:L47,AD9)</f>
        <v>0</v>
      </c>
      <c r="AF9" s="36">
        <f>AE9/(AG4-AE11)</f>
        <v>0</v>
      </c>
      <c r="AG9" s="36">
        <f>IF(AF9=0,0,(AF9*((LOG(AF9))/LOG(2))))</f>
        <v>0</v>
      </c>
      <c r="AI9" s="36">
        <f>N9</f>
        <v>121</v>
      </c>
      <c r="AJ9" s="36">
        <f>COUNTIF(L48:L61,AI9)</f>
        <v>0</v>
      </c>
      <c r="AK9" s="36">
        <f>AJ9/(AL4-AJ11)</f>
        <v>0</v>
      </c>
      <c r="AL9" s="36">
        <f>IF(AK9=0,0,(AK9*((LOG(AK9))/LOG(2))))</f>
        <v>0</v>
      </c>
      <c r="AN9" s="36">
        <f>N9</f>
        <v>121</v>
      </c>
      <c r="AO9" s="36">
        <f>COUNTIF(L62:L74,AN9)</f>
        <v>0</v>
      </c>
      <c r="AP9" s="36">
        <f>AO9/(AQ4-AO11)</f>
        <v>0</v>
      </c>
      <c r="AQ9" s="36">
        <f>IF(AP9=0,0,(AP9*((LOG(AP9))/LOG(2))))</f>
        <v>0</v>
      </c>
      <c r="AS9" s="36">
        <f>N9</f>
        <v>121</v>
      </c>
      <c r="AT9" s="36">
        <f>COUNTIF(L75:L88,AS9)</f>
        <v>0</v>
      </c>
      <c r="AU9" s="36">
        <f>AT9/(AV4-AT11)</f>
        <v>0</v>
      </c>
      <c r="AV9" s="36">
        <f>IF(AU9=0,0,(AU9*((LOG(AU9))/LOG(2))))</f>
        <v>0</v>
      </c>
    </row>
    <row r="10" spans="1:48" x14ac:dyDescent="0.25">
      <c r="A10" s="59">
        <v>21</v>
      </c>
      <c r="B10" s="59">
        <v>370</v>
      </c>
      <c r="C10" s="62">
        <v>22</v>
      </c>
      <c r="D10" s="59">
        <v>378</v>
      </c>
      <c r="E10" s="62">
        <v>13</v>
      </c>
      <c r="F10" s="59">
        <v>390</v>
      </c>
      <c r="G10" s="65"/>
      <c r="H10" s="65"/>
      <c r="I10" s="42"/>
      <c r="J10" s="42"/>
      <c r="K10" s="43">
        <v>0</v>
      </c>
      <c r="L10">
        <v>221</v>
      </c>
      <c r="N10" s="36">
        <v>122</v>
      </c>
      <c r="O10" s="36">
        <f>COUNTIF($L$7:$L$500,N10)</f>
        <v>0</v>
      </c>
      <c r="P10" s="36">
        <f>O10/$Q$4</f>
        <v>0</v>
      </c>
      <c r="Q10" s="36">
        <f>IF(P10=0,0,(P10*((LOG(P10))/LOG(2))))</f>
        <v>0</v>
      </c>
      <c r="T10" s="36">
        <f>N10</f>
        <v>122</v>
      </c>
      <c r="U10" s="36">
        <f>COUNTIF(L7:L20,T10)</f>
        <v>0</v>
      </c>
      <c r="V10" s="36">
        <f>U10/(W4-U11)</f>
        <v>0</v>
      </c>
      <c r="W10" s="36">
        <f>IF(V10=0,0,(V10*((LOG(V10))/LOG(2))))</f>
        <v>0</v>
      </c>
      <c r="Y10" s="36">
        <f>N10</f>
        <v>122</v>
      </c>
      <c r="Z10" s="36">
        <f>COUNTIF(L21:L33,Y10)</f>
        <v>0</v>
      </c>
      <c r="AA10" s="36">
        <f>Z10/(AB4-Z11)</f>
        <v>0</v>
      </c>
      <c r="AB10" s="36">
        <f>IF(AA10=0,0,(AA10*((LOG(AA10))/LOG(2))))</f>
        <v>0</v>
      </c>
      <c r="AD10" s="36">
        <f>N10</f>
        <v>122</v>
      </c>
      <c r="AE10" s="36">
        <f>COUNTIF(L34:L47,AD10)</f>
        <v>0</v>
      </c>
      <c r="AF10" s="36">
        <f>AE10/(AG4-AE11)</f>
        <v>0</v>
      </c>
      <c r="AG10" s="36">
        <f>IF(AF10=0,0,(AF10*((LOG(AF10))/LOG(2))))</f>
        <v>0</v>
      </c>
      <c r="AI10" s="36">
        <f>N10</f>
        <v>122</v>
      </c>
      <c r="AJ10" s="36">
        <f>COUNTIF(L48:L61,AI10)</f>
        <v>0</v>
      </c>
      <c r="AK10" s="36">
        <f>AJ10/(AL4-AJ11)</f>
        <v>0</v>
      </c>
      <c r="AL10" s="36">
        <f>IF(AK10=0,0,(AK10*((LOG(AK10))/LOG(2))))</f>
        <v>0</v>
      </c>
      <c r="AN10" s="36">
        <f>N10</f>
        <v>122</v>
      </c>
      <c r="AO10" s="36">
        <f>COUNTIF(L62:L74,AN10)</f>
        <v>0</v>
      </c>
      <c r="AP10" s="36">
        <f>AO10/(AQ4-AO11)</f>
        <v>0</v>
      </c>
      <c r="AQ10" s="36">
        <f>IF(AP10=0,0,(AP10*((LOG(AP10))/LOG(2))))</f>
        <v>0</v>
      </c>
      <c r="AS10" s="36">
        <f>N10</f>
        <v>122</v>
      </c>
      <c r="AT10" s="36">
        <f>COUNTIF(L75:L88,AS10)</f>
        <v>0</v>
      </c>
      <c r="AU10" s="36">
        <f>AT10/(AV4-AT11)</f>
        <v>0</v>
      </c>
      <c r="AV10" s="36">
        <f>IF(AU10=0,0,(AU10*((LOG(AU10))/LOG(2))))</f>
        <v>0</v>
      </c>
    </row>
    <row r="11" spans="1:48" x14ac:dyDescent="0.25">
      <c r="A11" s="59">
        <v>21</v>
      </c>
      <c r="B11" s="59">
        <v>487</v>
      </c>
      <c r="C11" s="62">
        <v>22</v>
      </c>
      <c r="D11" s="59">
        <v>495</v>
      </c>
      <c r="E11" s="62">
        <v>24</v>
      </c>
      <c r="F11" s="59">
        <v>504</v>
      </c>
      <c r="G11" s="65"/>
      <c r="H11" s="65"/>
      <c r="I11" s="42"/>
      <c r="J11" s="42"/>
      <c r="K11" s="43">
        <v>0</v>
      </c>
      <c r="L11">
        <v>222</v>
      </c>
      <c r="N11" s="36">
        <v>211</v>
      </c>
      <c r="O11" s="36">
        <f>COUNTIF($L$7:$L$500,N11)</f>
        <v>40</v>
      </c>
      <c r="P11" s="36">
        <f>O11/$Q$4</f>
        <v>0.48780487804878048</v>
      </c>
      <c r="Q11" s="36">
        <f>IF(P11=0,0,(P11*((LOG(P11))/LOG(2))))</f>
        <v>-0.50518239499059581</v>
      </c>
      <c r="T11" s="36">
        <f>N11</f>
        <v>211</v>
      </c>
      <c r="U11" s="36">
        <f>COUNTIF(L7:L20,T11)</f>
        <v>5</v>
      </c>
      <c r="V11" s="55"/>
      <c r="W11" s="56"/>
      <c r="Y11" s="36">
        <f>N11</f>
        <v>211</v>
      </c>
      <c r="Z11" s="36">
        <f>COUNTIF(L21:L33,Y11)</f>
        <v>8</v>
      </c>
      <c r="AA11" s="55"/>
      <c r="AB11" s="56"/>
      <c r="AD11" s="36">
        <f>N11</f>
        <v>211</v>
      </c>
      <c r="AE11" s="36">
        <f>COUNTIF(L34:L47,AD11)</f>
        <v>8</v>
      </c>
      <c r="AF11" s="55"/>
      <c r="AG11" s="56"/>
      <c r="AI11" s="36">
        <f>N11</f>
        <v>211</v>
      </c>
      <c r="AJ11" s="36">
        <f>COUNTIF(L48:L61,AI11)</f>
        <v>8</v>
      </c>
      <c r="AK11" s="55"/>
      <c r="AL11" s="56"/>
      <c r="AN11" s="36">
        <f>N11</f>
        <v>211</v>
      </c>
      <c r="AO11" s="36">
        <f>COUNTIF(L62:L74,AN11)</f>
        <v>6</v>
      </c>
      <c r="AP11" s="55"/>
      <c r="AQ11" s="56"/>
      <c r="AS11" s="36">
        <f>N11</f>
        <v>211</v>
      </c>
      <c r="AT11" s="36">
        <f>COUNTIF(L75:L88,AS11)</f>
        <v>5</v>
      </c>
      <c r="AU11" s="55"/>
      <c r="AV11" s="56"/>
    </row>
    <row r="12" spans="1:48" x14ac:dyDescent="0.25">
      <c r="A12" s="59">
        <v>12</v>
      </c>
      <c r="B12" s="59">
        <v>614</v>
      </c>
      <c r="C12" s="62">
        <v>13</v>
      </c>
      <c r="D12" s="59">
        <v>621</v>
      </c>
      <c r="E12" s="62">
        <v>13</v>
      </c>
      <c r="F12" s="59">
        <v>628</v>
      </c>
      <c r="G12" s="65"/>
      <c r="H12" s="65"/>
      <c r="I12" s="42"/>
      <c r="J12" s="42"/>
      <c r="K12" s="43">
        <v>0</v>
      </c>
      <c r="L12">
        <v>111</v>
      </c>
      <c r="N12" s="36">
        <v>212</v>
      </c>
      <c r="O12" s="36">
        <f>COUNTIF($L$7:$L$500,N12)</f>
        <v>4</v>
      </c>
      <c r="P12" s="36">
        <f>O12/$Q$4</f>
        <v>4.878048780487805E-2</v>
      </c>
      <c r="Q12" s="36">
        <f>IF(P12=0,0,(P12*((LOG(P12))/LOG(2))))</f>
        <v>-0.21256351242039428</v>
      </c>
      <c r="T12" s="36">
        <f>N12</f>
        <v>212</v>
      </c>
      <c r="U12" s="36">
        <f>COUNTIF(L7:L20,T12)</f>
        <v>0</v>
      </c>
      <c r="V12" s="36">
        <f>U12/(W4-U11)</f>
        <v>0</v>
      </c>
      <c r="W12" s="36">
        <f>IF(V12=0,0,(V12*((LOG(V12))/LOG(2))))</f>
        <v>0</v>
      </c>
      <c r="Y12" s="36">
        <f>N12</f>
        <v>212</v>
      </c>
      <c r="Z12" s="36">
        <f>COUNTIF(L21:L33,Y12)</f>
        <v>0</v>
      </c>
      <c r="AA12" s="36">
        <f>Z12/(AB4-Z11)</f>
        <v>0</v>
      </c>
      <c r="AB12" s="36">
        <f>IF(AA12=0,0,(AA12*((LOG(AA12))/LOG(2))))</f>
        <v>0</v>
      </c>
      <c r="AD12" s="36">
        <f>N12</f>
        <v>212</v>
      </c>
      <c r="AE12" s="36">
        <f>COUNTIF(L34:L47,AD12)</f>
        <v>0</v>
      </c>
      <c r="AF12" s="36">
        <f>AE12/(AG4-AE11)</f>
        <v>0</v>
      </c>
      <c r="AG12" s="36">
        <f>IF(AF12=0,0,(AF12*((LOG(AF12))/LOG(2))))</f>
        <v>0</v>
      </c>
      <c r="AI12" s="36">
        <f>N12</f>
        <v>212</v>
      </c>
      <c r="AJ12" s="36">
        <f>COUNTIF(L48:L61,AI12)</f>
        <v>1</v>
      </c>
      <c r="AK12" s="36">
        <f>AJ12/(AL4-AJ11)</f>
        <v>0.16666666666666666</v>
      </c>
      <c r="AL12" s="36">
        <f>IF(AK12=0,0,(AK12*((LOG(AK12))/LOG(2))))</f>
        <v>-0.43082708345352599</v>
      </c>
      <c r="AN12" s="36">
        <f>N12</f>
        <v>212</v>
      </c>
      <c r="AO12" s="36">
        <f>COUNTIF(L62:L74,AN12)</f>
        <v>0</v>
      </c>
      <c r="AP12" s="36">
        <f>AO12/(AQ4-AO11)</f>
        <v>0</v>
      </c>
      <c r="AQ12" s="36">
        <f>IF(AP12=0,0,(AP12*((LOG(AP12))/LOG(2))))</f>
        <v>0</v>
      </c>
      <c r="AS12" s="36">
        <f>N12</f>
        <v>212</v>
      </c>
      <c r="AT12" s="36">
        <f>COUNTIF(L75:L88,AS12)</f>
        <v>3</v>
      </c>
      <c r="AU12" s="36">
        <f>AT12/(AV4-AT11)</f>
        <v>0.33333333333333331</v>
      </c>
      <c r="AV12" s="36">
        <f>IF(AU12=0,0,(AU12*((LOG(AU12))/LOG(2))))</f>
        <v>-0.52832083357371862</v>
      </c>
    </row>
    <row r="13" spans="1:48" x14ac:dyDescent="0.25">
      <c r="A13" s="59">
        <v>21</v>
      </c>
      <c r="B13" s="59">
        <v>727</v>
      </c>
      <c r="C13" s="62">
        <v>22</v>
      </c>
      <c r="D13" s="59">
        <v>751</v>
      </c>
      <c r="E13" s="62">
        <v>24</v>
      </c>
      <c r="F13" s="59">
        <v>753</v>
      </c>
      <c r="G13" s="65"/>
      <c r="H13" s="65"/>
      <c r="I13" s="42"/>
      <c r="J13" s="42"/>
      <c r="K13" s="43">
        <v>0</v>
      </c>
      <c r="L13">
        <v>222</v>
      </c>
      <c r="N13" s="36">
        <v>221</v>
      </c>
      <c r="O13" s="36">
        <f>COUNTIF($L$7:$L$500,N13)</f>
        <v>13</v>
      </c>
      <c r="P13" s="36">
        <f>O13/$Q$4</f>
        <v>0.15853658536585366</v>
      </c>
      <c r="Q13" s="36">
        <f>IF(P13=0,0,(P13*((LOG(P13))/LOG(2))))</f>
        <v>-0.42124950883171813</v>
      </c>
      <c r="T13" s="36">
        <f>N13</f>
        <v>221</v>
      </c>
      <c r="U13" s="36">
        <f>COUNTIF(L7:L20,T13)</f>
        <v>4</v>
      </c>
      <c r="V13" s="36">
        <f>U13/(W4-U11)</f>
        <v>0.44444444444444442</v>
      </c>
      <c r="W13" s="36">
        <f>IF(V13=0,0,(V13*((LOG(V13))/LOG(2))))</f>
        <v>-0.51996666730769447</v>
      </c>
      <c r="Y13" s="36">
        <f>N13</f>
        <v>221</v>
      </c>
      <c r="Z13" s="36">
        <f>COUNTIF(L21:L33,Y13)</f>
        <v>0</v>
      </c>
      <c r="AA13" s="36">
        <f>Z13/(AB4-Z11)</f>
        <v>0</v>
      </c>
      <c r="AB13" s="36">
        <f>IF(AA13=0,0,(AA13*((LOG(AA13))/LOG(2))))</f>
        <v>0</v>
      </c>
      <c r="AD13" s="36">
        <f>N13</f>
        <v>221</v>
      </c>
      <c r="AE13" s="36">
        <f>COUNTIF(L34:L47,AD13)</f>
        <v>2</v>
      </c>
      <c r="AF13" s="36">
        <f>AE13/(AG4-AE11)</f>
        <v>0.33333333333333331</v>
      </c>
      <c r="AG13" s="36">
        <f>IF(AF13=0,0,(AF13*((LOG(AF13))/LOG(2))))</f>
        <v>-0.52832083357371862</v>
      </c>
      <c r="AI13" s="36">
        <f>N13</f>
        <v>221</v>
      </c>
      <c r="AJ13" s="36">
        <f>COUNTIF(L48:L61,AI13)</f>
        <v>0</v>
      </c>
      <c r="AK13" s="36">
        <f>AJ13/(AL4-AJ11)</f>
        <v>0</v>
      </c>
      <c r="AL13" s="36">
        <f>IF(AK13=0,0,(AK13*((LOG(AK13))/LOG(2))))</f>
        <v>0</v>
      </c>
      <c r="AN13" s="36">
        <f>N13</f>
        <v>221</v>
      </c>
      <c r="AO13" s="36">
        <f>COUNTIF(L62:L74,AN13)</f>
        <v>4</v>
      </c>
      <c r="AP13" s="36">
        <f>AO13/(AQ4-AO11)</f>
        <v>0.5714285714285714</v>
      </c>
      <c r="AQ13" s="36">
        <f>IF(AP13=0,0,(AP13*((LOG(AP13))/LOG(2))))</f>
        <v>-0.46134566974720237</v>
      </c>
      <c r="AS13" s="36">
        <f>N13</f>
        <v>221</v>
      </c>
      <c r="AT13" s="36">
        <f>COUNTIF(L75:L88,AS13)</f>
        <v>3</v>
      </c>
      <c r="AU13" s="36">
        <f>AT13/(AV4-AT11)</f>
        <v>0.33333333333333331</v>
      </c>
      <c r="AV13" s="36">
        <f>IF(AU13=0,0,(AU13*((LOG(AU13))/LOG(2))))</f>
        <v>-0.52832083357371862</v>
      </c>
    </row>
    <row r="14" spans="1:48" x14ac:dyDescent="0.25">
      <c r="A14" s="59">
        <v>21</v>
      </c>
      <c r="B14" s="59">
        <v>851</v>
      </c>
      <c r="C14" s="62">
        <v>22</v>
      </c>
      <c r="D14" s="59">
        <v>860</v>
      </c>
      <c r="E14" s="62">
        <v>24</v>
      </c>
      <c r="F14" s="59">
        <v>869</v>
      </c>
      <c r="G14" s="65"/>
      <c r="H14" s="65"/>
      <c r="I14" s="42"/>
      <c r="J14" s="42"/>
      <c r="K14" s="43">
        <v>0</v>
      </c>
      <c r="L14">
        <v>222</v>
      </c>
      <c r="N14" s="36">
        <v>222</v>
      </c>
      <c r="O14" s="36">
        <f>COUNTIF($L$7:$L$500,N14)</f>
        <v>4</v>
      </c>
      <c r="P14" s="36">
        <f>O14/$Q$4</f>
        <v>4.878048780487805E-2</v>
      </c>
      <c r="Q14" s="36">
        <f>IF(P14=0,0,(P14*((LOG(P14))/LOG(2))))</f>
        <v>-0.21256351242039428</v>
      </c>
      <c r="T14" s="36">
        <f>N14</f>
        <v>222</v>
      </c>
      <c r="U14" s="36">
        <f>COUNTIF(L7:L20,T14)</f>
        <v>3</v>
      </c>
      <c r="V14" s="36">
        <f>U14/(W4-U11)</f>
        <v>0.33333333333333331</v>
      </c>
      <c r="W14" s="36">
        <f>IF(V14=0,0,(V14*((LOG(V14))/LOG(2))))</f>
        <v>-0.52832083357371862</v>
      </c>
      <c r="Y14" s="36">
        <f>N14</f>
        <v>222</v>
      </c>
      <c r="Z14" s="36">
        <f>COUNTIF(L21:L33,Y14)</f>
        <v>0</v>
      </c>
      <c r="AA14" s="36">
        <f>Z14/(AB4-Z11)</f>
        <v>0</v>
      </c>
      <c r="AB14" s="36">
        <f>IF(AA14=0,0,(AA14*((LOG(AA14))/LOG(2))))</f>
        <v>0</v>
      </c>
      <c r="AD14" s="36">
        <f>N14</f>
        <v>222</v>
      </c>
      <c r="AE14" s="36">
        <f>COUNTIF(L34:L47,AD14)</f>
        <v>0</v>
      </c>
      <c r="AF14" s="36">
        <f>AE14/(AG4-AE11)</f>
        <v>0</v>
      </c>
      <c r="AG14" s="36">
        <f>IF(AF14=0,0,(AF14*((LOG(AF14))/LOG(2))))</f>
        <v>0</v>
      </c>
      <c r="AI14" s="36">
        <f>N14</f>
        <v>222</v>
      </c>
      <c r="AJ14" s="36">
        <f>COUNTIF(L48:L61,AI14)</f>
        <v>0</v>
      </c>
      <c r="AK14" s="36">
        <f>AJ14/(AL4-AJ11)</f>
        <v>0</v>
      </c>
      <c r="AL14" s="36">
        <f>IF(AK14=0,0,(AK14*((LOG(AK14))/LOG(2))))</f>
        <v>0</v>
      </c>
      <c r="AN14" s="36">
        <f>N14</f>
        <v>222</v>
      </c>
      <c r="AO14" s="36">
        <f>COUNTIF(L62:L74,AN14)</f>
        <v>0</v>
      </c>
      <c r="AP14" s="36">
        <f>AO14/(AQ4-AO11)</f>
        <v>0</v>
      </c>
      <c r="AQ14" s="36">
        <f>IF(AP14=0,0,(AP14*((LOG(AP14))/LOG(2))))</f>
        <v>0</v>
      </c>
      <c r="AS14" s="36">
        <f>N14</f>
        <v>222</v>
      </c>
      <c r="AT14" s="36">
        <f>COUNTIF(L75:L88,AS14)</f>
        <v>1</v>
      </c>
      <c r="AU14" s="36">
        <f>AT14/(AV4-AT11)</f>
        <v>0.1111111111111111</v>
      </c>
      <c r="AV14" s="36">
        <f>IF(AU14=0,0,(AU14*((LOG(AU14))/LOG(2))))</f>
        <v>-0.3522138890491458</v>
      </c>
    </row>
    <row r="15" spans="1:48" x14ac:dyDescent="0.25">
      <c r="A15" s="59">
        <v>21</v>
      </c>
      <c r="B15" s="59">
        <v>971</v>
      </c>
      <c r="C15" s="62">
        <v>22</v>
      </c>
      <c r="D15" s="59">
        <v>974</v>
      </c>
      <c r="E15" s="62">
        <v>13</v>
      </c>
      <c r="F15" s="59">
        <v>985</v>
      </c>
      <c r="G15" s="65"/>
      <c r="H15" s="65"/>
      <c r="I15" s="42"/>
      <c r="J15" s="42"/>
      <c r="K15" s="43">
        <v>0</v>
      </c>
      <c r="L15">
        <v>221</v>
      </c>
      <c r="P15">
        <f>SUM(P7:P14)</f>
        <v>1</v>
      </c>
      <c r="Q15">
        <f>-SUM(Q7:Q14)</f>
        <v>1.9255836871903282</v>
      </c>
      <c r="V15">
        <f>SUM(V7:V14)</f>
        <v>1</v>
      </c>
      <c r="W15">
        <f>-SUM(W7:W14)</f>
        <v>1.5304930567574826</v>
      </c>
      <c r="AA15">
        <f>SUM(AA7:AA14)</f>
        <v>1</v>
      </c>
      <c r="AB15">
        <f>-SUM(AB7:AB14)</f>
        <v>0.72192809488736231</v>
      </c>
      <c r="AF15">
        <f>SUM(AF7:AF14)</f>
        <v>1</v>
      </c>
      <c r="AG15">
        <f>-SUM(AG7:AG14)</f>
        <v>0.91829583405448945</v>
      </c>
      <c r="AK15">
        <f>SUM(AK7:AK14)</f>
        <v>1</v>
      </c>
      <c r="AL15">
        <f>-SUM(AL7:AL14)</f>
        <v>0.65002242164835411</v>
      </c>
      <c r="AP15">
        <f>SUM(AP7:AP14)</f>
        <v>1</v>
      </c>
      <c r="AQ15">
        <f>-SUM(AQ7:AQ14)</f>
        <v>0.98522813603425152</v>
      </c>
      <c r="AU15">
        <f>SUM(AU7:AU14)</f>
        <v>1</v>
      </c>
      <c r="AV15">
        <f>-SUM(AV7:AV14)</f>
        <v>1.8910611120726524</v>
      </c>
    </row>
    <row r="16" spans="1:48" x14ac:dyDescent="0.25">
      <c r="A16" s="59">
        <v>21</v>
      </c>
      <c r="B16" s="59">
        <v>1085</v>
      </c>
      <c r="C16" s="62">
        <v>11</v>
      </c>
      <c r="D16" s="59">
        <v>1108</v>
      </c>
      <c r="E16" s="62">
        <v>11</v>
      </c>
      <c r="F16" s="59">
        <v>1122</v>
      </c>
      <c r="G16" s="65"/>
      <c r="H16" s="65"/>
      <c r="I16" s="42"/>
      <c r="J16" s="42"/>
      <c r="K16" s="43">
        <v>0</v>
      </c>
      <c r="L16">
        <v>211</v>
      </c>
      <c r="P16" s="28" t="s">
        <v>84</v>
      </c>
      <c r="Q16" s="28">
        <f>Q15/(LOG(Q4)/LOG(2))</f>
        <v>0.30288131120148087</v>
      </c>
      <c r="V16" s="28" t="s">
        <v>111</v>
      </c>
      <c r="W16" s="28">
        <f>W15/(LOG(W4)/LOG(2))</f>
        <v>0.40198328973500591</v>
      </c>
      <c r="AA16" s="28" t="s">
        <v>114</v>
      </c>
      <c r="AB16" s="28">
        <f>AB15/(LOG(AB4)/LOG(2))</f>
        <v>0.19509251599159175</v>
      </c>
      <c r="AF16" s="28" t="s">
        <v>115</v>
      </c>
      <c r="AG16" s="28">
        <f>AG15/(LOG(AG4)/LOG(2))</f>
        <v>0.24118997384100352</v>
      </c>
      <c r="AK16" s="28" t="s">
        <v>116</v>
      </c>
      <c r="AL16" s="28">
        <f>AL15/(LOG(AL4)/LOG(2))</f>
        <v>0.17072808680969079</v>
      </c>
      <c r="AP16" s="28" t="s">
        <v>117</v>
      </c>
      <c r="AQ16" s="28">
        <f>AQ15/(LOG(AQ4)/LOG(2))</f>
        <v>0.26624623317176443</v>
      </c>
      <c r="AU16" s="28" t="s">
        <v>118</v>
      </c>
      <c r="AV16" s="28">
        <f>AV15/(LOG(AV4)/LOG(2))</f>
        <v>0.49668632181280037</v>
      </c>
    </row>
    <row r="17" spans="1:22" x14ac:dyDescent="0.25">
      <c r="A17" s="59">
        <v>21</v>
      </c>
      <c r="B17" s="59">
        <v>1219</v>
      </c>
      <c r="C17" s="62">
        <v>11</v>
      </c>
      <c r="D17" s="59">
        <v>1238</v>
      </c>
      <c r="E17" s="62">
        <v>11</v>
      </c>
      <c r="F17" s="59">
        <v>1246</v>
      </c>
      <c r="G17" s="65"/>
      <c r="H17" s="65"/>
      <c r="I17" s="42"/>
      <c r="J17" s="42"/>
      <c r="K17" s="43">
        <v>0</v>
      </c>
      <c r="L17">
        <v>211</v>
      </c>
    </row>
    <row r="18" spans="1:22" x14ac:dyDescent="0.25">
      <c r="A18" s="59">
        <v>21</v>
      </c>
      <c r="B18" s="59">
        <v>1341</v>
      </c>
      <c r="C18" s="62">
        <v>22</v>
      </c>
      <c r="D18" s="59">
        <v>1343</v>
      </c>
      <c r="E18" s="62">
        <v>13</v>
      </c>
      <c r="F18" s="59">
        <v>1355</v>
      </c>
      <c r="G18" s="65"/>
      <c r="H18" s="65"/>
      <c r="I18" s="42"/>
      <c r="J18" s="42"/>
      <c r="K18" s="43">
        <v>0</v>
      </c>
      <c r="L18">
        <v>221</v>
      </c>
    </row>
    <row r="19" spans="1:22" x14ac:dyDescent="0.25">
      <c r="A19" s="59">
        <v>21</v>
      </c>
      <c r="B19" s="59">
        <v>1461</v>
      </c>
      <c r="C19" s="62">
        <v>11</v>
      </c>
      <c r="D19" s="59">
        <v>1480</v>
      </c>
      <c r="E19" s="62">
        <v>11</v>
      </c>
      <c r="F19" s="59">
        <v>1489</v>
      </c>
      <c r="G19" s="65"/>
      <c r="H19" s="65"/>
      <c r="I19" s="42"/>
      <c r="J19" s="42"/>
      <c r="K19" s="43">
        <v>0</v>
      </c>
      <c r="L19">
        <v>211</v>
      </c>
      <c r="N19" s="40" t="s">
        <v>97</v>
      </c>
      <c r="O19" s="40"/>
      <c r="P19" s="45"/>
      <c r="Q19" s="45"/>
      <c r="R19" s="45"/>
      <c r="S19" s="45"/>
      <c r="T19" s="45"/>
      <c r="U19" s="45"/>
      <c r="V19" s="46"/>
    </row>
    <row r="20" spans="1:22" x14ac:dyDescent="0.25">
      <c r="A20" s="59">
        <v>12</v>
      </c>
      <c r="B20" s="59">
        <v>1599</v>
      </c>
      <c r="C20" s="62">
        <v>13</v>
      </c>
      <c r="D20" s="59">
        <v>1609</v>
      </c>
      <c r="E20" s="62">
        <v>13</v>
      </c>
      <c r="F20" s="59">
        <v>1624</v>
      </c>
      <c r="G20" s="65"/>
      <c r="H20" s="65"/>
      <c r="I20" s="42"/>
      <c r="J20" s="42"/>
      <c r="K20" s="43">
        <v>0</v>
      </c>
      <c r="L20">
        <v>111</v>
      </c>
      <c r="N20" s="40">
        <f>COUNTIF(L7:L88,G3)</f>
        <v>40</v>
      </c>
      <c r="O20" s="40"/>
      <c r="P20" s="47">
        <v>14</v>
      </c>
      <c r="Q20" s="47">
        <v>13</v>
      </c>
      <c r="R20" s="47">
        <v>14</v>
      </c>
      <c r="S20" s="47">
        <v>14</v>
      </c>
      <c r="T20" s="47">
        <v>13</v>
      </c>
      <c r="U20" s="47">
        <v>14</v>
      </c>
      <c r="V20" s="46"/>
    </row>
    <row r="21" spans="1:22" x14ac:dyDescent="0.25">
      <c r="A21" s="60">
        <v>21</v>
      </c>
      <c r="B21" s="60">
        <v>1725</v>
      </c>
      <c r="C21" s="63">
        <v>11</v>
      </c>
      <c r="D21" s="60">
        <v>1741</v>
      </c>
      <c r="E21" s="63">
        <v>11</v>
      </c>
      <c r="F21" s="60">
        <v>1748</v>
      </c>
      <c r="G21" s="66"/>
      <c r="H21" s="66"/>
      <c r="I21" s="41"/>
      <c r="J21" s="41"/>
      <c r="K21" s="51">
        <v>0</v>
      </c>
      <c r="L21">
        <v>211</v>
      </c>
      <c r="O21" s="41"/>
      <c r="P21" s="45" t="s">
        <v>98</v>
      </c>
      <c r="Q21" s="45"/>
      <c r="R21" s="45"/>
      <c r="S21" s="45"/>
      <c r="T21" s="45"/>
      <c r="U21" s="45"/>
      <c r="V21" s="45"/>
    </row>
    <row r="22" spans="1:22" x14ac:dyDescent="0.25">
      <c r="A22" s="60">
        <v>21</v>
      </c>
      <c r="B22" s="60">
        <v>1845</v>
      </c>
      <c r="C22" s="63">
        <v>11</v>
      </c>
      <c r="D22" s="60">
        <v>1868</v>
      </c>
      <c r="E22" s="63">
        <v>11</v>
      </c>
      <c r="F22" s="60">
        <v>1875</v>
      </c>
      <c r="G22" s="66"/>
      <c r="H22" s="66"/>
      <c r="I22" s="41"/>
      <c r="J22" s="41"/>
      <c r="K22" s="51">
        <v>0</v>
      </c>
      <c r="L22">
        <v>211</v>
      </c>
      <c r="O22" s="41"/>
      <c r="P22" s="47" t="s">
        <v>105</v>
      </c>
      <c r="Q22" s="47" t="s">
        <v>106</v>
      </c>
      <c r="R22" s="47" t="s">
        <v>107</v>
      </c>
      <c r="S22" s="47" t="s">
        <v>108</v>
      </c>
      <c r="T22" s="47" t="s">
        <v>109</v>
      </c>
      <c r="U22" s="47" t="s">
        <v>110</v>
      </c>
      <c r="V22" s="45"/>
    </row>
    <row r="23" spans="1:22" x14ac:dyDescent="0.25">
      <c r="A23" s="60">
        <v>12</v>
      </c>
      <c r="B23" s="60">
        <v>2001</v>
      </c>
      <c r="C23" s="63">
        <v>13</v>
      </c>
      <c r="D23" s="60">
        <v>2016</v>
      </c>
      <c r="E23" s="63">
        <v>13</v>
      </c>
      <c r="F23" s="60">
        <v>2025</v>
      </c>
      <c r="G23" s="66"/>
      <c r="H23" s="66"/>
      <c r="I23" s="41"/>
      <c r="J23" s="41"/>
      <c r="K23" s="51">
        <v>0</v>
      </c>
      <c r="L23">
        <v>111</v>
      </c>
      <c r="O23" s="45" t="s">
        <v>99</v>
      </c>
      <c r="P23" s="47">
        <f>$G$3</f>
        <v>211</v>
      </c>
      <c r="Q23" s="47">
        <f>$G$3</f>
        <v>211</v>
      </c>
      <c r="R23" s="47">
        <f>$G$3</f>
        <v>211</v>
      </c>
      <c r="S23" s="47">
        <f>$G$3</f>
        <v>211</v>
      </c>
      <c r="T23" s="47">
        <f>$G$3</f>
        <v>211</v>
      </c>
      <c r="U23" s="47">
        <f>$G$3</f>
        <v>211</v>
      </c>
      <c r="V23" s="45"/>
    </row>
    <row r="24" spans="1:22" x14ac:dyDescent="0.25">
      <c r="A24" s="60">
        <v>21</v>
      </c>
      <c r="B24" s="60">
        <v>2124</v>
      </c>
      <c r="C24" s="63">
        <v>11</v>
      </c>
      <c r="D24" s="60">
        <v>2136</v>
      </c>
      <c r="E24" s="63">
        <v>11</v>
      </c>
      <c r="F24" s="60">
        <v>2144</v>
      </c>
      <c r="G24" s="66"/>
      <c r="H24" s="66"/>
      <c r="I24" s="41"/>
      <c r="J24" s="41"/>
      <c r="K24" s="51">
        <v>0</v>
      </c>
      <c r="L24">
        <v>211</v>
      </c>
      <c r="O24" s="45" t="s">
        <v>100</v>
      </c>
      <c r="P24" s="47">
        <f>U11</f>
        <v>5</v>
      </c>
      <c r="Q24" s="47">
        <f>Z11</f>
        <v>8</v>
      </c>
      <c r="R24" s="47">
        <f>AE11</f>
        <v>8</v>
      </c>
      <c r="S24" s="47">
        <f>AJ11</f>
        <v>8</v>
      </c>
      <c r="T24" s="47">
        <f>AO11</f>
        <v>6</v>
      </c>
      <c r="U24" s="47">
        <f>AT11</f>
        <v>5</v>
      </c>
      <c r="V24" s="45"/>
    </row>
    <row r="25" spans="1:22" x14ac:dyDescent="0.25">
      <c r="A25" s="60">
        <v>12</v>
      </c>
      <c r="B25" s="60">
        <v>2269</v>
      </c>
      <c r="C25" s="63">
        <v>13</v>
      </c>
      <c r="D25" s="60">
        <v>2303</v>
      </c>
      <c r="E25" s="63">
        <v>13</v>
      </c>
      <c r="F25" s="60">
        <v>2310</v>
      </c>
      <c r="G25" s="66"/>
      <c r="H25" s="66"/>
      <c r="I25" s="41"/>
      <c r="J25" s="41"/>
      <c r="K25" s="51">
        <v>0</v>
      </c>
      <c r="L25">
        <v>111</v>
      </c>
      <c r="O25" s="48" t="s">
        <v>101</v>
      </c>
      <c r="P25" s="42"/>
      <c r="Q25" s="42"/>
      <c r="R25" s="42"/>
      <c r="S25" s="42"/>
      <c r="T25" s="42"/>
      <c r="U25" s="42"/>
      <c r="V25" s="42"/>
    </row>
    <row r="26" spans="1:22" x14ac:dyDescent="0.25">
      <c r="A26" s="60">
        <v>21</v>
      </c>
      <c r="B26" s="60">
        <v>2419</v>
      </c>
      <c r="C26" s="63">
        <v>11</v>
      </c>
      <c r="D26" s="60">
        <v>2431</v>
      </c>
      <c r="E26" s="63">
        <v>11</v>
      </c>
      <c r="F26" s="60">
        <v>2452</v>
      </c>
      <c r="G26" s="66"/>
      <c r="H26" s="66"/>
      <c r="I26" s="41"/>
      <c r="J26" s="41"/>
      <c r="K26" s="51">
        <v>0</v>
      </c>
      <c r="L26">
        <v>211</v>
      </c>
      <c r="O26" s="49" t="s">
        <v>102</v>
      </c>
      <c r="P26" s="44"/>
      <c r="Q26" s="44"/>
      <c r="R26" s="44"/>
      <c r="S26" s="44"/>
      <c r="T26" s="44"/>
      <c r="U26" s="44"/>
      <c r="V26" s="41"/>
    </row>
    <row r="27" spans="1:22" x14ac:dyDescent="0.25">
      <c r="A27" s="60">
        <v>21</v>
      </c>
      <c r="B27" s="60">
        <v>2548</v>
      </c>
      <c r="C27" s="63">
        <v>11</v>
      </c>
      <c r="D27" s="60">
        <v>2557</v>
      </c>
      <c r="E27" s="63">
        <v>11</v>
      </c>
      <c r="F27" s="60">
        <v>2564</v>
      </c>
      <c r="G27" s="66"/>
      <c r="H27" s="66"/>
      <c r="I27" s="41"/>
      <c r="J27" s="41"/>
      <c r="K27" s="51">
        <v>0</v>
      </c>
      <c r="L27">
        <v>211</v>
      </c>
      <c r="O27" s="48" t="s">
        <v>103</v>
      </c>
      <c r="P27" s="42"/>
      <c r="Q27" s="42"/>
      <c r="R27" s="42"/>
      <c r="S27" s="42"/>
      <c r="T27" s="42"/>
      <c r="U27" s="42"/>
      <c r="V27" s="42"/>
    </row>
    <row r="28" spans="1:22" x14ac:dyDescent="0.25">
      <c r="A28" s="60">
        <v>21</v>
      </c>
      <c r="B28" s="60">
        <v>2663</v>
      </c>
      <c r="C28" s="63">
        <v>11</v>
      </c>
      <c r="D28" s="60">
        <v>2677</v>
      </c>
      <c r="E28" s="63">
        <v>11</v>
      </c>
      <c r="F28" s="60">
        <v>2684</v>
      </c>
      <c r="G28" s="66"/>
      <c r="H28" s="66"/>
      <c r="I28" s="41"/>
      <c r="J28" s="41"/>
      <c r="K28" s="51">
        <v>0</v>
      </c>
      <c r="L28">
        <v>211</v>
      </c>
      <c r="N28" s="41"/>
      <c r="O28" s="50" t="s">
        <v>104</v>
      </c>
      <c r="P28">
        <f>F20/P20</f>
        <v>116</v>
      </c>
      <c r="Q28">
        <f>(F33-F20)/Q20</f>
        <v>132.46153846153845</v>
      </c>
      <c r="R28">
        <f>(F47-F33)/R20</f>
        <v>128.78571428571428</v>
      </c>
      <c r="S28">
        <f>(F61-F47)/S20</f>
        <v>129.42857142857142</v>
      </c>
      <c r="T28">
        <f>(F74-F61)/T20</f>
        <v>129.92307692307693</v>
      </c>
      <c r="U28">
        <f>(F88-F74)/U20</f>
        <v>137.14285714285714</v>
      </c>
    </row>
    <row r="29" spans="1:22" x14ac:dyDescent="0.25">
      <c r="A29" s="60">
        <v>21</v>
      </c>
      <c r="B29" s="60">
        <v>2777</v>
      </c>
      <c r="C29" s="63">
        <v>11</v>
      </c>
      <c r="D29" s="60">
        <v>2790</v>
      </c>
      <c r="E29" s="63">
        <v>11</v>
      </c>
      <c r="F29" s="60">
        <v>2797</v>
      </c>
      <c r="G29" s="66"/>
      <c r="H29" s="66"/>
      <c r="I29" s="41"/>
      <c r="J29" s="41"/>
      <c r="K29" s="51">
        <v>0</v>
      </c>
      <c r="L29">
        <v>211</v>
      </c>
    </row>
    <row r="30" spans="1:22" x14ac:dyDescent="0.25">
      <c r="A30" s="60">
        <v>21</v>
      </c>
      <c r="B30" s="60">
        <v>2891</v>
      </c>
      <c r="C30" s="63">
        <v>11</v>
      </c>
      <c r="D30" s="60">
        <v>2911</v>
      </c>
      <c r="E30" s="63">
        <v>11</v>
      </c>
      <c r="F30" s="60">
        <v>2919</v>
      </c>
      <c r="G30" s="66"/>
      <c r="H30" s="66"/>
      <c r="I30" s="41"/>
      <c r="J30" s="41"/>
      <c r="K30" s="51">
        <v>0</v>
      </c>
      <c r="L30">
        <v>211</v>
      </c>
    </row>
    <row r="31" spans="1:22" x14ac:dyDescent="0.25">
      <c r="A31" s="60">
        <v>12</v>
      </c>
      <c r="B31" s="60">
        <v>3030</v>
      </c>
      <c r="C31" s="63">
        <v>13</v>
      </c>
      <c r="D31" s="60">
        <v>3036</v>
      </c>
      <c r="E31" s="63">
        <v>24</v>
      </c>
      <c r="F31" s="60">
        <v>3054</v>
      </c>
      <c r="G31" s="66"/>
      <c r="H31" s="66"/>
      <c r="I31" s="41"/>
      <c r="J31" s="41"/>
      <c r="K31" s="51">
        <v>0</v>
      </c>
      <c r="L31">
        <v>112</v>
      </c>
    </row>
    <row r="32" spans="1:22" x14ac:dyDescent="0.25">
      <c r="A32" s="60">
        <v>12</v>
      </c>
      <c r="B32" s="60">
        <v>3182</v>
      </c>
      <c r="C32" s="63">
        <v>13</v>
      </c>
      <c r="D32" s="60">
        <v>3193</v>
      </c>
      <c r="E32" s="63">
        <v>13</v>
      </c>
      <c r="F32" s="60">
        <v>3214</v>
      </c>
      <c r="G32" s="66"/>
      <c r="H32" s="66"/>
      <c r="I32" s="41"/>
      <c r="J32" s="41"/>
      <c r="K32" s="51">
        <v>0</v>
      </c>
      <c r="L32">
        <v>111</v>
      </c>
    </row>
    <row r="33" spans="1:12" x14ac:dyDescent="0.25">
      <c r="A33" s="60">
        <v>12</v>
      </c>
      <c r="B33" s="60">
        <v>3329</v>
      </c>
      <c r="C33" s="63">
        <v>13</v>
      </c>
      <c r="D33" s="60">
        <v>3335</v>
      </c>
      <c r="E33" s="63">
        <v>13</v>
      </c>
      <c r="F33" s="60">
        <v>3346</v>
      </c>
      <c r="G33" s="66"/>
      <c r="H33" s="66"/>
      <c r="I33" s="41"/>
      <c r="J33" s="41"/>
      <c r="K33" s="51">
        <v>0</v>
      </c>
      <c r="L33">
        <v>111</v>
      </c>
    </row>
    <row r="34" spans="1:12" x14ac:dyDescent="0.25">
      <c r="A34" s="59">
        <v>21</v>
      </c>
      <c r="B34" s="59">
        <v>3446</v>
      </c>
      <c r="C34" s="62">
        <v>11</v>
      </c>
      <c r="D34" s="59">
        <v>3463</v>
      </c>
      <c r="E34" s="62">
        <v>11</v>
      </c>
      <c r="F34" s="59">
        <v>3473</v>
      </c>
      <c r="G34" s="65"/>
      <c r="H34" s="65"/>
      <c r="I34" s="42"/>
      <c r="J34" s="42"/>
      <c r="K34" s="43">
        <v>0</v>
      </c>
      <c r="L34">
        <v>211</v>
      </c>
    </row>
    <row r="35" spans="1:12" x14ac:dyDescent="0.25">
      <c r="A35" s="59">
        <v>21</v>
      </c>
      <c r="B35" s="59">
        <v>3567</v>
      </c>
      <c r="C35" s="62">
        <v>11</v>
      </c>
      <c r="D35" s="59">
        <v>3582</v>
      </c>
      <c r="E35" s="62">
        <v>11</v>
      </c>
      <c r="F35" s="59">
        <v>3589</v>
      </c>
      <c r="G35" s="65"/>
      <c r="H35" s="65"/>
      <c r="I35" s="42"/>
      <c r="J35" s="42"/>
      <c r="K35" s="43">
        <v>0</v>
      </c>
      <c r="L35">
        <v>211</v>
      </c>
    </row>
    <row r="36" spans="1:12" x14ac:dyDescent="0.25">
      <c r="A36" s="59">
        <v>12</v>
      </c>
      <c r="B36" s="59">
        <v>3693</v>
      </c>
      <c r="C36" s="62">
        <v>13</v>
      </c>
      <c r="D36" s="59">
        <v>3700</v>
      </c>
      <c r="E36" s="62">
        <v>13</v>
      </c>
      <c r="F36" s="59">
        <v>3708</v>
      </c>
      <c r="G36" s="65"/>
      <c r="H36" s="65"/>
      <c r="I36" s="42"/>
      <c r="J36" s="42"/>
      <c r="K36" s="43">
        <v>0</v>
      </c>
      <c r="L36">
        <v>111</v>
      </c>
    </row>
    <row r="37" spans="1:12" x14ac:dyDescent="0.25">
      <c r="A37" s="59">
        <v>21</v>
      </c>
      <c r="B37" s="59">
        <v>3810</v>
      </c>
      <c r="C37" s="62">
        <v>22</v>
      </c>
      <c r="D37" s="59">
        <v>3818</v>
      </c>
      <c r="E37" s="62">
        <v>13</v>
      </c>
      <c r="F37" s="59">
        <v>3826</v>
      </c>
      <c r="G37" s="65"/>
      <c r="H37" s="65"/>
      <c r="I37" s="42"/>
      <c r="J37" s="42"/>
      <c r="K37" s="43">
        <v>0</v>
      </c>
      <c r="L37">
        <v>221</v>
      </c>
    </row>
    <row r="38" spans="1:12" x14ac:dyDescent="0.25">
      <c r="A38" s="59">
        <v>12</v>
      </c>
      <c r="B38" s="59">
        <v>3938</v>
      </c>
      <c r="C38" s="62">
        <v>13</v>
      </c>
      <c r="D38" s="59">
        <v>3945</v>
      </c>
      <c r="E38" s="62">
        <v>13</v>
      </c>
      <c r="F38" s="59">
        <v>3965</v>
      </c>
      <c r="G38" s="65"/>
      <c r="H38" s="65"/>
      <c r="I38" s="42"/>
      <c r="J38" s="42"/>
      <c r="K38" s="43">
        <v>0</v>
      </c>
      <c r="L38">
        <v>111</v>
      </c>
    </row>
    <row r="39" spans="1:12" x14ac:dyDescent="0.25">
      <c r="A39" s="59">
        <v>21</v>
      </c>
      <c r="B39" s="59">
        <v>4066</v>
      </c>
      <c r="C39" s="62">
        <v>11</v>
      </c>
      <c r="D39" s="59">
        <v>4079</v>
      </c>
      <c r="E39" s="62">
        <v>11</v>
      </c>
      <c r="F39" s="59">
        <v>4086</v>
      </c>
      <c r="G39" s="65"/>
      <c r="H39" s="65"/>
      <c r="I39" s="42"/>
      <c r="J39" s="42"/>
      <c r="K39" s="43">
        <v>0</v>
      </c>
      <c r="L39">
        <v>211</v>
      </c>
    </row>
    <row r="40" spans="1:12" x14ac:dyDescent="0.25">
      <c r="A40" s="59">
        <v>12</v>
      </c>
      <c r="B40" s="59">
        <v>4199</v>
      </c>
      <c r="C40" s="62">
        <v>13</v>
      </c>
      <c r="D40" s="59">
        <v>4221</v>
      </c>
      <c r="E40" s="62">
        <v>13</v>
      </c>
      <c r="F40" s="59">
        <v>4229</v>
      </c>
      <c r="G40" s="65"/>
      <c r="H40" s="65"/>
      <c r="I40" s="42"/>
      <c r="J40" s="42"/>
      <c r="K40" s="43">
        <v>0</v>
      </c>
      <c r="L40">
        <v>111</v>
      </c>
    </row>
    <row r="41" spans="1:12" x14ac:dyDescent="0.25">
      <c r="A41" s="59">
        <v>21</v>
      </c>
      <c r="B41" s="59">
        <v>4329</v>
      </c>
      <c r="C41" s="62">
        <v>11</v>
      </c>
      <c r="D41" s="59">
        <v>4344</v>
      </c>
      <c r="E41" s="62">
        <v>11</v>
      </c>
      <c r="F41" s="59">
        <v>4351</v>
      </c>
      <c r="G41" s="65"/>
      <c r="H41" s="65"/>
      <c r="I41" s="42"/>
      <c r="J41" s="42"/>
      <c r="K41" s="43">
        <v>0</v>
      </c>
      <c r="L41">
        <v>211</v>
      </c>
    </row>
    <row r="42" spans="1:12" x14ac:dyDescent="0.25">
      <c r="A42" s="59">
        <v>12</v>
      </c>
      <c r="B42" s="59">
        <v>4480</v>
      </c>
      <c r="C42" s="62">
        <v>13</v>
      </c>
      <c r="D42" s="59">
        <v>4483</v>
      </c>
      <c r="E42" s="62">
        <v>13</v>
      </c>
      <c r="F42" s="59">
        <v>4509</v>
      </c>
      <c r="G42" s="65"/>
      <c r="H42" s="65"/>
      <c r="I42" s="42"/>
      <c r="J42" s="42"/>
      <c r="K42" s="43">
        <v>0</v>
      </c>
      <c r="L42">
        <v>111</v>
      </c>
    </row>
    <row r="43" spans="1:12" x14ac:dyDescent="0.25">
      <c r="A43" s="59">
        <v>21</v>
      </c>
      <c r="B43" s="59">
        <v>4608</v>
      </c>
      <c r="C43" s="62">
        <v>11</v>
      </c>
      <c r="D43" s="59">
        <v>4620</v>
      </c>
      <c r="E43" s="62">
        <v>11</v>
      </c>
      <c r="F43" s="59">
        <v>4628</v>
      </c>
      <c r="G43" s="65"/>
      <c r="H43" s="65"/>
      <c r="I43" s="42"/>
      <c r="J43" s="42"/>
      <c r="K43" s="43">
        <v>0</v>
      </c>
      <c r="L43">
        <v>211</v>
      </c>
    </row>
    <row r="44" spans="1:12" x14ac:dyDescent="0.25">
      <c r="A44" s="59">
        <v>21</v>
      </c>
      <c r="B44" s="59">
        <v>4725</v>
      </c>
      <c r="C44" s="62">
        <v>11</v>
      </c>
      <c r="D44" s="59">
        <v>4736</v>
      </c>
      <c r="E44" s="62">
        <v>11</v>
      </c>
      <c r="F44" s="59">
        <v>4745</v>
      </c>
      <c r="G44" s="65"/>
      <c r="H44" s="65"/>
      <c r="I44" s="42"/>
      <c r="J44" s="42"/>
      <c r="K44" s="43">
        <v>0</v>
      </c>
      <c r="L44">
        <v>211</v>
      </c>
    </row>
    <row r="45" spans="1:12" x14ac:dyDescent="0.25">
      <c r="A45" s="59">
        <v>21</v>
      </c>
      <c r="B45" s="59">
        <v>4871</v>
      </c>
      <c r="C45" s="62">
        <v>22</v>
      </c>
      <c r="D45" s="59">
        <v>4895</v>
      </c>
      <c r="E45" s="62">
        <v>13</v>
      </c>
      <c r="F45" s="59">
        <v>4908</v>
      </c>
      <c r="G45" s="65"/>
      <c r="H45" s="65"/>
      <c r="I45" s="42"/>
      <c r="J45" s="42"/>
      <c r="K45" s="43">
        <v>0</v>
      </c>
      <c r="L45">
        <v>221</v>
      </c>
    </row>
    <row r="46" spans="1:12" x14ac:dyDescent="0.25">
      <c r="A46" s="59">
        <v>21</v>
      </c>
      <c r="B46" s="59">
        <v>5009</v>
      </c>
      <c r="C46" s="62">
        <v>11</v>
      </c>
      <c r="D46" s="59">
        <v>5028</v>
      </c>
      <c r="E46" s="62">
        <v>11</v>
      </c>
      <c r="F46" s="59">
        <v>5030</v>
      </c>
      <c r="G46" s="65"/>
      <c r="H46" s="65"/>
      <c r="I46" s="42"/>
      <c r="J46" s="42"/>
      <c r="K46" s="43">
        <v>0</v>
      </c>
      <c r="L46">
        <v>211</v>
      </c>
    </row>
    <row r="47" spans="1:12" x14ac:dyDescent="0.25">
      <c r="A47" s="59">
        <v>21</v>
      </c>
      <c r="B47" s="59">
        <v>5128</v>
      </c>
      <c r="C47" s="62">
        <v>11</v>
      </c>
      <c r="D47" s="59">
        <v>5142</v>
      </c>
      <c r="E47" s="62">
        <v>11</v>
      </c>
      <c r="F47" s="59">
        <v>5149</v>
      </c>
      <c r="G47" s="65"/>
      <c r="H47" s="65"/>
      <c r="I47" s="42"/>
      <c r="J47" s="42"/>
      <c r="K47" s="43">
        <v>0</v>
      </c>
      <c r="L47">
        <v>211</v>
      </c>
    </row>
    <row r="48" spans="1:12" x14ac:dyDescent="0.25">
      <c r="A48" s="60">
        <v>12</v>
      </c>
      <c r="B48" s="60">
        <v>5251</v>
      </c>
      <c r="C48" s="63">
        <v>13</v>
      </c>
      <c r="D48" s="60">
        <v>5305</v>
      </c>
      <c r="E48" s="63">
        <v>13</v>
      </c>
      <c r="F48" s="60">
        <v>5312</v>
      </c>
      <c r="G48" s="66"/>
      <c r="H48" s="66"/>
      <c r="I48" s="41"/>
      <c r="J48" s="41"/>
      <c r="K48" s="51">
        <v>0</v>
      </c>
      <c r="L48">
        <v>111</v>
      </c>
    </row>
    <row r="49" spans="1:12" x14ac:dyDescent="0.25">
      <c r="A49" s="60">
        <v>21</v>
      </c>
      <c r="B49" s="60">
        <v>5410</v>
      </c>
      <c r="C49" s="63">
        <v>11</v>
      </c>
      <c r="D49" s="60">
        <v>5421</v>
      </c>
      <c r="E49" s="63">
        <v>11</v>
      </c>
      <c r="F49" s="60">
        <v>5428</v>
      </c>
      <c r="G49" s="66"/>
      <c r="H49" s="66"/>
      <c r="I49" s="41"/>
      <c r="J49" s="41"/>
      <c r="K49" s="51">
        <v>0</v>
      </c>
      <c r="L49">
        <v>211</v>
      </c>
    </row>
    <row r="50" spans="1:12" x14ac:dyDescent="0.25">
      <c r="A50" s="60">
        <v>12</v>
      </c>
      <c r="B50" s="60">
        <v>5553</v>
      </c>
      <c r="C50" s="63">
        <v>13</v>
      </c>
      <c r="D50" s="60">
        <v>5568</v>
      </c>
      <c r="E50" s="63">
        <v>13</v>
      </c>
      <c r="F50" s="60">
        <v>5578</v>
      </c>
      <c r="G50" s="66"/>
      <c r="H50" s="66"/>
      <c r="I50" s="41"/>
      <c r="J50" s="41"/>
      <c r="K50" s="51">
        <v>0</v>
      </c>
      <c r="L50">
        <v>111</v>
      </c>
    </row>
    <row r="51" spans="1:12" x14ac:dyDescent="0.25">
      <c r="A51" s="60">
        <v>21</v>
      </c>
      <c r="B51" s="60">
        <v>5676</v>
      </c>
      <c r="C51" s="63">
        <v>11</v>
      </c>
      <c r="D51" s="60">
        <v>5697</v>
      </c>
      <c r="E51" s="63">
        <v>22</v>
      </c>
      <c r="F51" s="60">
        <v>5717</v>
      </c>
      <c r="G51" s="66"/>
      <c r="H51" s="66"/>
      <c r="I51" s="41"/>
      <c r="J51" s="41"/>
      <c r="K51" s="51">
        <v>0</v>
      </c>
      <c r="L51">
        <v>212</v>
      </c>
    </row>
    <row r="52" spans="1:12" x14ac:dyDescent="0.25">
      <c r="A52" s="60">
        <v>21</v>
      </c>
      <c r="B52" s="60">
        <v>5814</v>
      </c>
      <c r="C52" s="63">
        <v>11</v>
      </c>
      <c r="D52" s="60">
        <v>5826</v>
      </c>
      <c r="E52" s="63">
        <v>11</v>
      </c>
      <c r="F52" s="60">
        <v>5834</v>
      </c>
      <c r="G52" s="66"/>
      <c r="H52" s="66"/>
      <c r="I52" s="41"/>
      <c r="J52" s="41"/>
      <c r="K52" s="51">
        <v>0</v>
      </c>
      <c r="L52">
        <v>211</v>
      </c>
    </row>
    <row r="53" spans="1:12" x14ac:dyDescent="0.25">
      <c r="A53" s="60">
        <v>21</v>
      </c>
      <c r="B53" s="60">
        <v>5935</v>
      </c>
      <c r="C53" s="63">
        <v>11</v>
      </c>
      <c r="D53" s="60">
        <v>5946</v>
      </c>
      <c r="E53" s="63">
        <v>11</v>
      </c>
      <c r="F53" s="60">
        <v>5957</v>
      </c>
      <c r="G53" s="66"/>
      <c r="H53" s="66"/>
      <c r="I53" s="41"/>
      <c r="J53" s="41"/>
      <c r="K53" s="51">
        <v>0</v>
      </c>
      <c r="L53">
        <v>211</v>
      </c>
    </row>
    <row r="54" spans="1:12" x14ac:dyDescent="0.25">
      <c r="A54" s="60">
        <v>12</v>
      </c>
      <c r="B54" s="60">
        <v>6062</v>
      </c>
      <c r="C54" s="63">
        <v>13</v>
      </c>
      <c r="D54" s="60">
        <v>6069</v>
      </c>
      <c r="E54" s="63">
        <v>13</v>
      </c>
      <c r="F54" s="60">
        <v>6078</v>
      </c>
      <c r="G54" s="66"/>
      <c r="H54" s="66"/>
      <c r="I54" s="41"/>
      <c r="J54" s="41"/>
      <c r="K54" s="51">
        <v>0</v>
      </c>
      <c r="L54">
        <v>111</v>
      </c>
    </row>
    <row r="55" spans="1:12" x14ac:dyDescent="0.25">
      <c r="A55" s="60">
        <v>21</v>
      </c>
      <c r="B55" s="60">
        <v>6194</v>
      </c>
      <c r="C55" s="63">
        <v>11</v>
      </c>
      <c r="D55" s="60">
        <v>6204</v>
      </c>
      <c r="E55" s="63">
        <v>11</v>
      </c>
      <c r="F55" s="60">
        <v>6211</v>
      </c>
      <c r="G55" s="66"/>
      <c r="H55" s="66"/>
      <c r="I55" s="41"/>
      <c r="J55" s="41"/>
      <c r="K55" s="51">
        <v>0</v>
      </c>
      <c r="L55">
        <v>211</v>
      </c>
    </row>
    <row r="56" spans="1:12" x14ac:dyDescent="0.25">
      <c r="A56" s="60">
        <v>21</v>
      </c>
      <c r="B56" s="60">
        <v>6312</v>
      </c>
      <c r="C56" s="63">
        <v>11</v>
      </c>
      <c r="D56" s="60">
        <v>6327</v>
      </c>
      <c r="E56" s="63">
        <v>11</v>
      </c>
      <c r="F56" s="60">
        <v>6339</v>
      </c>
      <c r="G56" s="66"/>
      <c r="H56" s="66"/>
      <c r="I56" s="41"/>
      <c r="J56" s="41"/>
      <c r="K56" s="51">
        <v>0</v>
      </c>
      <c r="L56">
        <v>211</v>
      </c>
    </row>
    <row r="57" spans="1:12" x14ac:dyDescent="0.25">
      <c r="A57" s="60">
        <v>21</v>
      </c>
      <c r="B57" s="60">
        <v>6435</v>
      </c>
      <c r="C57" s="63">
        <v>11</v>
      </c>
      <c r="D57" s="60">
        <v>6445</v>
      </c>
      <c r="E57" s="63">
        <v>11</v>
      </c>
      <c r="F57" s="60">
        <v>6454</v>
      </c>
      <c r="G57" s="66"/>
      <c r="H57" s="66"/>
      <c r="I57" s="41"/>
      <c r="J57" s="41"/>
      <c r="K57" s="51">
        <v>0</v>
      </c>
      <c r="L57">
        <v>211</v>
      </c>
    </row>
    <row r="58" spans="1:12" x14ac:dyDescent="0.25">
      <c r="A58" s="60">
        <v>21</v>
      </c>
      <c r="B58" s="60">
        <v>6575</v>
      </c>
      <c r="C58" s="63">
        <v>11</v>
      </c>
      <c r="D58" s="60">
        <v>6586</v>
      </c>
      <c r="E58" s="63">
        <v>11</v>
      </c>
      <c r="F58" s="60">
        <v>6588</v>
      </c>
      <c r="G58" s="66"/>
      <c r="H58" s="66"/>
      <c r="I58" s="41"/>
      <c r="J58" s="41"/>
      <c r="K58" s="51">
        <v>0</v>
      </c>
      <c r="L58">
        <v>211</v>
      </c>
    </row>
    <row r="59" spans="1:12" x14ac:dyDescent="0.25">
      <c r="A59" s="60">
        <v>12</v>
      </c>
      <c r="B59" s="60">
        <v>6695</v>
      </c>
      <c r="C59" s="63">
        <v>13</v>
      </c>
      <c r="D59" s="60">
        <v>6703</v>
      </c>
      <c r="E59" s="63">
        <v>13</v>
      </c>
      <c r="F59" s="60">
        <v>6710</v>
      </c>
      <c r="G59" s="66"/>
      <c r="H59" s="66"/>
      <c r="I59" s="41"/>
      <c r="J59" s="41"/>
      <c r="K59" s="51">
        <v>0</v>
      </c>
      <c r="L59">
        <v>111</v>
      </c>
    </row>
    <row r="60" spans="1:12" x14ac:dyDescent="0.25">
      <c r="A60" s="60">
        <v>12</v>
      </c>
      <c r="B60" s="60">
        <v>6826</v>
      </c>
      <c r="C60" s="63">
        <v>13</v>
      </c>
      <c r="D60" s="60">
        <v>6833</v>
      </c>
      <c r="E60" s="63">
        <v>13</v>
      </c>
      <c r="F60" s="60">
        <v>6842</v>
      </c>
      <c r="G60" s="66"/>
      <c r="H60" s="66"/>
      <c r="I60" s="41"/>
      <c r="J60" s="41"/>
      <c r="K60" s="51">
        <v>0</v>
      </c>
      <c r="L60">
        <v>111</v>
      </c>
    </row>
    <row r="61" spans="1:12" x14ac:dyDescent="0.25">
      <c r="A61" s="60">
        <v>21</v>
      </c>
      <c r="B61" s="60">
        <v>6942</v>
      </c>
      <c r="C61" s="63">
        <v>11</v>
      </c>
      <c r="D61" s="60">
        <v>6952</v>
      </c>
      <c r="E61" s="63">
        <v>11</v>
      </c>
      <c r="F61" s="60">
        <v>6961</v>
      </c>
      <c r="G61" s="66"/>
      <c r="H61" s="66"/>
      <c r="I61" s="41"/>
      <c r="J61" s="41"/>
      <c r="K61" s="51">
        <v>0</v>
      </c>
      <c r="L61">
        <v>211</v>
      </c>
    </row>
    <row r="62" spans="1:12" x14ac:dyDescent="0.25">
      <c r="A62" s="59">
        <v>21</v>
      </c>
      <c r="B62" s="59">
        <v>7056</v>
      </c>
      <c r="C62" s="62">
        <v>11</v>
      </c>
      <c r="D62" s="59">
        <v>7068</v>
      </c>
      <c r="E62" s="62">
        <v>11</v>
      </c>
      <c r="F62" s="59">
        <v>7076</v>
      </c>
      <c r="G62" s="65"/>
      <c r="H62" s="65"/>
      <c r="I62" s="42"/>
      <c r="J62" s="42"/>
      <c r="K62" s="43">
        <v>0</v>
      </c>
      <c r="L62">
        <v>211</v>
      </c>
    </row>
    <row r="63" spans="1:12" x14ac:dyDescent="0.25">
      <c r="A63" s="59">
        <v>12</v>
      </c>
      <c r="B63" s="59">
        <v>7184</v>
      </c>
      <c r="C63" s="62">
        <v>13</v>
      </c>
      <c r="D63" s="59">
        <v>7191</v>
      </c>
      <c r="E63" s="62">
        <v>13</v>
      </c>
      <c r="F63" s="59">
        <v>7200</v>
      </c>
      <c r="G63" s="65"/>
      <c r="H63" s="65"/>
      <c r="I63" s="42"/>
      <c r="J63" s="42"/>
      <c r="K63" s="43">
        <v>0</v>
      </c>
      <c r="L63">
        <v>111</v>
      </c>
    </row>
    <row r="64" spans="1:12" x14ac:dyDescent="0.25">
      <c r="A64" s="59">
        <v>21</v>
      </c>
      <c r="B64" s="59">
        <v>7309</v>
      </c>
      <c r="C64" s="62">
        <v>11</v>
      </c>
      <c r="D64" s="59">
        <v>7323</v>
      </c>
      <c r="E64" s="62">
        <v>11</v>
      </c>
      <c r="F64" s="59">
        <v>7330</v>
      </c>
      <c r="G64" s="65"/>
      <c r="H64" s="65"/>
      <c r="I64" s="42"/>
      <c r="J64" s="42"/>
      <c r="K64" s="43">
        <v>0</v>
      </c>
      <c r="L64">
        <v>211</v>
      </c>
    </row>
    <row r="65" spans="1:12" x14ac:dyDescent="0.25">
      <c r="A65" s="59">
        <v>12</v>
      </c>
      <c r="B65" s="59">
        <v>7430</v>
      </c>
      <c r="C65" s="62">
        <v>13</v>
      </c>
      <c r="D65" s="59">
        <v>7436</v>
      </c>
      <c r="E65" s="62">
        <v>13</v>
      </c>
      <c r="F65" s="59">
        <v>7443</v>
      </c>
      <c r="G65" s="65"/>
      <c r="H65" s="65"/>
      <c r="I65" s="42"/>
      <c r="J65" s="42"/>
      <c r="K65" s="43">
        <v>0</v>
      </c>
      <c r="L65">
        <v>111</v>
      </c>
    </row>
    <row r="66" spans="1:12" x14ac:dyDescent="0.25">
      <c r="A66" s="59">
        <v>21</v>
      </c>
      <c r="B66" s="59">
        <v>7548</v>
      </c>
      <c r="C66" s="62">
        <v>22</v>
      </c>
      <c r="D66" s="59">
        <v>7556</v>
      </c>
      <c r="E66" s="62">
        <v>13</v>
      </c>
      <c r="F66" s="59">
        <v>7587</v>
      </c>
      <c r="G66" s="65"/>
      <c r="H66" s="65"/>
      <c r="I66" s="42"/>
      <c r="J66" s="42"/>
      <c r="K66" s="43">
        <v>0</v>
      </c>
      <c r="L66">
        <v>221</v>
      </c>
    </row>
    <row r="67" spans="1:12" x14ac:dyDescent="0.25">
      <c r="A67" s="59">
        <v>21</v>
      </c>
      <c r="B67" s="59">
        <v>7685</v>
      </c>
      <c r="C67" s="62">
        <v>11</v>
      </c>
      <c r="D67" s="59">
        <v>7705</v>
      </c>
      <c r="E67" s="62">
        <v>11</v>
      </c>
      <c r="F67" s="59">
        <v>7716</v>
      </c>
      <c r="G67" s="65"/>
      <c r="H67" s="65"/>
      <c r="I67" s="42"/>
      <c r="J67" s="42"/>
      <c r="K67" s="43">
        <v>0</v>
      </c>
      <c r="L67">
        <v>211</v>
      </c>
    </row>
    <row r="68" spans="1:12" x14ac:dyDescent="0.25">
      <c r="A68" s="59">
        <v>21</v>
      </c>
      <c r="B68" s="59">
        <v>7815</v>
      </c>
      <c r="C68" s="62">
        <v>11</v>
      </c>
      <c r="D68" s="59">
        <v>7835</v>
      </c>
      <c r="E68" s="62">
        <v>11</v>
      </c>
      <c r="F68" s="59">
        <v>7856</v>
      </c>
      <c r="G68" s="65"/>
      <c r="H68" s="65"/>
      <c r="I68" s="42"/>
      <c r="J68" s="42"/>
      <c r="K68" s="43">
        <v>0</v>
      </c>
      <c r="L68">
        <v>211</v>
      </c>
    </row>
    <row r="69" spans="1:12" x14ac:dyDescent="0.25">
      <c r="A69" s="59">
        <v>21</v>
      </c>
      <c r="B69" s="59">
        <v>7951</v>
      </c>
      <c r="C69" s="62">
        <v>22</v>
      </c>
      <c r="D69" s="59">
        <v>7960</v>
      </c>
      <c r="E69" s="62">
        <v>13</v>
      </c>
      <c r="F69" s="59">
        <v>7978</v>
      </c>
      <c r="G69" s="65"/>
      <c r="H69" s="65"/>
      <c r="I69" s="42"/>
      <c r="J69" s="42"/>
      <c r="K69" s="43">
        <v>0</v>
      </c>
      <c r="L69">
        <v>221</v>
      </c>
    </row>
    <row r="70" spans="1:12" x14ac:dyDescent="0.25">
      <c r="A70" s="59">
        <v>21</v>
      </c>
      <c r="B70" s="59">
        <v>8075</v>
      </c>
      <c r="C70" s="62">
        <v>11</v>
      </c>
      <c r="D70" s="59">
        <v>8098</v>
      </c>
      <c r="E70" s="62">
        <v>11</v>
      </c>
      <c r="F70" s="59">
        <v>8105</v>
      </c>
      <c r="G70" s="65"/>
      <c r="H70" s="65"/>
      <c r="I70" s="42"/>
      <c r="J70" s="42"/>
      <c r="K70" s="43">
        <v>0</v>
      </c>
      <c r="L70">
        <v>211</v>
      </c>
    </row>
    <row r="71" spans="1:12" x14ac:dyDescent="0.25">
      <c r="A71" s="59">
        <v>12</v>
      </c>
      <c r="B71" s="59">
        <v>8213</v>
      </c>
      <c r="C71" s="62">
        <v>13</v>
      </c>
      <c r="D71" s="59">
        <v>8219</v>
      </c>
      <c r="E71" s="62">
        <v>13</v>
      </c>
      <c r="F71" s="59">
        <v>8226</v>
      </c>
      <c r="G71" s="65"/>
      <c r="H71" s="65"/>
      <c r="I71" s="42"/>
      <c r="J71" s="42"/>
      <c r="K71" s="43">
        <v>0</v>
      </c>
      <c r="L71">
        <v>111</v>
      </c>
    </row>
    <row r="72" spans="1:12" x14ac:dyDescent="0.25">
      <c r="A72" s="59">
        <v>21</v>
      </c>
      <c r="B72" s="59">
        <v>8325</v>
      </c>
      <c r="C72" s="62">
        <v>11</v>
      </c>
      <c r="D72" s="59">
        <v>8361</v>
      </c>
      <c r="E72" s="62">
        <v>11</v>
      </c>
      <c r="F72" s="59">
        <v>8369</v>
      </c>
      <c r="G72" s="65"/>
      <c r="H72" s="65"/>
      <c r="I72" s="42"/>
      <c r="J72" s="42"/>
      <c r="K72" s="43">
        <v>0</v>
      </c>
      <c r="L72">
        <v>211</v>
      </c>
    </row>
    <row r="73" spans="1:12" x14ac:dyDescent="0.25">
      <c r="A73" s="59">
        <v>21</v>
      </c>
      <c r="B73" s="59">
        <v>8481</v>
      </c>
      <c r="C73" s="62">
        <v>22</v>
      </c>
      <c r="D73" s="59">
        <v>8488</v>
      </c>
      <c r="E73" s="62">
        <v>13</v>
      </c>
      <c r="F73" s="59">
        <v>8510</v>
      </c>
      <c r="G73" s="65"/>
      <c r="H73" s="65"/>
      <c r="I73" s="42"/>
      <c r="J73" s="42"/>
      <c r="K73" s="43">
        <v>0</v>
      </c>
      <c r="L73">
        <v>221</v>
      </c>
    </row>
    <row r="74" spans="1:12" x14ac:dyDescent="0.25">
      <c r="A74" s="59">
        <v>21</v>
      </c>
      <c r="B74" s="59">
        <v>8616</v>
      </c>
      <c r="C74" s="62">
        <v>22</v>
      </c>
      <c r="D74" s="59">
        <v>8637</v>
      </c>
      <c r="E74" s="62">
        <v>13</v>
      </c>
      <c r="F74" s="59">
        <v>8650</v>
      </c>
      <c r="G74" s="65"/>
      <c r="H74" s="65"/>
      <c r="I74" s="42"/>
      <c r="J74" s="42"/>
      <c r="K74" s="43">
        <v>0</v>
      </c>
      <c r="L74">
        <v>221</v>
      </c>
    </row>
    <row r="75" spans="1:12" x14ac:dyDescent="0.25">
      <c r="A75" s="60">
        <v>21</v>
      </c>
      <c r="B75" s="60">
        <v>8749</v>
      </c>
      <c r="C75" s="63">
        <v>11</v>
      </c>
      <c r="D75" s="60">
        <v>8759</v>
      </c>
      <c r="E75" s="63">
        <v>22</v>
      </c>
      <c r="F75" s="60">
        <v>8775</v>
      </c>
      <c r="G75" s="66"/>
      <c r="H75" s="66"/>
      <c r="I75" s="41"/>
      <c r="J75" s="41"/>
      <c r="K75" s="51">
        <v>0</v>
      </c>
      <c r="L75">
        <v>212</v>
      </c>
    </row>
    <row r="76" spans="1:12" x14ac:dyDescent="0.25">
      <c r="A76" s="60">
        <v>21</v>
      </c>
      <c r="B76" s="60">
        <v>8891</v>
      </c>
      <c r="C76" s="63">
        <v>11</v>
      </c>
      <c r="D76" s="60">
        <v>8922</v>
      </c>
      <c r="E76" s="63">
        <v>22</v>
      </c>
      <c r="F76" s="60">
        <v>8936</v>
      </c>
      <c r="G76" s="66"/>
      <c r="H76" s="66"/>
      <c r="I76" s="41"/>
      <c r="J76" s="41"/>
      <c r="K76" s="51">
        <v>0</v>
      </c>
      <c r="L76">
        <v>212</v>
      </c>
    </row>
    <row r="77" spans="1:12" x14ac:dyDescent="0.25">
      <c r="A77" s="60">
        <v>21</v>
      </c>
      <c r="B77" s="60">
        <v>9038</v>
      </c>
      <c r="C77" s="63">
        <v>11</v>
      </c>
      <c r="D77" s="60">
        <v>9049</v>
      </c>
      <c r="E77" s="63">
        <v>11</v>
      </c>
      <c r="F77" s="60">
        <v>9051</v>
      </c>
      <c r="G77" s="66"/>
      <c r="H77" s="66"/>
      <c r="I77" s="41"/>
      <c r="J77" s="41"/>
      <c r="K77" s="51">
        <v>0</v>
      </c>
      <c r="L77">
        <v>211</v>
      </c>
    </row>
    <row r="78" spans="1:12" x14ac:dyDescent="0.25">
      <c r="A78" s="60">
        <v>12</v>
      </c>
      <c r="B78" s="60">
        <v>9164</v>
      </c>
      <c r="C78" s="63">
        <v>13</v>
      </c>
      <c r="D78" s="60">
        <v>9172</v>
      </c>
      <c r="E78" s="63">
        <v>13</v>
      </c>
      <c r="F78" s="60">
        <v>9181</v>
      </c>
      <c r="G78" s="66"/>
      <c r="H78" s="66"/>
      <c r="I78" s="41"/>
      <c r="J78" s="41"/>
      <c r="K78" s="51">
        <v>0</v>
      </c>
      <c r="L78">
        <v>111</v>
      </c>
    </row>
    <row r="79" spans="1:12" x14ac:dyDescent="0.25">
      <c r="A79" s="60">
        <v>21</v>
      </c>
      <c r="B79" s="60">
        <v>9278</v>
      </c>
      <c r="C79" s="63">
        <v>11</v>
      </c>
      <c r="D79" s="60">
        <v>9289</v>
      </c>
      <c r="E79" s="63">
        <v>11</v>
      </c>
      <c r="F79" s="60">
        <v>9297</v>
      </c>
      <c r="G79" s="66"/>
      <c r="H79" s="66"/>
      <c r="I79" s="41"/>
      <c r="J79" s="41"/>
      <c r="K79" s="51">
        <v>0</v>
      </c>
      <c r="L79">
        <v>211</v>
      </c>
    </row>
    <row r="80" spans="1:12" x14ac:dyDescent="0.25">
      <c r="A80" s="60">
        <v>12</v>
      </c>
      <c r="B80" s="60">
        <v>9403</v>
      </c>
      <c r="C80" s="63">
        <v>13</v>
      </c>
      <c r="D80" s="60">
        <v>9412</v>
      </c>
      <c r="E80" s="63">
        <v>13</v>
      </c>
      <c r="F80" s="60">
        <v>9419</v>
      </c>
      <c r="G80" s="66"/>
      <c r="H80" s="66"/>
      <c r="I80" s="41"/>
      <c r="J80" s="41"/>
      <c r="K80" s="51">
        <v>0</v>
      </c>
      <c r="L80">
        <v>111</v>
      </c>
    </row>
    <row r="81" spans="1:12" x14ac:dyDescent="0.25">
      <c r="A81" s="60">
        <v>21</v>
      </c>
      <c r="B81" s="60">
        <v>9533</v>
      </c>
      <c r="C81" s="63">
        <v>11</v>
      </c>
      <c r="D81" s="60">
        <v>9562</v>
      </c>
      <c r="E81" s="63">
        <v>22</v>
      </c>
      <c r="F81" s="60">
        <v>9580</v>
      </c>
      <c r="G81" s="66"/>
      <c r="H81" s="66"/>
      <c r="I81" s="41"/>
      <c r="J81" s="41"/>
      <c r="K81" s="51">
        <v>0</v>
      </c>
      <c r="L81">
        <v>212</v>
      </c>
    </row>
    <row r="82" spans="1:12" x14ac:dyDescent="0.25">
      <c r="A82" s="60">
        <v>21</v>
      </c>
      <c r="B82" s="60">
        <v>9718</v>
      </c>
      <c r="C82" s="63">
        <v>22</v>
      </c>
      <c r="D82" s="60">
        <v>9720</v>
      </c>
      <c r="E82" s="63">
        <v>13</v>
      </c>
      <c r="F82" s="60">
        <v>9733</v>
      </c>
      <c r="G82" s="66"/>
      <c r="H82" s="66"/>
      <c r="I82" s="41"/>
      <c r="J82" s="41"/>
      <c r="K82" s="51">
        <v>0</v>
      </c>
      <c r="L82">
        <v>221</v>
      </c>
    </row>
    <row r="83" spans="1:12" x14ac:dyDescent="0.25">
      <c r="A83" s="60">
        <v>21</v>
      </c>
      <c r="B83" s="60">
        <v>9832</v>
      </c>
      <c r="C83" s="63">
        <v>22</v>
      </c>
      <c r="D83" s="60">
        <v>9858</v>
      </c>
      <c r="E83" s="63">
        <v>13</v>
      </c>
      <c r="F83" s="60">
        <v>9871</v>
      </c>
      <c r="G83" s="66"/>
      <c r="H83" s="66"/>
      <c r="I83" s="41"/>
      <c r="J83" s="41"/>
      <c r="K83" s="51">
        <v>0</v>
      </c>
      <c r="L83">
        <v>221</v>
      </c>
    </row>
    <row r="84" spans="1:12" x14ac:dyDescent="0.25">
      <c r="A84" s="60">
        <v>21</v>
      </c>
      <c r="B84" s="60">
        <v>9970</v>
      </c>
      <c r="C84" s="63">
        <v>22</v>
      </c>
      <c r="D84" s="60">
        <v>9981</v>
      </c>
      <c r="E84" s="63">
        <v>24</v>
      </c>
      <c r="F84" s="60">
        <v>9990</v>
      </c>
      <c r="G84" s="66"/>
      <c r="H84" s="66"/>
      <c r="I84" s="41"/>
      <c r="J84" s="41"/>
      <c r="K84" s="51">
        <v>0</v>
      </c>
      <c r="L84">
        <v>222</v>
      </c>
    </row>
    <row r="85" spans="1:12" x14ac:dyDescent="0.25">
      <c r="A85" s="60">
        <v>21</v>
      </c>
      <c r="B85" s="60">
        <v>10103</v>
      </c>
      <c r="C85" s="63">
        <v>11</v>
      </c>
      <c r="D85" s="60">
        <v>10114</v>
      </c>
      <c r="E85" s="63">
        <v>11</v>
      </c>
      <c r="F85" s="60">
        <v>10126</v>
      </c>
      <c r="G85" s="66"/>
      <c r="H85" s="66"/>
      <c r="I85" s="41"/>
      <c r="J85" s="41"/>
      <c r="K85" s="51">
        <v>0</v>
      </c>
      <c r="L85">
        <v>211</v>
      </c>
    </row>
    <row r="86" spans="1:12" x14ac:dyDescent="0.25">
      <c r="A86" s="60">
        <v>21</v>
      </c>
      <c r="B86" s="60">
        <v>10224</v>
      </c>
      <c r="C86" s="63">
        <v>22</v>
      </c>
      <c r="D86" s="60">
        <v>10232</v>
      </c>
      <c r="E86" s="63">
        <v>13</v>
      </c>
      <c r="F86" s="60">
        <v>10273</v>
      </c>
      <c r="G86" s="66"/>
      <c r="H86" s="66"/>
      <c r="I86" s="41"/>
      <c r="J86" s="41"/>
      <c r="K86" s="51">
        <v>0</v>
      </c>
      <c r="L86">
        <v>221</v>
      </c>
    </row>
    <row r="87" spans="1:12" x14ac:dyDescent="0.25">
      <c r="A87" s="60">
        <v>21</v>
      </c>
      <c r="B87" s="60">
        <v>10416</v>
      </c>
      <c r="C87" s="63">
        <v>11</v>
      </c>
      <c r="D87" s="60">
        <v>10446</v>
      </c>
      <c r="E87" s="63">
        <v>11</v>
      </c>
      <c r="F87" s="60">
        <v>10457</v>
      </c>
      <c r="G87" s="66"/>
      <c r="H87" s="66"/>
      <c r="I87" s="41"/>
      <c r="J87" s="41"/>
      <c r="K87" s="51">
        <v>0</v>
      </c>
      <c r="L87">
        <v>211</v>
      </c>
    </row>
    <row r="88" spans="1:12" x14ac:dyDescent="0.25">
      <c r="A88" s="60">
        <v>21</v>
      </c>
      <c r="B88" s="60">
        <v>10549</v>
      </c>
      <c r="C88" s="63">
        <v>11</v>
      </c>
      <c r="D88" s="60">
        <v>10563</v>
      </c>
      <c r="E88" s="63">
        <v>11</v>
      </c>
      <c r="F88" s="60">
        <v>10570</v>
      </c>
      <c r="G88" s="66"/>
      <c r="H88" s="66"/>
      <c r="I88" s="41"/>
      <c r="J88" s="41"/>
      <c r="K88" s="51">
        <v>1</v>
      </c>
      <c r="L88">
        <v>211</v>
      </c>
    </row>
    <row r="89" spans="1:12" x14ac:dyDescent="0.25">
      <c r="A89" s="17"/>
      <c r="B89" s="17"/>
      <c r="C89" s="17"/>
      <c r="D89" s="17"/>
      <c r="E89" s="17"/>
      <c r="F89" s="17"/>
      <c r="G89" s="17"/>
      <c r="H8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8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135</v>
      </c>
    </row>
    <row r="2" spans="1:48" x14ac:dyDescent="0.25">
      <c r="A2" t="s">
        <v>0</v>
      </c>
      <c r="B2" s="34">
        <v>40624</v>
      </c>
      <c r="C2" s="35"/>
      <c r="F2" s="26" t="s">
        <v>77</v>
      </c>
      <c r="G2" s="27">
        <v>0</v>
      </c>
    </row>
    <row r="3" spans="1:48" x14ac:dyDescent="0.25">
      <c r="A3" t="s">
        <v>1</v>
      </c>
      <c r="B3">
        <v>0</v>
      </c>
      <c r="F3" s="26" t="s">
        <v>78</v>
      </c>
      <c r="G3" s="27">
        <f>Start!J2</f>
        <v>211</v>
      </c>
      <c r="P3" s="26" t="s">
        <v>79</v>
      </c>
      <c r="Q3" s="27">
        <f>4994-COUNTBLANK(L7:L5000)</f>
        <v>91</v>
      </c>
      <c r="V3" s="26" t="s">
        <v>112</v>
      </c>
      <c r="W3">
        <f>COUNTA(L7:L21)</f>
        <v>15</v>
      </c>
      <c r="AA3" s="26" t="s">
        <v>112</v>
      </c>
      <c r="AB3">
        <f>COUNTA(L22:L36)</f>
        <v>15</v>
      </c>
      <c r="AF3" s="26" t="s">
        <v>112</v>
      </c>
      <c r="AG3">
        <f>COUNTA(L37:L52)</f>
        <v>16</v>
      </c>
      <c r="AK3" s="26" t="s">
        <v>112</v>
      </c>
      <c r="AL3">
        <f>COUNTA(L53:L67)</f>
        <v>15</v>
      </c>
      <c r="AP3" s="26" t="s">
        <v>112</v>
      </c>
      <c r="AQ3">
        <f>COUNTA(L68:L82)</f>
        <v>15</v>
      </c>
      <c r="AU3" s="26" t="s">
        <v>112</v>
      </c>
      <c r="AV3">
        <f>COUNTA(L83:L97)</f>
        <v>15</v>
      </c>
    </row>
    <row r="4" spans="1:48" x14ac:dyDescent="0.25">
      <c r="A4" t="s">
        <v>2</v>
      </c>
      <c r="B4">
        <v>0</v>
      </c>
      <c r="P4" s="26" t="s">
        <v>80</v>
      </c>
      <c r="Q4" s="27">
        <f>SUM(O7:O14)</f>
        <v>91</v>
      </c>
      <c r="V4" s="26" t="s">
        <v>113</v>
      </c>
      <c r="W4">
        <f>SUM(U7:U14)</f>
        <v>15</v>
      </c>
      <c r="AA4" s="26" t="s">
        <v>113</v>
      </c>
      <c r="AB4">
        <f>SUM(Z7:Z14)</f>
        <v>15</v>
      </c>
      <c r="AF4" s="26" t="s">
        <v>113</v>
      </c>
      <c r="AG4">
        <f>SUM(AE7:AE14)</f>
        <v>16</v>
      </c>
      <c r="AK4" s="26" t="s">
        <v>113</v>
      </c>
      <c r="AL4">
        <f>SUM(AJ7:AJ14)</f>
        <v>15</v>
      </c>
      <c r="AP4" s="26" t="s">
        <v>113</v>
      </c>
      <c r="AQ4">
        <f>SUM(AO7:AO14)</f>
        <v>15</v>
      </c>
      <c r="AU4" s="26" t="s">
        <v>113</v>
      </c>
      <c r="AV4">
        <f>SUM(AT7:AT14)</f>
        <v>15</v>
      </c>
    </row>
    <row r="5" spans="1:48" ht="15.75" thickBot="1" x14ac:dyDescent="0.3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5.75" thickBot="1" x14ac:dyDescent="0.3">
      <c r="A6" s="29" t="s">
        <v>85</v>
      </c>
      <c r="B6" s="30" t="s">
        <v>86</v>
      </c>
      <c r="C6" s="29" t="s">
        <v>87</v>
      </c>
      <c r="D6" s="30" t="s">
        <v>88</v>
      </c>
      <c r="E6" s="29" t="s">
        <v>89</v>
      </c>
      <c r="F6" s="30" t="s">
        <v>90</v>
      </c>
      <c r="G6" s="29" t="s">
        <v>91</v>
      </c>
      <c r="H6" s="30" t="s">
        <v>92</v>
      </c>
      <c r="I6" s="31" t="s">
        <v>93</v>
      </c>
      <c r="J6" s="32" t="s">
        <v>94</v>
      </c>
      <c r="K6" s="31" t="s">
        <v>95</v>
      </c>
      <c r="L6" s="33" t="s">
        <v>96</v>
      </c>
      <c r="N6" s="37" t="s">
        <v>81</v>
      </c>
      <c r="O6" s="38"/>
      <c r="P6" s="39" t="s">
        <v>82</v>
      </c>
      <c r="Q6" s="39" t="s">
        <v>83</v>
      </c>
      <c r="T6" s="53" t="s">
        <v>81</v>
      </c>
      <c r="U6" s="54"/>
      <c r="V6" s="39" t="s">
        <v>82</v>
      </c>
      <c r="W6" s="39" t="s">
        <v>83</v>
      </c>
      <c r="Y6" s="53" t="s">
        <v>81</v>
      </c>
      <c r="Z6" s="54"/>
      <c r="AA6" s="39" t="s">
        <v>82</v>
      </c>
      <c r="AB6" s="39" t="s">
        <v>83</v>
      </c>
      <c r="AD6" s="53" t="s">
        <v>81</v>
      </c>
      <c r="AE6" s="54"/>
      <c r="AF6" s="39" t="s">
        <v>82</v>
      </c>
      <c r="AG6" s="39" t="s">
        <v>83</v>
      </c>
      <c r="AI6" s="53" t="s">
        <v>81</v>
      </c>
      <c r="AJ6" s="54"/>
      <c r="AK6" s="39" t="s">
        <v>82</v>
      </c>
      <c r="AL6" s="39" t="s">
        <v>83</v>
      </c>
      <c r="AN6" s="53" t="s">
        <v>81</v>
      </c>
      <c r="AO6" s="54"/>
      <c r="AP6" s="39" t="s">
        <v>82</v>
      </c>
      <c r="AQ6" s="39" t="s">
        <v>83</v>
      </c>
      <c r="AS6" s="53" t="s">
        <v>81</v>
      </c>
      <c r="AT6" s="54"/>
      <c r="AU6" s="39" t="s">
        <v>82</v>
      </c>
      <c r="AV6" s="39" t="s">
        <v>83</v>
      </c>
    </row>
    <row r="7" spans="1:48" x14ac:dyDescent="0.25">
      <c r="A7" s="58">
        <v>21</v>
      </c>
      <c r="B7" s="58">
        <v>10</v>
      </c>
      <c r="C7" s="61">
        <v>11</v>
      </c>
      <c r="D7" s="58">
        <v>25</v>
      </c>
      <c r="E7" s="61">
        <v>11</v>
      </c>
      <c r="F7" s="58">
        <v>34</v>
      </c>
      <c r="G7" s="64"/>
      <c r="H7" s="64"/>
      <c r="I7" s="42"/>
      <c r="J7" s="42"/>
      <c r="K7" s="43">
        <v>0</v>
      </c>
      <c r="L7">
        <v>211</v>
      </c>
      <c r="N7" s="36">
        <v>111</v>
      </c>
      <c r="O7" s="36">
        <f>COUNTIF($L$7:$L$500,N7)</f>
        <v>20</v>
      </c>
      <c r="P7" s="36">
        <f>O7/$Q$4</f>
        <v>0.21978021978021978</v>
      </c>
      <c r="Q7" s="36">
        <f>IF(P7=0,0,(P7*((LOG(P7))/LOG(2))))</f>
        <v>-0.48041022973875463</v>
      </c>
      <c r="T7" s="36">
        <f>N7</f>
        <v>111</v>
      </c>
      <c r="U7" s="36">
        <f>COUNTIF(L7:L21,T7)</f>
        <v>4</v>
      </c>
      <c r="V7" s="36">
        <f>U7/(W4-U11)</f>
        <v>0.44444444444444442</v>
      </c>
      <c r="W7" s="36">
        <f>IF(V7=0,0,(V7*((LOG(V7))/LOG(2))))</f>
        <v>-0.51996666730769447</v>
      </c>
      <c r="Y7" s="36">
        <f>N7</f>
        <v>111</v>
      </c>
      <c r="Z7" s="36">
        <f>COUNTIF(L22:L36,Y7)</f>
        <v>5</v>
      </c>
      <c r="AA7" s="36">
        <f>Z7/(AB4-Z11)</f>
        <v>0.55555555555555558</v>
      </c>
      <c r="AB7" s="36">
        <f>IF(AA7=0,0,(AA7*((LOG(AA7))/LOG(2))))</f>
        <v>-0.4711093925305278</v>
      </c>
      <c r="AD7" s="36">
        <f>N7</f>
        <v>111</v>
      </c>
      <c r="AE7" s="36">
        <f>COUNTIF(L37:L52,AD7)</f>
        <v>5</v>
      </c>
      <c r="AF7" s="36">
        <f>AE7/(AG4-AE11)</f>
        <v>0.5</v>
      </c>
      <c r="AG7" s="36">
        <f>IF(AF7=0,0,(AF7*((LOG(AF7))/LOG(2))))</f>
        <v>-0.5</v>
      </c>
      <c r="AI7" s="36">
        <f>N7</f>
        <v>111</v>
      </c>
      <c r="AJ7" s="36">
        <f>COUNTIF(L53:L67,AI7)</f>
        <v>2</v>
      </c>
      <c r="AK7" s="36">
        <f>AJ7/(AL4-AJ11)</f>
        <v>0.33333333333333331</v>
      </c>
      <c r="AL7" s="36">
        <f>IF(AK7=0,0,(AK7*((LOG(AK7))/LOG(2))))</f>
        <v>-0.52832083357371862</v>
      </c>
      <c r="AN7" s="36">
        <f>N7</f>
        <v>111</v>
      </c>
      <c r="AO7" s="36">
        <f>COUNTIF(L68:L82,AN7)</f>
        <v>2</v>
      </c>
      <c r="AP7" s="36">
        <f>AO7/(AQ4-AO11)</f>
        <v>0.25</v>
      </c>
      <c r="AQ7" s="36">
        <f>IF(AP7=0,0,(AP7*((LOG(AP7))/LOG(2))))</f>
        <v>-0.5</v>
      </c>
      <c r="AS7" s="36">
        <f>N7</f>
        <v>111</v>
      </c>
      <c r="AT7" s="36">
        <f>COUNTIF(L83:L97,AS7)</f>
        <v>2</v>
      </c>
      <c r="AU7" s="36">
        <f>AT7/(AV4-AT11)</f>
        <v>0.22222222222222221</v>
      </c>
      <c r="AV7" s="36">
        <f>IF(AU7=0,0,(AU7*((LOG(AU7))/LOG(2))))</f>
        <v>-0.48220555587606945</v>
      </c>
    </row>
    <row r="8" spans="1:48" x14ac:dyDescent="0.25">
      <c r="A8" s="59">
        <v>21</v>
      </c>
      <c r="B8" s="59">
        <v>134</v>
      </c>
      <c r="C8" s="62">
        <v>11</v>
      </c>
      <c r="D8" s="59">
        <v>153</v>
      </c>
      <c r="E8" s="62">
        <v>11</v>
      </c>
      <c r="F8" s="59">
        <v>160</v>
      </c>
      <c r="G8" s="65"/>
      <c r="H8" s="65"/>
      <c r="I8" s="42"/>
      <c r="J8" s="42"/>
      <c r="K8" s="43">
        <v>0</v>
      </c>
      <c r="L8">
        <v>211</v>
      </c>
      <c r="N8" s="36">
        <v>112</v>
      </c>
      <c r="O8" s="36">
        <f>COUNTIF($L$7:$L$500,N8)</f>
        <v>1</v>
      </c>
      <c r="P8" s="36">
        <f>O8/$Q$4</f>
        <v>1.098901098901099E-2</v>
      </c>
      <c r="Q8" s="36">
        <f>IF(P8=0,0,(P8*((LOG(P8))/LOG(2))))</f>
        <v>-7.1514226815370299E-2</v>
      </c>
      <c r="T8" s="36">
        <f>N8</f>
        <v>112</v>
      </c>
      <c r="U8" s="36">
        <f>COUNTIF(L7:L21,T8)</f>
        <v>0</v>
      </c>
      <c r="V8" s="36">
        <f>U8/(W4-U11)</f>
        <v>0</v>
      </c>
      <c r="W8" s="36">
        <f>IF(V8=0,0,(V8*((LOG(V8))/LOG(2))))</f>
        <v>0</v>
      </c>
      <c r="Y8" s="36">
        <f>N8</f>
        <v>112</v>
      </c>
      <c r="Z8" s="36">
        <f>COUNTIF(L22:L36,Y8)</f>
        <v>0</v>
      </c>
      <c r="AA8" s="36">
        <f>Z8/(AB4-Z11)</f>
        <v>0</v>
      </c>
      <c r="AB8" s="36">
        <f>IF(AA8=0,0,(AA8*((LOG(AA8))/LOG(2))))</f>
        <v>0</v>
      </c>
      <c r="AD8" s="36">
        <f>N8</f>
        <v>112</v>
      </c>
      <c r="AE8" s="36">
        <f>COUNTIF(L37:L52,AD8)</f>
        <v>0</v>
      </c>
      <c r="AF8" s="36">
        <f>AE8/(AG4-AE11)</f>
        <v>0</v>
      </c>
      <c r="AG8" s="36">
        <f>IF(AF8=0,0,(AF8*((LOG(AF8))/LOG(2))))</f>
        <v>0</v>
      </c>
      <c r="AI8" s="36">
        <f>N8</f>
        <v>112</v>
      </c>
      <c r="AJ8" s="36">
        <f>COUNTIF(L53:L67,AI8)</f>
        <v>0</v>
      </c>
      <c r="AK8" s="36">
        <f>AJ8/(AL4-AJ11)</f>
        <v>0</v>
      </c>
      <c r="AL8" s="36">
        <f>IF(AK8=0,0,(AK8*((LOG(AK8))/LOG(2))))</f>
        <v>0</v>
      </c>
      <c r="AN8" s="36">
        <f>N8</f>
        <v>112</v>
      </c>
      <c r="AO8" s="36">
        <f>COUNTIF(L68:L82,AN8)</f>
        <v>1</v>
      </c>
      <c r="AP8" s="36">
        <f>AO8/(AQ4-AO11)</f>
        <v>0.125</v>
      </c>
      <c r="AQ8" s="36">
        <f>IF(AP8=0,0,(AP8*((LOG(AP8))/LOG(2))))</f>
        <v>-0.375</v>
      </c>
      <c r="AS8" s="36">
        <f>N8</f>
        <v>112</v>
      </c>
      <c r="AT8" s="36">
        <f>COUNTIF(L83:L97,AS8)</f>
        <v>0</v>
      </c>
      <c r="AU8" s="36">
        <f>AT8/(AV4-AT11)</f>
        <v>0</v>
      </c>
      <c r="AV8" s="36">
        <f>IF(AU8=0,0,(AU8*((LOG(AU8))/LOG(2))))</f>
        <v>0</v>
      </c>
    </row>
    <row r="9" spans="1:48" x14ac:dyDescent="0.25">
      <c r="A9" s="59">
        <v>12</v>
      </c>
      <c r="B9" s="59">
        <v>277</v>
      </c>
      <c r="C9" s="62">
        <v>13</v>
      </c>
      <c r="D9" s="59">
        <v>284</v>
      </c>
      <c r="E9" s="62">
        <v>13</v>
      </c>
      <c r="F9" s="59">
        <v>292</v>
      </c>
      <c r="G9" s="65"/>
      <c r="H9" s="65"/>
      <c r="I9" s="42"/>
      <c r="J9" s="42"/>
      <c r="K9" s="43">
        <v>0</v>
      </c>
      <c r="L9">
        <v>111</v>
      </c>
      <c r="N9" s="36">
        <v>121</v>
      </c>
      <c r="O9" s="36">
        <f>COUNTIF($L$7:$L$500,N9)</f>
        <v>3</v>
      </c>
      <c r="P9" s="36">
        <f>O9/$Q$4</f>
        <v>3.2967032967032968E-2</v>
      </c>
      <c r="Q9" s="36">
        <f>IF(P9=0,0,(P9*((LOG(P9))/LOG(2))))</f>
        <v>-0.16229116943332547</v>
      </c>
      <c r="T9" s="36">
        <f>N9</f>
        <v>121</v>
      </c>
      <c r="U9" s="36">
        <f>COUNTIF(L7:L21,T9)</f>
        <v>0</v>
      </c>
      <c r="V9" s="36">
        <f>U9/(W4-U11)</f>
        <v>0</v>
      </c>
      <c r="W9" s="36">
        <f>IF(V9=0,0,(V9*((LOG(V9))/LOG(2))))</f>
        <v>0</v>
      </c>
      <c r="Y9" s="36">
        <f>N9</f>
        <v>121</v>
      </c>
      <c r="Z9" s="36">
        <f>COUNTIF(L22:L36,Y9)</f>
        <v>2</v>
      </c>
      <c r="AA9" s="36">
        <f>Z9/(AB4-Z11)</f>
        <v>0.22222222222222221</v>
      </c>
      <c r="AB9" s="36">
        <f>IF(AA9=0,0,(AA9*((LOG(AA9))/LOG(2))))</f>
        <v>-0.48220555587606945</v>
      </c>
      <c r="AD9" s="36">
        <f>N9</f>
        <v>121</v>
      </c>
      <c r="AE9" s="36">
        <f>COUNTIF(L37:L52,AD9)</f>
        <v>0</v>
      </c>
      <c r="AF9" s="36">
        <f>AE9/(AG4-AE11)</f>
        <v>0</v>
      </c>
      <c r="AG9" s="36">
        <f>IF(AF9=0,0,(AF9*((LOG(AF9))/LOG(2))))</f>
        <v>0</v>
      </c>
      <c r="AI9" s="36">
        <f>N9</f>
        <v>121</v>
      </c>
      <c r="AJ9" s="36">
        <f>COUNTIF(L53:L67,AI9)</f>
        <v>0</v>
      </c>
      <c r="AK9" s="36">
        <f>AJ9/(AL4-AJ11)</f>
        <v>0</v>
      </c>
      <c r="AL9" s="36">
        <f>IF(AK9=0,0,(AK9*((LOG(AK9))/LOG(2))))</f>
        <v>0</v>
      </c>
      <c r="AN9" s="36">
        <f>N9</f>
        <v>121</v>
      </c>
      <c r="AO9" s="36">
        <f>COUNTIF(L68:L82,AN9)</f>
        <v>0</v>
      </c>
      <c r="AP9" s="36">
        <f>AO9/(AQ4-AO11)</f>
        <v>0</v>
      </c>
      <c r="AQ9" s="36">
        <f>IF(AP9=0,0,(AP9*((LOG(AP9))/LOG(2))))</f>
        <v>0</v>
      </c>
      <c r="AS9" s="36">
        <f>N9</f>
        <v>121</v>
      </c>
      <c r="AT9" s="36">
        <f>COUNTIF(L83:L97,AS9)</f>
        <v>1</v>
      </c>
      <c r="AU9" s="36">
        <f>AT9/(AV4-AT11)</f>
        <v>0.1111111111111111</v>
      </c>
      <c r="AV9" s="36">
        <f>IF(AU9=0,0,(AU9*((LOG(AU9))/LOG(2))))</f>
        <v>-0.3522138890491458</v>
      </c>
    </row>
    <row r="10" spans="1:48" x14ac:dyDescent="0.25">
      <c r="A10" s="59">
        <v>21</v>
      </c>
      <c r="B10" s="59">
        <v>390</v>
      </c>
      <c r="C10" s="62">
        <v>11</v>
      </c>
      <c r="D10" s="59">
        <v>423</v>
      </c>
      <c r="E10" s="62">
        <v>11</v>
      </c>
      <c r="F10" s="59">
        <v>431</v>
      </c>
      <c r="G10" s="65"/>
      <c r="H10" s="65"/>
      <c r="I10" s="42"/>
      <c r="J10" s="42"/>
      <c r="K10" s="43">
        <v>0</v>
      </c>
      <c r="L10">
        <v>211</v>
      </c>
      <c r="N10" s="36">
        <v>122</v>
      </c>
      <c r="O10" s="36">
        <f>COUNTIF($L$7:$L$500,N10)</f>
        <v>1</v>
      </c>
      <c r="P10" s="36">
        <f>O10/$Q$4</f>
        <v>1.098901098901099E-2</v>
      </c>
      <c r="Q10" s="36">
        <f>IF(P10=0,0,(P10*((LOG(P10))/LOG(2))))</f>
        <v>-7.1514226815370299E-2</v>
      </c>
      <c r="T10" s="36">
        <f>N10</f>
        <v>122</v>
      </c>
      <c r="U10" s="36">
        <f>COUNTIF(L7:L21,T10)</f>
        <v>0</v>
      </c>
      <c r="V10" s="36">
        <f>U10/(W4-U11)</f>
        <v>0</v>
      </c>
      <c r="W10" s="36">
        <f>IF(V10=0,0,(V10*((LOG(V10))/LOG(2))))</f>
        <v>0</v>
      </c>
      <c r="Y10" s="36">
        <f>N10</f>
        <v>122</v>
      </c>
      <c r="Z10" s="36">
        <f>COUNTIF(L22:L36,Y10)</f>
        <v>0</v>
      </c>
      <c r="AA10" s="36">
        <f>Z10/(AB4-Z11)</f>
        <v>0</v>
      </c>
      <c r="AB10" s="36">
        <f>IF(AA10=0,0,(AA10*((LOG(AA10))/LOG(2))))</f>
        <v>0</v>
      </c>
      <c r="AD10" s="36">
        <f>N10</f>
        <v>122</v>
      </c>
      <c r="AE10" s="36">
        <f>COUNTIF(L37:L52,AD10)</f>
        <v>0</v>
      </c>
      <c r="AF10" s="36">
        <f>AE10/(AG4-AE11)</f>
        <v>0</v>
      </c>
      <c r="AG10" s="36">
        <f>IF(AF10=0,0,(AF10*((LOG(AF10))/LOG(2))))</f>
        <v>0</v>
      </c>
      <c r="AI10" s="36">
        <f>N10</f>
        <v>122</v>
      </c>
      <c r="AJ10" s="36">
        <f>COUNTIF(L53:L67,AI10)</f>
        <v>1</v>
      </c>
      <c r="AK10" s="36">
        <f>AJ10/(AL4-AJ11)</f>
        <v>0.16666666666666666</v>
      </c>
      <c r="AL10" s="36">
        <f>IF(AK10=0,0,(AK10*((LOG(AK10))/LOG(2))))</f>
        <v>-0.43082708345352599</v>
      </c>
      <c r="AN10" s="36">
        <f>N10</f>
        <v>122</v>
      </c>
      <c r="AO10" s="36">
        <f>COUNTIF(L68:L82,AN10)</f>
        <v>0</v>
      </c>
      <c r="AP10" s="36">
        <f>AO10/(AQ4-AO11)</f>
        <v>0</v>
      </c>
      <c r="AQ10" s="36">
        <f>IF(AP10=0,0,(AP10*((LOG(AP10))/LOG(2))))</f>
        <v>0</v>
      </c>
      <c r="AS10" s="36">
        <f>N10</f>
        <v>122</v>
      </c>
      <c r="AT10" s="36">
        <f>COUNTIF(L83:L97,AS10)</f>
        <v>0</v>
      </c>
      <c r="AU10" s="36">
        <f>AT10/(AV4-AT11)</f>
        <v>0</v>
      </c>
      <c r="AV10" s="36">
        <f>IF(AU10=0,0,(AU10*((LOG(AU10))/LOG(2))))</f>
        <v>0</v>
      </c>
    </row>
    <row r="11" spans="1:48" x14ac:dyDescent="0.25">
      <c r="A11" s="59">
        <v>21</v>
      </c>
      <c r="B11" s="59">
        <v>527</v>
      </c>
      <c r="C11" s="62">
        <v>22</v>
      </c>
      <c r="D11" s="59">
        <v>536</v>
      </c>
      <c r="E11" s="62">
        <v>24</v>
      </c>
      <c r="F11" s="59">
        <v>562</v>
      </c>
      <c r="G11" s="65"/>
      <c r="H11" s="65"/>
      <c r="I11" s="42"/>
      <c r="J11" s="42"/>
      <c r="K11" s="43">
        <v>0</v>
      </c>
      <c r="L11">
        <v>222</v>
      </c>
      <c r="N11" s="36">
        <v>211</v>
      </c>
      <c r="O11" s="36">
        <f>COUNTIF($L$7:$L$500,N11)</f>
        <v>40</v>
      </c>
      <c r="P11" s="36">
        <f>O11/$Q$4</f>
        <v>0.43956043956043955</v>
      </c>
      <c r="Q11" s="36">
        <f>IF(P11=0,0,(P11*((LOG(P11))/LOG(2))))</f>
        <v>-0.52126001991706983</v>
      </c>
      <c r="T11" s="36">
        <f>N11</f>
        <v>211</v>
      </c>
      <c r="U11" s="36">
        <f>COUNTIF(L7:L21,T11)</f>
        <v>6</v>
      </c>
      <c r="V11" s="55"/>
      <c r="W11" s="56"/>
      <c r="Y11" s="36">
        <f>N11</f>
        <v>211</v>
      </c>
      <c r="Z11" s="36">
        <f>COUNTIF(L22:L36,Y11)</f>
        <v>6</v>
      </c>
      <c r="AA11" s="55"/>
      <c r="AB11" s="56"/>
      <c r="AD11" s="36">
        <f>N11</f>
        <v>211</v>
      </c>
      <c r="AE11" s="36">
        <f>COUNTIF(L37:L52,AD11)</f>
        <v>6</v>
      </c>
      <c r="AF11" s="55"/>
      <c r="AG11" s="56"/>
      <c r="AI11" s="36">
        <f>N11</f>
        <v>211</v>
      </c>
      <c r="AJ11" s="36">
        <f>COUNTIF(L53:L67,AI11)</f>
        <v>9</v>
      </c>
      <c r="AK11" s="55"/>
      <c r="AL11" s="56"/>
      <c r="AN11" s="36">
        <f>N11</f>
        <v>211</v>
      </c>
      <c r="AO11" s="36">
        <f>COUNTIF(L68:L82,AN11)</f>
        <v>7</v>
      </c>
      <c r="AP11" s="55"/>
      <c r="AQ11" s="56"/>
      <c r="AS11" s="36">
        <f>N11</f>
        <v>211</v>
      </c>
      <c r="AT11" s="36">
        <f>COUNTIF(L83:L97,AS11)</f>
        <v>6</v>
      </c>
      <c r="AU11" s="55"/>
      <c r="AV11" s="56"/>
    </row>
    <row r="12" spans="1:48" x14ac:dyDescent="0.25">
      <c r="A12" s="59">
        <v>21</v>
      </c>
      <c r="B12" s="59">
        <v>659</v>
      </c>
      <c r="C12" s="62">
        <v>22</v>
      </c>
      <c r="D12" s="59">
        <v>668</v>
      </c>
      <c r="E12" s="62">
        <v>13</v>
      </c>
      <c r="F12" s="59">
        <v>678</v>
      </c>
      <c r="G12" s="65"/>
      <c r="H12" s="65"/>
      <c r="I12" s="42"/>
      <c r="J12" s="42"/>
      <c r="K12" s="43">
        <v>0</v>
      </c>
      <c r="L12">
        <v>221</v>
      </c>
      <c r="N12" s="36">
        <v>212</v>
      </c>
      <c r="O12" s="36">
        <f>COUNTIF($L$7:$L$500,N12)</f>
        <v>0</v>
      </c>
      <c r="P12" s="36">
        <f>O12/$Q$4</f>
        <v>0</v>
      </c>
      <c r="Q12" s="36">
        <f>IF(P12=0,0,(P12*((LOG(P12))/LOG(2))))</f>
        <v>0</v>
      </c>
      <c r="T12" s="36">
        <f>N12</f>
        <v>212</v>
      </c>
      <c r="U12" s="36">
        <f>COUNTIF(L7:L21,T12)</f>
        <v>0</v>
      </c>
      <c r="V12" s="36">
        <f>U12/(W4-U11)</f>
        <v>0</v>
      </c>
      <c r="W12" s="36">
        <f>IF(V12=0,0,(V12*((LOG(V12))/LOG(2))))</f>
        <v>0</v>
      </c>
      <c r="Y12" s="36">
        <f>N12</f>
        <v>212</v>
      </c>
      <c r="Z12" s="36">
        <f>COUNTIF(L22:L36,Y12)</f>
        <v>0</v>
      </c>
      <c r="AA12" s="36">
        <f>Z12/(AB4-Z11)</f>
        <v>0</v>
      </c>
      <c r="AB12" s="36">
        <f>IF(AA12=0,0,(AA12*((LOG(AA12))/LOG(2))))</f>
        <v>0</v>
      </c>
      <c r="AD12" s="36">
        <f>N12</f>
        <v>212</v>
      </c>
      <c r="AE12" s="36">
        <f>COUNTIF(L37:L52,AD12)</f>
        <v>0</v>
      </c>
      <c r="AF12" s="36">
        <f>AE12/(AG4-AE11)</f>
        <v>0</v>
      </c>
      <c r="AG12" s="36">
        <f>IF(AF12=0,0,(AF12*((LOG(AF12))/LOG(2))))</f>
        <v>0</v>
      </c>
      <c r="AI12" s="36">
        <f>N12</f>
        <v>212</v>
      </c>
      <c r="AJ12" s="36">
        <f>COUNTIF(L53:L67,AI12)</f>
        <v>0</v>
      </c>
      <c r="AK12" s="36">
        <f>AJ12/(AL4-AJ11)</f>
        <v>0</v>
      </c>
      <c r="AL12" s="36">
        <f>IF(AK12=0,0,(AK12*((LOG(AK12))/LOG(2))))</f>
        <v>0</v>
      </c>
      <c r="AN12" s="36">
        <f>N12</f>
        <v>212</v>
      </c>
      <c r="AO12" s="36">
        <f>COUNTIF(L68:L82,AN12)</f>
        <v>0</v>
      </c>
      <c r="AP12" s="36">
        <f>AO12/(AQ4-AO11)</f>
        <v>0</v>
      </c>
      <c r="AQ12" s="36">
        <f>IF(AP12=0,0,(AP12*((LOG(AP12))/LOG(2))))</f>
        <v>0</v>
      </c>
      <c r="AS12" s="36">
        <f>N12</f>
        <v>212</v>
      </c>
      <c r="AT12" s="36">
        <f>COUNTIF(L83:L97,AS12)</f>
        <v>0</v>
      </c>
      <c r="AU12" s="36">
        <f>AT12/(AV4-AT11)</f>
        <v>0</v>
      </c>
      <c r="AV12" s="36">
        <f>IF(AU12=0,0,(AU12*((LOG(AU12))/LOG(2))))</f>
        <v>0</v>
      </c>
    </row>
    <row r="13" spans="1:48" x14ac:dyDescent="0.25">
      <c r="A13" s="59">
        <v>21</v>
      </c>
      <c r="B13" s="59">
        <v>778</v>
      </c>
      <c r="C13" s="62">
        <v>22</v>
      </c>
      <c r="D13" s="59">
        <v>804</v>
      </c>
      <c r="E13" s="62">
        <v>13</v>
      </c>
      <c r="F13" s="59">
        <v>812</v>
      </c>
      <c r="G13" s="65"/>
      <c r="H13" s="65"/>
      <c r="I13" s="42"/>
      <c r="J13" s="42"/>
      <c r="K13" s="43">
        <v>0</v>
      </c>
      <c r="L13">
        <v>221</v>
      </c>
      <c r="N13" s="36">
        <v>221</v>
      </c>
      <c r="O13" s="36">
        <f>COUNTIF($L$7:$L$500,N13)</f>
        <v>20</v>
      </c>
      <c r="P13" s="36">
        <f>O13/$Q$4</f>
        <v>0.21978021978021978</v>
      </c>
      <c r="Q13" s="36">
        <f>IF(P13=0,0,(P13*((LOG(P13))/LOG(2))))</f>
        <v>-0.48041022973875463</v>
      </c>
      <c r="T13" s="36">
        <f>N13</f>
        <v>221</v>
      </c>
      <c r="U13" s="36">
        <f>COUNTIF(L7:L21,T13)</f>
        <v>4</v>
      </c>
      <c r="V13" s="36">
        <f>U13/(W4-U11)</f>
        <v>0.44444444444444442</v>
      </c>
      <c r="W13" s="36">
        <f>IF(V13=0,0,(V13*((LOG(V13))/LOG(2))))</f>
        <v>-0.51996666730769447</v>
      </c>
      <c r="Y13" s="36">
        <f>N13</f>
        <v>221</v>
      </c>
      <c r="Z13" s="36">
        <f>COUNTIF(L22:L36,Y13)</f>
        <v>2</v>
      </c>
      <c r="AA13" s="36">
        <f>Z13/(AB4-Z11)</f>
        <v>0.22222222222222221</v>
      </c>
      <c r="AB13" s="36">
        <f>IF(AA13=0,0,(AA13*((LOG(AA13))/LOG(2))))</f>
        <v>-0.48220555587606945</v>
      </c>
      <c r="AD13" s="36">
        <f>N13</f>
        <v>221</v>
      </c>
      <c r="AE13" s="36">
        <f>COUNTIF(L37:L52,AD13)</f>
        <v>3</v>
      </c>
      <c r="AF13" s="36">
        <f>AE13/(AG4-AE11)</f>
        <v>0.3</v>
      </c>
      <c r="AG13" s="36">
        <f>IF(AF13=0,0,(AF13*((LOG(AF13))/LOG(2))))</f>
        <v>-0.52108967824986185</v>
      </c>
      <c r="AI13" s="36">
        <f>N13</f>
        <v>221</v>
      </c>
      <c r="AJ13" s="36">
        <f>COUNTIF(L53:L67,AI13)</f>
        <v>2</v>
      </c>
      <c r="AK13" s="36">
        <f>AJ13/(AL4-AJ11)</f>
        <v>0.33333333333333331</v>
      </c>
      <c r="AL13" s="36">
        <f>IF(AK13=0,0,(AK13*((LOG(AK13))/LOG(2))))</f>
        <v>-0.52832083357371862</v>
      </c>
      <c r="AN13" s="36">
        <f>N13</f>
        <v>221</v>
      </c>
      <c r="AO13" s="36">
        <f>COUNTIF(L68:L82,AN13)</f>
        <v>4</v>
      </c>
      <c r="AP13" s="36">
        <f>AO13/(AQ4-AO11)</f>
        <v>0.5</v>
      </c>
      <c r="AQ13" s="36">
        <f>IF(AP13=0,0,(AP13*((LOG(AP13))/LOG(2))))</f>
        <v>-0.5</v>
      </c>
      <c r="AS13" s="36">
        <f>N13</f>
        <v>221</v>
      </c>
      <c r="AT13" s="36">
        <f>COUNTIF(L83:L97,AS13)</f>
        <v>5</v>
      </c>
      <c r="AU13" s="36">
        <f>AT13/(AV4-AT11)</f>
        <v>0.55555555555555558</v>
      </c>
      <c r="AV13" s="36">
        <f>IF(AU13=0,0,(AU13*((LOG(AU13))/LOG(2))))</f>
        <v>-0.4711093925305278</v>
      </c>
    </row>
    <row r="14" spans="1:48" x14ac:dyDescent="0.25">
      <c r="A14" s="59">
        <v>12</v>
      </c>
      <c r="B14" s="59">
        <v>945</v>
      </c>
      <c r="C14" s="62">
        <v>13</v>
      </c>
      <c r="D14" s="59">
        <v>953</v>
      </c>
      <c r="E14" s="62">
        <v>13</v>
      </c>
      <c r="F14" s="59">
        <v>962</v>
      </c>
      <c r="G14" s="65"/>
      <c r="H14" s="65"/>
      <c r="I14" s="42"/>
      <c r="J14" s="42"/>
      <c r="K14" s="43">
        <v>0</v>
      </c>
      <c r="L14">
        <v>111</v>
      </c>
      <c r="N14" s="36">
        <v>222</v>
      </c>
      <c r="O14" s="36">
        <f>COUNTIF($L$7:$L$500,N14)</f>
        <v>6</v>
      </c>
      <c r="P14" s="36">
        <f>O14/$Q$4</f>
        <v>6.5934065934065936E-2</v>
      </c>
      <c r="Q14" s="36">
        <f>IF(P14=0,0,(P14*((LOG(P14))/LOG(2))))</f>
        <v>-0.25864827293258508</v>
      </c>
      <c r="T14" s="36">
        <f>N14</f>
        <v>222</v>
      </c>
      <c r="U14" s="36">
        <f>COUNTIF(L7:L21,T14)</f>
        <v>1</v>
      </c>
      <c r="V14" s="36">
        <f>U14/(W4-U11)</f>
        <v>0.1111111111111111</v>
      </c>
      <c r="W14" s="36">
        <f>IF(V14=0,0,(V14*((LOG(V14))/LOG(2))))</f>
        <v>-0.3522138890491458</v>
      </c>
      <c r="Y14" s="36">
        <f>N14</f>
        <v>222</v>
      </c>
      <c r="Z14" s="36">
        <f>COUNTIF(L22:L36,Y14)</f>
        <v>0</v>
      </c>
      <c r="AA14" s="36">
        <f>Z14/(AB4-Z11)</f>
        <v>0</v>
      </c>
      <c r="AB14" s="36">
        <f>IF(AA14=0,0,(AA14*((LOG(AA14))/LOG(2))))</f>
        <v>0</v>
      </c>
      <c r="AD14" s="36">
        <f>N14</f>
        <v>222</v>
      </c>
      <c r="AE14" s="36">
        <f>COUNTIF(L37:L52,AD14)</f>
        <v>2</v>
      </c>
      <c r="AF14" s="36">
        <f>AE14/(AG4-AE11)</f>
        <v>0.2</v>
      </c>
      <c r="AG14" s="36">
        <f>IF(AF14=0,0,(AF14*((LOG(AF14))/LOG(2))))</f>
        <v>-0.46438561897747244</v>
      </c>
      <c r="AI14" s="36">
        <f>N14</f>
        <v>222</v>
      </c>
      <c r="AJ14" s="36">
        <f>COUNTIF(L53:L67,AI14)</f>
        <v>1</v>
      </c>
      <c r="AK14" s="36">
        <f>AJ14/(AL4-AJ11)</f>
        <v>0.16666666666666666</v>
      </c>
      <c r="AL14" s="36">
        <f>IF(AK14=0,0,(AK14*((LOG(AK14))/LOG(2))))</f>
        <v>-0.43082708345352599</v>
      </c>
      <c r="AN14" s="36">
        <f>N14</f>
        <v>222</v>
      </c>
      <c r="AO14" s="36">
        <f>COUNTIF(L68:L82,AN14)</f>
        <v>1</v>
      </c>
      <c r="AP14" s="36">
        <f>AO14/(AQ4-AO11)</f>
        <v>0.125</v>
      </c>
      <c r="AQ14" s="36">
        <f>IF(AP14=0,0,(AP14*((LOG(AP14))/LOG(2))))</f>
        <v>-0.375</v>
      </c>
      <c r="AS14" s="36">
        <f>N14</f>
        <v>222</v>
      </c>
      <c r="AT14" s="36">
        <f>COUNTIF(L83:L97,AS14)</f>
        <v>1</v>
      </c>
      <c r="AU14" s="36">
        <f>AT14/(AV4-AT11)</f>
        <v>0.1111111111111111</v>
      </c>
      <c r="AV14" s="36">
        <f>IF(AU14=0,0,(AU14*((LOG(AU14))/LOG(2))))</f>
        <v>-0.3522138890491458</v>
      </c>
    </row>
    <row r="15" spans="1:48" x14ac:dyDescent="0.25">
      <c r="A15" s="59">
        <v>21</v>
      </c>
      <c r="B15" s="59">
        <v>1063</v>
      </c>
      <c r="C15" s="62">
        <v>22</v>
      </c>
      <c r="D15" s="59">
        <v>1081</v>
      </c>
      <c r="E15" s="62">
        <v>13</v>
      </c>
      <c r="F15" s="59">
        <v>1093</v>
      </c>
      <c r="G15" s="65"/>
      <c r="H15" s="65"/>
      <c r="I15" s="42"/>
      <c r="J15" s="42"/>
      <c r="K15" s="43">
        <v>0</v>
      </c>
      <c r="L15">
        <v>221</v>
      </c>
      <c r="P15">
        <f>SUM(P7:P14)</f>
        <v>1</v>
      </c>
      <c r="Q15">
        <f>-SUM(Q7:Q14)</f>
        <v>2.0460483753912304</v>
      </c>
      <c r="V15">
        <f>SUM(V7:V14)</f>
        <v>1</v>
      </c>
      <c r="W15">
        <f>-SUM(W7:W14)</f>
        <v>1.3921472236645347</v>
      </c>
      <c r="AA15">
        <f>SUM(AA7:AA14)</f>
        <v>1</v>
      </c>
      <c r="AB15">
        <f>-SUM(AB7:AB14)</f>
        <v>1.4355205042826666</v>
      </c>
      <c r="AF15">
        <f>SUM(AF7:AF14)</f>
        <v>1</v>
      </c>
      <c r="AG15">
        <f>-SUM(AG7:AG14)</f>
        <v>1.4854752972273344</v>
      </c>
      <c r="AK15">
        <f>SUM(AK7:AK14)</f>
        <v>0.99999999999999989</v>
      </c>
      <c r="AL15">
        <f>-SUM(AL7:AL14)</f>
        <v>1.9182958340544891</v>
      </c>
      <c r="AP15">
        <f>SUM(AP7:AP14)</f>
        <v>1</v>
      </c>
      <c r="AQ15">
        <f>-SUM(AQ7:AQ14)</f>
        <v>1.75</v>
      </c>
      <c r="AU15">
        <f>SUM(AU7:AU14)</f>
        <v>1</v>
      </c>
      <c r="AV15">
        <f>-SUM(AV7:AV14)</f>
        <v>1.6577427265048887</v>
      </c>
    </row>
    <row r="16" spans="1:48" x14ac:dyDescent="0.25">
      <c r="A16" s="59">
        <v>21</v>
      </c>
      <c r="B16" s="59">
        <v>1225</v>
      </c>
      <c r="C16" s="62">
        <v>22</v>
      </c>
      <c r="D16" s="59">
        <v>1228</v>
      </c>
      <c r="E16" s="62">
        <v>13</v>
      </c>
      <c r="F16" s="59">
        <v>1238</v>
      </c>
      <c r="G16" s="65"/>
      <c r="H16" s="65"/>
      <c r="I16" s="42"/>
      <c r="J16" s="42"/>
      <c r="K16" s="43">
        <v>0</v>
      </c>
      <c r="L16">
        <v>221</v>
      </c>
      <c r="P16" s="28" t="s">
        <v>84</v>
      </c>
      <c r="Q16" s="28">
        <f>Q15/(LOG(Q4)/LOG(2))</f>
        <v>0.3143996528029287</v>
      </c>
      <c r="V16" s="28" t="s">
        <v>111</v>
      </c>
      <c r="W16" s="28">
        <f>W15/(LOG(W4)/LOG(2))</f>
        <v>0.35633125361364271</v>
      </c>
      <c r="AA16" s="28" t="s">
        <v>114</v>
      </c>
      <c r="AB16" s="28">
        <f>AB15/(LOG(AB4)/LOG(2))</f>
        <v>0.36743299285018161</v>
      </c>
      <c r="AF16" s="28" t="s">
        <v>115</v>
      </c>
      <c r="AG16" s="28">
        <f>AG15/(LOG(AG4)/LOG(2))</f>
        <v>0.3713688243068336</v>
      </c>
      <c r="AK16" s="28" t="s">
        <v>116</v>
      </c>
      <c r="AL16" s="28">
        <f>AL15/(LOG(AL4)/LOG(2))</f>
        <v>0.49100321268548458</v>
      </c>
      <c r="AP16" s="28" t="s">
        <v>117</v>
      </c>
      <c r="AQ16" s="28">
        <f>AQ15/(LOG(AQ4)/LOG(2))</f>
        <v>0.44792654341717708</v>
      </c>
      <c r="AU16" s="28" t="s">
        <v>118</v>
      </c>
      <c r="AV16" s="28">
        <f>AV15/(LOG(AV4)/LOG(2))</f>
        <v>0.42431255391902944</v>
      </c>
    </row>
    <row r="17" spans="1:22" x14ac:dyDescent="0.25">
      <c r="A17" s="59">
        <v>21</v>
      </c>
      <c r="B17" s="59">
        <v>1338</v>
      </c>
      <c r="C17" s="62">
        <v>11</v>
      </c>
      <c r="D17" s="59">
        <v>1360</v>
      </c>
      <c r="E17" s="62">
        <v>11</v>
      </c>
      <c r="F17" s="59">
        <v>1367</v>
      </c>
      <c r="G17" s="65"/>
      <c r="H17" s="65"/>
      <c r="I17" s="42"/>
      <c r="J17" s="42"/>
      <c r="K17" s="43">
        <v>0</v>
      </c>
      <c r="L17">
        <v>211</v>
      </c>
    </row>
    <row r="18" spans="1:22" x14ac:dyDescent="0.25">
      <c r="A18" s="59">
        <v>12</v>
      </c>
      <c r="B18" s="59">
        <v>1489</v>
      </c>
      <c r="C18" s="62">
        <v>13</v>
      </c>
      <c r="D18" s="59">
        <v>1500</v>
      </c>
      <c r="E18" s="62">
        <v>13</v>
      </c>
      <c r="F18" s="59">
        <v>1507</v>
      </c>
      <c r="G18" s="65"/>
      <c r="H18" s="65"/>
      <c r="I18" s="42"/>
      <c r="J18" s="42"/>
      <c r="K18" s="43">
        <v>0</v>
      </c>
      <c r="L18">
        <v>111</v>
      </c>
    </row>
    <row r="19" spans="1:22" x14ac:dyDescent="0.25">
      <c r="A19" s="59">
        <v>12</v>
      </c>
      <c r="B19" s="59">
        <v>1618</v>
      </c>
      <c r="C19" s="62">
        <v>13</v>
      </c>
      <c r="D19" s="59">
        <v>1623</v>
      </c>
      <c r="E19" s="62">
        <v>13</v>
      </c>
      <c r="F19" s="59">
        <v>1627</v>
      </c>
      <c r="G19" s="65"/>
      <c r="H19" s="65"/>
      <c r="I19" s="42"/>
      <c r="J19" s="42"/>
      <c r="K19" s="43">
        <v>0</v>
      </c>
      <c r="L19">
        <v>111</v>
      </c>
      <c r="N19" s="40" t="s">
        <v>97</v>
      </c>
      <c r="O19" s="40"/>
      <c r="P19" s="45"/>
      <c r="Q19" s="45"/>
      <c r="R19" s="45"/>
      <c r="S19" s="45"/>
      <c r="T19" s="45"/>
      <c r="U19" s="45"/>
      <c r="V19" s="46"/>
    </row>
    <row r="20" spans="1:22" x14ac:dyDescent="0.25">
      <c r="A20" s="59">
        <v>21</v>
      </c>
      <c r="B20" s="59">
        <v>1728</v>
      </c>
      <c r="C20" s="62">
        <v>11</v>
      </c>
      <c r="D20" s="59">
        <v>1743</v>
      </c>
      <c r="E20" s="62">
        <v>11</v>
      </c>
      <c r="F20" s="59">
        <v>1755</v>
      </c>
      <c r="G20" s="65"/>
      <c r="H20" s="65"/>
      <c r="I20" s="42"/>
      <c r="J20" s="42"/>
      <c r="K20" s="43">
        <v>0</v>
      </c>
      <c r="L20">
        <v>211</v>
      </c>
      <c r="N20" s="40">
        <f>COUNTIF(L7:L97,G3)</f>
        <v>40</v>
      </c>
      <c r="O20" s="40"/>
      <c r="P20" s="47">
        <v>15</v>
      </c>
      <c r="Q20" s="47">
        <v>15</v>
      </c>
      <c r="R20" s="47">
        <v>16</v>
      </c>
      <c r="S20" s="47">
        <v>15</v>
      </c>
      <c r="T20" s="47">
        <v>15</v>
      </c>
      <c r="U20" s="47">
        <v>15</v>
      </c>
      <c r="V20" s="46"/>
    </row>
    <row r="21" spans="1:22" x14ac:dyDescent="0.25">
      <c r="A21" s="59">
        <v>21</v>
      </c>
      <c r="B21" s="59">
        <v>1851</v>
      </c>
      <c r="C21" s="62">
        <v>11</v>
      </c>
      <c r="D21" s="59">
        <v>1869</v>
      </c>
      <c r="E21" s="62">
        <v>11</v>
      </c>
      <c r="F21" s="59">
        <v>1876</v>
      </c>
      <c r="G21" s="65"/>
      <c r="H21" s="65"/>
      <c r="I21" s="42"/>
      <c r="J21" s="42"/>
      <c r="K21" s="43">
        <v>0</v>
      </c>
      <c r="L21">
        <v>211</v>
      </c>
      <c r="O21" s="41"/>
      <c r="P21" s="45" t="s">
        <v>98</v>
      </c>
      <c r="Q21" s="45"/>
      <c r="R21" s="45"/>
      <c r="S21" s="45"/>
      <c r="T21" s="45"/>
      <c r="U21" s="45"/>
      <c r="V21" s="45"/>
    </row>
    <row r="22" spans="1:22" x14ac:dyDescent="0.25">
      <c r="A22" s="60">
        <v>21</v>
      </c>
      <c r="B22" s="60">
        <v>1970</v>
      </c>
      <c r="C22" s="63">
        <v>11</v>
      </c>
      <c r="D22" s="60">
        <v>1981</v>
      </c>
      <c r="E22" s="63">
        <v>11</v>
      </c>
      <c r="F22" s="60">
        <v>1988</v>
      </c>
      <c r="G22" s="66"/>
      <c r="H22" s="66"/>
      <c r="I22" s="41"/>
      <c r="J22" s="41"/>
      <c r="K22" s="51">
        <v>0</v>
      </c>
      <c r="L22">
        <v>211</v>
      </c>
      <c r="O22" s="41"/>
      <c r="P22" s="47" t="s">
        <v>105</v>
      </c>
      <c r="Q22" s="47" t="s">
        <v>106</v>
      </c>
      <c r="R22" s="47" t="s">
        <v>107</v>
      </c>
      <c r="S22" s="47" t="s">
        <v>108</v>
      </c>
      <c r="T22" s="47" t="s">
        <v>109</v>
      </c>
      <c r="U22" s="47" t="s">
        <v>110</v>
      </c>
      <c r="V22" s="45"/>
    </row>
    <row r="23" spans="1:22" x14ac:dyDescent="0.25">
      <c r="A23" s="60">
        <v>21</v>
      </c>
      <c r="B23" s="60">
        <v>2081</v>
      </c>
      <c r="C23" s="63">
        <v>11</v>
      </c>
      <c r="D23" s="60">
        <v>2094</v>
      </c>
      <c r="E23" s="63">
        <v>11</v>
      </c>
      <c r="F23" s="60">
        <v>2100</v>
      </c>
      <c r="G23" s="66"/>
      <c r="H23" s="66"/>
      <c r="I23" s="41"/>
      <c r="J23" s="41"/>
      <c r="K23" s="51">
        <v>0</v>
      </c>
      <c r="L23">
        <v>211</v>
      </c>
      <c r="O23" s="45" t="s">
        <v>99</v>
      </c>
      <c r="P23" s="47">
        <f>$G$3</f>
        <v>211</v>
      </c>
      <c r="Q23" s="47">
        <f>$G$3</f>
        <v>211</v>
      </c>
      <c r="R23" s="47">
        <f>$G$3</f>
        <v>211</v>
      </c>
      <c r="S23" s="47">
        <f>$G$3</f>
        <v>211</v>
      </c>
      <c r="T23" s="47">
        <f>$G$3</f>
        <v>211</v>
      </c>
      <c r="U23" s="47">
        <f>$G$3</f>
        <v>211</v>
      </c>
      <c r="V23" s="45"/>
    </row>
    <row r="24" spans="1:22" x14ac:dyDescent="0.25">
      <c r="A24" s="60">
        <v>12</v>
      </c>
      <c r="B24" s="60">
        <v>2213</v>
      </c>
      <c r="C24" s="63">
        <v>13</v>
      </c>
      <c r="D24" s="60">
        <v>2220</v>
      </c>
      <c r="E24" s="63">
        <v>13</v>
      </c>
      <c r="F24" s="60">
        <v>2228</v>
      </c>
      <c r="G24" s="66"/>
      <c r="H24" s="66"/>
      <c r="I24" s="41"/>
      <c r="J24" s="41"/>
      <c r="K24" s="51">
        <v>0</v>
      </c>
      <c r="L24">
        <v>111</v>
      </c>
      <c r="O24" s="45" t="s">
        <v>100</v>
      </c>
      <c r="P24" s="47">
        <f>U11</f>
        <v>6</v>
      </c>
      <c r="Q24" s="47">
        <f>Z11</f>
        <v>6</v>
      </c>
      <c r="R24" s="47">
        <f>AE11</f>
        <v>6</v>
      </c>
      <c r="S24" s="47">
        <f>AJ11</f>
        <v>9</v>
      </c>
      <c r="T24" s="47">
        <f>AO11</f>
        <v>7</v>
      </c>
      <c r="U24" s="47">
        <f>AT11</f>
        <v>6</v>
      </c>
      <c r="V24" s="45"/>
    </row>
    <row r="25" spans="1:22" x14ac:dyDescent="0.25">
      <c r="A25" s="60">
        <v>12</v>
      </c>
      <c r="B25" s="60">
        <v>2345</v>
      </c>
      <c r="C25" s="63">
        <v>13</v>
      </c>
      <c r="D25" s="60">
        <v>2369</v>
      </c>
      <c r="E25" s="63">
        <v>13</v>
      </c>
      <c r="F25" s="60">
        <v>2378</v>
      </c>
      <c r="G25" s="66"/>
      <c r="H25" s="66"/>
      <c r="I25" s="41"/>
      <c r="J25" s="41"/>
      <c r="K25" s="51">
        <v>0</v>
      </c>
      <c r="L25">
        <v>111</v>
      </c>
      <c r="O25" s="48" t="s">
        <v>101</v>
      </c>
      <c r="P25" s="42"/>
      <c r="Q25" s="42"/>
      <c r="R25" s="42"/>
      <c r="S25" s="42"/>
      <c r="T25" s="42"/>
      <c r="U25" s="42"/>
      <c r="V25" s="42"/>
    </row>
    <row r="26" spans="1:22" x14ac:dyDescent="0.25">
      <c r="A26" s="60">
        <v>12</v>
      </c>
      <c r="B26" s="60">
        <v>2476</v>
      </c>
      <c r="C26" s="63">
        <v>24</v>
      </c>
      <c r="D26" s="60">
        <v>2485</v>
      </c>
      <c r="E26" s="63">
        <v>13</v>
      </c>
      <c r="F26" s="60">
        <v>2498</v>
      </c>
      <c r="G26" s="66"/>
      <c r="H26" s="66"/>
      <c r="I26" s="41"/>
      <c r="J26" s="41"/>
      <c r="K26" s="51">
        <v>0</v>
      </c>
      <c r="L26">
        <v>121</v>
      </c>
      <c r="O26" s="49" t="s">
        <v>102</v>
      </c>
      <c r="P26" s="44"/>
      <c r="Q26" s="44"/>
      <c r="R26" s="44"/>
      <c r="S26" s="44"/>
      <c r="T26" s="44"/>
      <c r="U26" s="44"/>
      <c r="V26" s="41"/>
    </row>
    <row r="27" spans="1:22" x14ac:dyDescent="0.25">
      <c r="A27" s="60">
        <v>12</v>
      </c>
      <c r="B27" s="60">
        <v>2609</v>
      </c>
      <c r="C27" s="63">
        <v>13</v>
      </c>
      <c r="D27" s="60">
        <v>2615</v>
      </c>
      <c r="E27" s="63">
        <v>13</v>
      </c>
      <c r="F27" s="60">
        <v>2623</v>
      </c>
      <c r="G27" s="66"/>
      <c r="H27" s="66"/>
      <c r="I27" s="41"/>
      <c r="J27" s="41"/>
      <c r="K27" s="51">
        <v>0</v>
      </c>
      <c r="L27">
        <v>111</v>
      </c>
      <c r="O27" s="48" t="s">
        <v>103</v>
      </c>
      <c r="P27" s="42"/>
      <c r="Q27" s="42"/>
      <c r="R27" s="42"/>
      <c r="S27" s="42"/>
      <c r="T27" s="42"/>
      <c r="U27" s="42"/>
      <c r="V27" s="42"/>
    </row>
    <row r="28" spans="1:22" x14ac:dyDescent="0.25">
      <c r="A28" s="60">
        <v>21</v>
      </c>
      <c r="B28" s="60">
        <v>2736</v>
      </c>
      <c r="C28" s="63">
        <v>22</v>
      </c>
      <c r="D28" s="60">
        <v>2745</v>
      </c>
      <c r="E28" s="63">
        <v>13</v>
      </c>
      <c r="F28" s="60">
        <v>2757</v>
      </c>
      <c r="G28" s="66"/>
      <c r="H28" s="66"/>
      <c r="I28" s="41"/>
      <c r="J28" s="41"/>
      <c r="K28" s="51">
        <v>0</v>
      </c>
      <c r="L28">
        <v>221</v>
      </c>
      <c r="N28" s="41"/>
      <c r="O28" s="50" t="s">
        <v>104</v>
      </c>
      <c r="P28">
        <f>F21/P20</f>
        <v>125.06666666666666</v>
      </c>
      <c r="Q28">
        <f>(F36-F21)/Q20</f>
        <v>128</v>
      </c>
      <c r="R28">
        <f>(F52-F36)/R20</f>
        <v>131.4375</v>
      </c>
      <c r="S28">
        <f>(F67-F52)/S20</f>
        <v>128.13333333333333</v>
      </c>
      <c r="T28">
        <f>(F82-F67)/T20</f>
        <v>126.06666666666666</v>
      </c>
      <c r="U28">
        <f>(F97-F82)/U20</f>
        <v>136.93333333333334</v>
      </c>
    </row>
    <row r="29" spans="1:22" x14ac:dyDescent="0.25">
      <c r="A29" s="60">
        <v>21</v>
      </c>
      <c r="B29" s="60">
        <v>2857</v>
      </c>
      <c r="C29" s="63">
        <v>11</v>
      </c>
      <c r="D29" s="60">
        <v>2867</v>
      </c>
      <c r="E29" s="63">
        <v>11</v>
      </c>
      <c r="F29" s="60">
        <v>2878</v>
      </c>
      <c r="G29" s="66"/>
      <c r="H29" s="66"/>
      <c r="I29" s="41"/>
      <c r="J29" s="41"/>
      <c r="K29" s="51">
        <v>0</v>
      </c>
      <c r="L29">
        <v>211</v>
      </c>
    </row>
    <row r="30" spans="1:22" x14ac:dyDescent="0.25">
      <c r="A30" s="60">
        <v>12</v>
      </c>
      <c r="B30" s="60">
        <v>2988</v>
      </c>
      <c r="C30" s="63">
        <v>24</v>
      </c>
      <c r="D30" s="60">
        <v>3031</v>
      </c>
      <c r="E30" s="63">
        <v>13</v>
      </c>
      <c r="F30" s="60">
        <v>3048</v>
      </c>
      <c r="G30" s="66"/>
      <c r="H30" s="66"/>
      <c r="I30" s="41"/>
      <c r="J30" s="41"/>
      <c r="K30" s="51">
        <v>0</v>
      </c>
      <c r="L30">
        <v>121</v>
      </c>
    </row>
    <row r="31" spans="1:22" x14ac:dyDescent="0.25">
      <c r="A31" s="60">
        <v>21</v>
      </c>
      <c r="B31" s="60">
        <v>3155</v>
      </c>
      <c r="C31" s="63">
        <v>11</v>
      </c>
      <c r="D31" s="60">
        <v>3166</v>
      </c>
      <c r="E31" s="63">
        <v>11</v>
      </c>
      <c r="F31" s="60">
        <v>3177</v>
      </c>
      <c r="G31" s="66"/>
      <c r="H31" s="66"/>
      <c r="I31" s="41"/>
      <c r="J31" s="41"/>
      <c r="K31" s="51">
        <v>0</v>
      </c>
      <c r="L31">
        <v>211</v>
      </c>
    </row>
    <row r="32" spans="1:22" x14ac:dyDescent="0.25">
      <c r="A32" s="60">
        <v>12</v>
      </c>
      <c r="B32" s="60">
        <v>3283</v>
      </c>
      <c r="C32" s="63">
        <v>13</v>
      </c>
      <c r="D32" s="60">
        <v>3289</v>
      </c>
      <c r="E32" s="63">
        <v>13</v>
      </c>
      <c r="F32" s="60">
        <v>3296</v>
      </c>
      <c r="G32" s="66"/>
      <c r="H32" s="66"/>
      <c r="I32" s="41"/>
      <c r="J32" s="41"/>
      <c r="K32" s="51">
        <v>0</v>
      </c>
      <c r="L32">
        <v>111</v>
      </c>
    </row>
    <row r="33" spans="1:12" x14ac:dyDescent="0.25">
      <c r="A33" s="60">
        <v>21</v>
      </c>
      <c r="B33" s="60">
        <v>3393</v>
      </c>
      <c r="C33" s="63">
        <v>11</v>
      </c>
      <c r="D33" s="60">
        <v>3409</v>
      </c>
      <c r="E33" s="63">
        <v>11</v>
      </c>
      <c r="F33" s="60">
        <v>3416</v>
      </c>
      <c r="G33" s="66"/>
      <c r="H33" s="66"/>
      <c r="I33" s="41"/>
      <c r="J33" s="41"/>
      <c r="K33" s="51">
        <v>0</v>
      </c>
      <c r="L33">
        <v>211</v>
      </c>
    </row>
    <row r="34" spans="1:12" x14ac:dyDescent="0.25">
      <c r="A34" s="60">
        <v>21</v>
      </c>
      <c r="B34" s="60">
        <v>3510</v>
      </c>
      <c r="C34" s="63">
        <v>22</v>
      </c>
      <c r="D34" s="60">
        <v>3530</v>
      </c>
      <c r="E34" s="63">
        <v>13</v>
      </c>
      <c r="F34" s="60">
        <v>3544</v>
      </c>
      <c r="G34" s="66"/>
      <c r="H34" s="66"/>
      <c r="I34" s="41"/>
      <c r="J34" s="41"/>
      <c r="K34" s="51">
        <v>0</v>
      </c>
      <c r="L34">
        <v>221</v>
      </c>
    </row>
    <row r="35" spans="1:12" x14ac:dyDescent="0.25">
      <c r="A35" s="60">
        <v>12</v>
      </c>
      <c r="B35" s="60">
        <v>3661</v>
      </c>
      <c r="C35" s="63">
        <v>13</v>
      </c>
      <c r="D35" s="60">
        <v>3668</v>
      </c>
      <c r="E35" s="63">
        <v>13</v>
      </c>
      <c r="F35" s="60">
        <v>3674</v>
      </c>
      <c r="G35" s="66"/>
      <c r="H35" s="66"/>
      <c r="I35" s="41"/>
      <c r="J35" s="41"/>
      <c r="K35" s="51">
        <v>0</v>
      </c>
      <c r="L35">
        <v>111</v>
      </c>
    </row>
    <row r="36" spans="1:12" x14ac:dyDescent="0.25">
      <c r="A36" s="60">
        <v>21</v>
      </c>
      <c r="B36" s="60">
        <v>3773</v>
      </c>
      <c r="C36" s="63">
        <v>11</v>
      </c>
      <c r="D36" s="60">
        <v>3788</v>
      </c>
      <c r="E36" s="63">
        <v>11</v>
      </c>
      <c r="F36" s="60">
        <v>3796</v>
      </c>
      <c r="G36" s="66"/>
      <c r="H36" s="66"/>
      <c r="I36" s="41"/>
      <c r="J36" s="41"/>
      <c r="K36" s="51">
        <v>0</v>
      </c>
      <c r="L36">
        <v>211</v>
      </c>
    </row>
    <row r="37" spans="1:12" x14ac:dyDescent="0.25">
      <c r="A37" s="59">
        <v>21</v>
      </c>
      <c r="B37" s="59">
        <v>3887</v>
      </c>
      <c r="C37" s="62">
        <v>11</v>
      </c>
      <c r="D37" s="59">
        <v>3918</v>
      </c>
      <c r="E37" s="62">
        <v>11</v>
      </c>
      <c r="F37" s="59">
        <v>3924</v>
      </c>
      <c r="G37" s="65"/>
      <c r="H37" s="65"/>
      <c r="I37" s="42"/>
      <c r="J37" s="42"/>
      <c r="K37" s="43">
        <v>0</v>
      </c>
      <c r="L37">
        <v>211</v>
      </c>
    </row>
    <row r="38" spans="1:12" x14ac:dyDescent="0.25">
      <c r="A38" s="59">
        <v>12</v>
      </c>
      <c r="B38" s="59">
        <v>4049</v>
      </c>
      <c r="C38" s="62">
        <v>13</v>
      </c>
      <c r="D38" s="59">
        <v>4056</v>
      </c>
      <c r="E38" s="62">
        <v>13</v>
      </c>
      <c r="F38" s="59">
        <v>4066</v>
      </c>
      <c r="G38" s="65"/>
      <c r="H38" s="65"/>
      <c r="I38" s="42"/>
      <c r="J38" s="42"/>
      <c r="K38" s="43">
        <v>0</v>
      </c>
      <c r="L38">
        <v>111</v>
      </c>
    </row>
    <row r="39" spans="1:12" x14ac:dyDescent="0.25">
      <c r="A39" s="59">
        <v>12</v>
      </c>
      <c r="B39" s="59">
        <v>4214</v>
      </c>
      <c r="C39" s="62">
        <v>13</v>
      </c>
      <c r="D39" s="59">
        <v>4221</v>
      </c>
      <c r="E39" s="62">
        <v>13</v>
      </c>
      <c r="F39" s="59">
        <v>4228</v>
      </c>
      <c r="G39" s="65"/>
      <c r="H39" s="65"/>
      <c r="I39" s="42"/>
      <c r="J39" s="42"/>
      <c r="K39" s="43">
        <v>0</v>
      </c>
      <c r="L39">
        <v>111</v>
      </c>
    </row>
    <row r="40" spans="1:12" x14ac:dyDescent="0.25">
      <c r="A40" s="59">
        <v>21</v>
      </c>
      <c r="B40" s="59">
        <v>4333</v>
      </c>
      <c r="C40" s="62">
        <v>11</v>
      </c>
      <c r="D40" s="59">
        <v>4348</v>
      </c>
      <c r="E40" s="62">
        <v>11</v>
      </c>
      <c r="F40" s="59">
        <v>4359</v>
      </c>
      <c r="G40" s="65"/>
      <c r="H40" s="65"/>
      <c r="I40" s="42"/>
      <c r="J40" s="42"/>
      <c r="K40" s="43">
        <v>0</v>
      </c>
      <c r="L40">
        <v>211</v>
      </c>
    </row>
    <row r="41" spans="1:12" x14ac:dyDescent="0.25">
      <c r="A41" s="59">
        <v>12</v>
      </c>
      <c r="B41" s="59">
        <v>4476</v>
      </c>
      <c r="C41" s="62">
        <v>13</v>
      </c>
      <c r="D41" s="59">
        <v>4483</v>
      </c>
      <c r="E41" s="62">
        <v>13</v>
      </c>
      <c r="F41" s="59">
        <v>4490</v>
      </c>
      <c r="G41" s="65"/>
      <c r="H41" s="65"/>
      <c r="I41" s="42"/>
      <c r="J41" s="42"/>
      <c r="K41" s="43">
        <v>0</v>
      </c>
      <c r="L41">
        <v>111</v>
      </c>
    </row>
    <row r="42" spans="1:12" x14ac:dyDescent="0.25">
      <c r="A42" s="59">
        <v>12</v>
      </c>
      <c r="B42" s="59">
        <v>4607</v>
      </c>
      <c r="C42" s="62">
        <v>13</v>
      </c>
      <c r="D42" s="59">
        <v>4624</v>
      </c>
      <c r="E42" s="62">
        <v>13</v>
      </c>
      <c r="F42" s="59">
        <v>4626</v>
      </c>
      <c r="G42" s="65"/>
      <c r="H42" s="65"/>
      <c r="I42" s="42"/>
      <c r="J42" s="42"/>
      <c r="K42" s="43">
        <v>0</v>
      </c>
      <c r="L42">
        <v>111</v>
      </c>
    </row>
    <row r="43" spans="1:12" x14ac:dyDescent="0.25">
      <c r="A43" s="59">
        <v>21</v>
      </c>
      <c r="B43" s="59">
        <v>4731</v>
      </c>
      <c r="C43" s="62">
        <v>11</v>
      </c>
      <c r="D43" s="59">
        <v>4747</v>
      </c>
      <c r="E43" s="62">
        <v>11</v>
      </c>
      <c r="F43" s="59">
        <v>4755</v>
      </c>
      <c r="G43" s="65"/>
      <c r="H43" s="65"/>
      <c r="I43" s="42"/>
      <c r="J43" s="42"/>
      <c r="K43" s="43">
        <v>0</v>
      </c>
      <c r="L43">
        <v>211</v>
      </c>
    </row>
    <row r="44" spans="1:12" x14ac:dyDescent="0.25">
      <c r="A44" s="59">
        <v>21</v>
      </c>
      <c r="B44" s="59">
        <v>4858</v>
      </c>
      <c r="C44" s="62">
        <v>11</v>
      </c>
      <c r="D44" s="59">
        <v>4873</v>
      </c>
      <c r="E44" s="62">
        <v>11</v>
      </c>
      <c r="F44" s="59">
        <v>4881</v>
      </c>
      <c r="G44" s="65"/>
      <c r="H44" s="65"/>
      <c r="I44" s="42"/>
      <c r="J44" s="42"/>
      <c r="K44" s="43">
        <v>0</v>
      </c>
      <c r="L44">
        <v>211</v>
      </c>
    </row>
    <row r="45" spans="1:12" x14ac:dyDescent="0.25">
      <c r="A45" s="59">
        <v>21</v>
      </c>
      <c r="B45" s="59">
        <v>4974</v>
      </c>
      <c r="C45" s="62">
        <v>22</v>
      </c>
      <c r="D45" s="59">
        <v>4978</v>
      </c>
      <c r="E45" s="62">
        <v>13</v>
      </c>
      <c r="F45" s="59">
        <v>4992</v>
      </c>
      <c r="G45" s="65"/>
      <c r="H45" s="65"/>
      <c r="I45" s="42"/>
      <c r="J45" s="42"/>
      <c r="K45" s="43">
        <v>0</v>
      </c>
      <c r="L45">
        <v>221</v>
      </c>
    </row>
    <row r="46" spans="1:12" x14ac:dyDescent="0.25">
      <c r="A46" s="59">
        <v>21</v>
      </c>
      <c r="B46" s="59">
        <v>5089</v>
      </c>
      <c r="C46" s="62">
        <v>22</v>
      </c>
      <c r="D46" s="59">
        <v>5105</v>
      </c>
      <c r="E46" s="62">
        <v>13</v>
      </c>
      <c r="F46" s="59">
        <v>5118</v>
      </c>
      <c r="G46" s="65"/>
      <c r="H46" s="65"/>
      <c r="I46" s="42"/>
      <c r="J46" s="42"/>
      <c r="K46" s="43">
        <v>0</v>
      </c>
      <c r="L46">
        <v>221</v>
      </c>
    </row>
    <row r="47" spans="1:12" x14ac:dyDescent="0.25">
      <c r="A47" s="59">
        <v>21</v>
      </c>
      <c r="B47" s="59">
        <v>5222</v>
      </c>
      <c r="C47" s="62">
        <v>22</v>
      </c>
      <c r="D47" s="59">
        <v>5244</v>
      </c>
      <c r="E47" s="62">
        <v>24</v>
      </c>
      <c r="F47" s="59">
        <v>5267</v>
      </c>
      <c r="G47" s="65"/>
      <c r="H47" s="65"/>
      <c r="I47" s="42"/>
      <c r="J47" s="42"/>
      <c r="K47" s="43">
        <v>0</v>
      </c>
      <c r="L47">
        <v>222</v>
      </c>
    </row>
    <row r="48" spans="1:12" x14ac:dyDescent="0.25">
      <c r="A48" s="59">
        <v>21</v>
      </c>
      <c r="B48" s="59">
        <v>5379</v>
      </c>
      <c r="C48" s="62">
        <v>11</v>
      </c>
      <c r="D48" s="59">
        <v>5391</v>
      </c>
      <c r="E48" s="62">
        <v>11</v>
      </c>
      <c r="F48" s="59">
        <v>5399</v>
      </c>
      <c r="G48" s="65"/>
      <c r="H48" s="65"/>
      <c r="I48" s="42"/>
      <c r="J48" s="42"/>
      <c r="K48" s="43">
        <v>0</v>
      </c>
      <c r="L48">
        <v>211</v>
      </c>
    </row>
    <row r="49" spans="1:12" x14ac:dyDescent="0.25">
      <c r="A49" s="59">
        <v>21</v>
      </c>
      <c r="B49" s="59">
        <v>5494</v>
      </c>
      <c r="C49" s="62">
        <v>22</v>
      </c>
      <c r="D49" s="59">
        <v>5501</v>
      </c>
      <c r="E49" s="62">
        <v>13</v>
      </c>
      <c r="F49" s="59">
        <v>5516</v>
      </c>
      <c r="G49" s="65"/>
      <c r="H49" s="65"/>
      <c r="I49" s="42"/>
      <c r="J49" s="42"/>
      <c r="K49" s="43">
        <v>0</v>
      </c>
      <c r="L49">
        <v>221</v>
      </c>
    </row>
    <row r="50" spans="1:12" x14ac:dyDescent="0.25">
      <c r="A50" s="59">
        <v>12</v>
      </c>
      <c r="B50" s="59">
        <v>5632</v>
      </c>
      <c r="C50" s="62">
        <v>13</v>
      </c>
      <c r="D50" s="59">
        <v>5644</v>
      </c>
      <c r="E50" s="62">
        <v>13</v>
      </c>
      <c r="F50" s="59">
        <v>5652</v>
      </c>
      <c r="G50" s="65"/>
      <c r="H50" s="65"/>
      <c r="I50" s="42"/>
      <c r="J50" s="42"/>
      <c r="K50" s="43">
        <v>0</v>
      </c>
      <c r="L50">
        <v>111</v>
      </c>
    </row>
    <row r="51" spans="1:12" x14ac:dyDescent="0.25">
      <c r="A51" s="59">
        <v>21</v>
      </c>
      <c r="B51" s="59">
        <v>5766</v>
      </c>
      <c r="C51" s="62">
        <v>11</v>
      </c>
      <c r="D51" s="59">
        <v>5776</v>
      </c>
      <c r="E51" s="62">
        <v>11</v>
      </c>
      <c r="F51" s="59">
        <v>5783</v>
      </c>
      <c r="G51" s="65"/>
      <c r="H51" s="65"/>
      <c r="I51" s="42"/>
      <c r="J51" s="42"/>
      <c r="K51" s="43">
        <v>0</v>
      </c>
      <c r="L51">
        <v>211</v>
      </c>
    </row>
    <row r="52" spans="1:12" x14ac:dyDescent="0.25">
      <c r="A52" s="59">
        <v>21</v>
      </c>
      <c r="B52" s="59">
        <v>5879</v>
      </c>
      <c r="C52" s="62">
        <v>22</v>
      </c>
      <c r="D52" s="59">
        <v>5881</v>
      </c>
      <c r="E52" s="62">
        <v>24</v>
      </c>
      <c r="F52" s="59">
        <v>5899</v>
      </c>
      <c r="G52" s="65"/>
      <c r="H52" s="65"/>
      <c r="I52" s="42"/>
      <c r="J52" s="42"/>
      <c r="K52" s="43">
        <v>0</v>
      </c>
      <c r="L52">
        <v>222</v>
      </c>
    </row>
    <row r="53" spans="1:12" x14ac:dyDescent="0.25">
      <c r="A53" s="60">
        <v>21</v>
      </c>
      <c r="B53" s="60">
        <v>6000</v>
      </c>
      <c r="C53" s="63">
        <v>22</v>
      </c>
      <c r="D53" s="60">
        <v>6003</v>
      </c>
      <c r="E53" s="63">
        <v>13</v>
      </c>
      <c r="F53" s="60">
        <v>6015</v>
      </c>
      <c r="G53" s="66"/>
      <c r="H53" s="66"/>
      <c r="I53" s="41"/>
      <c r="J53" s="41"/>
      <c r="K53" s="51">
        <v>0</v>
      </c>
      <c r="L53">
        <v>221</v>
      </c>
    </row>
    <row r="54" spans="1:12" x14ac:dyDescent="0.25">
      <c r="A54" s="60">
        <v>21</v>
      </c>
      <c r="B54" s="60">
        <v>6114</v>
      </c>
      <c r="C54" s="63">
        <v>11</v>
      </c>
      <c r="D54" s="60">
        <v>6127</v>
      </c>
      <c r="E54" s="63">
        <v>11</v>
      </c>
      <c r="F54" s="60">
        <v>6136</v>
      </c>
      <c r="G54" s="66"/>
      <c r="H54" s="66"/>
      <c r="I54" s="41"/>
      <c r="J54" s="41"/>
      <c r="K54" s="51">
        <v>0</v>
      </c>
      <c r="L54">
        <v>211</v>
      </c>
    </row>
    <row r="55" spans="1:12" x14ac:dyDescent="0.25">
      <c r="A55" s="60">
        <v>21</v>
      </c>
      <c r="B55" s="60">
        <v>6270</v>
      </c>
      <c r="C55" s="63">
        <v>11</v>
      </c>
      <c r="D55" s="60">
        <v>6284</v>
      </c>
      <c r="E55" s="63">
        <v>11</v>
      </c>
      <c r="F55" s="60">
        <v>6292</v>
      </c>
      <c r="G55" s="66"/>
      <c r="H55" s="66"/>
      <c r="I55" s="41"/>
      <c r="J55" s="41"/>
      <c r="K55" s="51">
        <v>0</v>
      </c>
      <c r="L55">
        <v>211</v>
      </c>
    </row>
    <row r="56" spans="1:12" x14ac:dyDescent="0.25">
      <c r="A56" s="60">
        <v>12</v>
      </c>
      <c r="B56" s="60">
        <v>6402</v>
      </c>
      <c r="C56" s="63">
        <v>13</v>
      </c>
      <c r="D56" s="60">
        <v>6413</v>
      </c>
      <c r="E56" s="63">
        <v>13</v>
      </c>
      <c r="F56" s="60">
        <v>6424</v>
      </c>
      <c r="G56" s="66"/>
      <c r="H56" s="66"/>
      <c r="I56" s="41"/>
      <c r="J56" s="41"/>
      <c r="K56" s="51">
        <v>0</v>
      </c>
      <c r="L56">
        <v>111</v>
      </c>
    </row>
    <row r="57" spans="1:12" x14ac:dyDescent="0.25">
      <c r="A57" s="60">
        <v>21</v>
      </c>
      <c r="B57" s="60">
        <v>6531</v>
      </c>
      <c r="C57" s="63">
        <v>11</v>
      </c>
      <c r="D57" s="60">
        <v>6542</v>
      </c>
      <c r="E57" s="63">
        <v>11</v>
      </c>
      <c r="F57" s="60">
        <v>6549</v>
      </c>
      <c r="G57" s="66"/>
      <c r="H57" s="66"/>
      <c r="I57" s="41"/>
      <c r="J57" s="41"/>
      <c r="K57" s="51">
        <v>0</v>
      </c>
      <c r="L57">
        <v>211</v>
      </c>
    </row>
    <row r="58" spans="1:12" x14ac:dyDescent="0.25">
      <c r="A58" s="60">
        <v>21</v>
      </c>
      <c r="B58" s="60">
        <v>6643</v>
      </c>
      <c r="C58" s="63">
        <v>22</v>
      </c>
      <c r="D58" s="60">
        <v>6650</v>
      </c>
      <c r="E58" s="63">
        <v>24</v>
      </c>
      <c r="F58" s="60">
        <v>6676</v>
      </c>
      <c r="G58" s="66"/>
      <c r="H58" s="66"/>
      <c r="I58" s="41"/>
      <c r="J58" s="41"/>
      <c r="K58" s="51">
        <v>0</v>
      </c>
      <c r="L58">
        <v>222</v>
      </c>
    </row>
    <row r="59" spans="1:12" x14ac:dyDescent="0.25">
      <c r="A59" s="60">
        <v>21</v>
      </c>
      <c r="B59" s="60">
        <v>6780</v>
      </c>
      <c r="C59" s="63">
        <v>11</v>
      </c>
      <c r="D59" s="60">
        <v>6790</v>
      </c>
      <c r="E59" s="63">
        <v>11</v>
      </c>
      <c r="F59" s="60">
        <v>6797</v>
      </c>
      <c r="G59" s="66"/>
      <c r="H59" s="66"/>
      <c r="I59" s="41"/>
      <c r="J59" s="41"/>
      <c r="K59" s="51">
        <v>0</v>
      </c>
      <c r="L59">
        <v>211</v>
      </c>
    </row>
    <row r="60" spans="1:12" x14ac:dyDescent="0.25">
      <c r="A60" s="60">
        <v>21</v>
      </c>
      <c r="B60" s="60">
        <v>6903</v>
      </c>
      <c r="C60" s="63">
        <v>11</v>
      </c>
      <c r="D60" s="60">
        <v>6918</v>
      </c>
      <c r="E60" s="63">
        <v>11</v>
      </c>
      <c r="F60" s="60">
        <v>6927</v>
      </c>
      <c r="G60" s="66"/>
      <c r="H60" s="66"/>
      <c r="I60" s="41"/>
      <c r="J60" s="41"/>
      <c r="K60" s="51">
        <v>0</v>
      </c>
      <c r="L60">
        <v>211</v>
      </c>
    </row>
    <row r="61" spans="1:12" x14ac:dyDescent="0.25">
      <c r="A61" s="60">
        <v>21</v>
      </c>
      <c r="B61" s="60">
        <v>7025</v>
      </c>
      <c r="C61" s="63">
        <v>11</v>
      </c>
      <c r="D61" s="60">
        <v>7049</v>
      </c>
      <c r="E61" s="63">
        <v>11</v>
      </c>
      <c r="F61" s="60">
        <v>7060</v>
      </c>
      <c r="G61" s="66"/>
      <c r="H61" s="66"/>
      <c r="I61" s="41"/>
      <c r="J61" s="41"/>
      <c r="K61" s="51">
        <v>0</v>
      </c>
      <c r="L61">
        <v>211</v>
      </c>
    </row>
    <row r="62" spans="1:12" x14ac:dyDescent="0.25">
      <c r="A62" s="60">
        <v>12</v>
      </c>
      <c r="B62" s="60">
        <v>7163</v>
      </c>
      <c r="C62" s="63">
        <v>13</v>
      </c>
      <c r="D62" s="60">
        <v>7169</v>
      </c>
      <c r="E62" s="63">
        <v>13</v>
      </c>
      <c r="F62" s="60">
        <v>7180</v>
      </c>
      <c r="G62" s="66"/>
      <c r="H62" s="66"/>
      <c r="I62" s="41"/>
      <c r="J62" s="41"/>
      <c r="K62" s="51">
        <v>0</v>
      </c>
      <c r="L62">
        <v>111</v>
      </c>
    </row>
    <row r="63" spans="1:12" x14ac:dyDescent="0.25">
      <c r="A63" s="60">
        <v>21</v>
      </c>
      <c r="B63" s="60">
        <v>7277</v>
      </c>
      <c r="C63" s="63">
        <v>11</v>
      </c>
      <c r="D63" s="60">
        <v>7291</v>
      </c>
      <c r="E63" s="63">
        <v>11</v>
      </c>
      <c r="F63" s="60">
        <v>7299</v>
      </c>
      <c r="G63" s="66"/>
      <c r="H63" s="66"/>
      <c r="I63" s="41"/>
      <c r="J63" s="41"/>
      <c r="K63" s="51">
        <v>0</v>
      </c>
      <c r="L63">
        <v>211</v>
      </c>
    </row>
    <row r="64" spans="1:12" x14ac:dyDescent="0.25">
      <c r="A64" s="60">
        <v>21</v>
      </c>
      <c r="B64" s="60">
        <v>7394</v>
      </c>
      <c r="C64" s="63">
        <v>22</v>
      </c>
      <c r="D64" s="60">
        <v>7435</v>
      </c>
      <c r="E64" s="63">
        <v>13</v>
      </c>
      <c r="F64" s="60">
        <v>7452</v>
      </c>
      <c r="G64" s="66"/>
      <c r="H64" s="66"/>
      <c r="I64" s="41"/>
      <c r="J64" s="41"/>
      <c r="K64" s="51">
        <v>0</v>
      </c>
      <c r="L64">
        <v>221</v>
      </c>
    </row>
    <row r="65" spans="1:12" x14ac:dyDescent="0.25">
      <c r="A65" s="60">
        <v>21</v>
      </c>
      <c r="B65" s="60">
        <v>7565</v>
      </c>
      <c r="C65" s="63">
        <v>11</v>
      </c>
      <c r="D65" s="60">
        <v>7575</v>
      </c>
      <c r="E65" s="63">
        <v>11</v>
      </c>
      <c r="F65" s="60">
        <v>7583</v>
      </c>
      <c r="G65" s="66"/>
      <c r="H65" s="66"/>
      <c r="I65" s="41"/>
      <c r="J65" s="41"/>
      <c r="K65" s="51">
        <v>0</v>
      </c>
      <c r="L65">
        <v>211</v>
      </c>
    </row>
    <row r="66" spans="1:12" x14ac:dyDescent="0.25">
      <c r="A66" s="60">
        <v>12</v>
      </c>
      <c r="B66" s="60">
        <v>7679</v>
      </c>
      <c r="C66" s="63">
        <v>24</v>
      </c>
      <c r="D66" s="60">
        <v>7690</v>
      </c>
      <c r="E66" s="63">
        <v>24</v>
      </c>
      <c r="F66" s="60">
        <v>7698</v>
      </c>
      <c r="G66" s="66"/>
      <c r="H66" s="66"/>
      <c r="I66" s="41"/>
      <c r="J66" s="41"/>
      <c r="K66" s="51">
        <v>0</v>
      </c>
      <c r="L66">
        <v>122</v>
      </c>
    </row>
    <row r="67" spans="1:12" x14ac:dyDescent="0.25">
      <c r="A67" s="60">
        <v>21</v>
      </c>
      <c r="B67" s="60">
        <v>7803</v>
      </c>
      <c r="C67" s="63">
        <v>11</v>
      </c>
      <c r="D67" s="60">
        <v>7813</v>
      </c>
      <c r="E67" s="63">
        <v>11</v>
      </c>
      <c r="F67" s="60">
        <v>7821</v>
      </c>
      <c r="G67" s="66"/>
      <c r="H67" s="66"/>
      <c r="I67" s="41"/>
      <c r="J67" s="41"/>
      <c r="K67" s="51">
        <v>0</v>
      </c>
      <c r="L67">
        <v>211</v>
      </c>
    </row>
    <row r="68" spans="1:12" x14ac:dyDescent="0.25">
      <c r="A68" s="59">
        <v>21</v>
      </c>
      <c r="B68" s="59">
        <v>7912</v>
      </c>
      <c r="C68" s="62">
        <v>11</v>
      </c>
      <c r="D68" s="59">
        <v>7924</v>
      </c>
      <c r="E68" s="62">
        <v>11</v>
      </c>
      <c r="F68" s="59">
        <v>7933</v>
      </c>
      <c r="G68" s="65"/>
      <c r="H68" s="65"/>
      <c r="I68" s="42"/>
      <c r="J68" s="42"/>
      <c r="K68" s="43">
        <v>0</v>
      </c>
      <c r="L68">
        <v>211</v>
      </c>
    </row>
    <row r="69" spans="1:12" x14ac:dyDescent="0.25">
      <c r="A69" s="59">
        <v>21</v>
      </c>
      <c r="B69" s="59">
        <v>8034</v>
      </c>
      <c r="C69" s="62">
        <v>22</v>
      </c>
      <c r="D69" s="59">
        <v>8036</v>
      </c>
      <c r="E69" s="62">
        <v>24</v>
      </c>
      <c r="F69" s="59">
        <v>8051</v>
      </c>
      <c r="G69" s="65"/>
      <c r="H69" s="65"/>
      <c r="I69" s="42"/>
      <c r="J69" s="42"/>
      <c r="K69" s="43">
        <v>0</v>
      </c>
      <c r="L69">
        <v>222</v>
      </c>
    </row>
    <row r="70" spans="1:12" x14ac:dyDescent="0.25">
      <c r="A70" s="59">
        <v>21</v>
      </c>
      <c r="B70" s="59">
        <v>8156</v>
      </c>
      <c r="C70" s="62">
        <v>22</v>
      </c>
      <c r="D70" s="59">
        <v>8173</v>
      </c>
      <c r="E70" s="62">
        <v>13</v>
      </c>
      <c r="F70" s="59">
        <v>8186</v>
      </c>
      <c r="G70" s="65"/>
      <c r="H70" s="65"/>
      <c r="I70" s="42"/>
      <c r="J70" s="42"/>
      <c r="K70" s="43">
        <v>0</v>
      </c>
      <c r="L70">
        <v>221</v>
      </c>
    </row>
    <row r="71" spans="1:12" x14ac:dyDescent="0.25">
      <c r="A71" s="59">
        <v>12</v>
      </c>
      <c r="B71" s="59">
        <v>8295</v>
      </c>
      <c r="C71" s="62">
        <v>13</v>
      </c>
      <c r="D71" s="59">
        <v>8303</v>
      </c>
      <c r="E71" s="62">
        <v>13</v>
      </c>
      <c r="F71" s="59">
        <v>8310</v>
      </c>
      <c r="G71" s="65"/>
      <c r="H71" s="65"/>
      <c r="I71" s="42"/>
      <c r="J71" s="42"/>
      <c r="K71" s="43">
        <v>0</v>
      </c>
      <c r="L71">
        <v>111</v>
      </c>
    </row>
    <row r="72" spans="1:12" x14ac:dyDescent="0.25">
      <c r="A72" s="59">
        <v>21</v>
      </c>
      <c r="B72" s="59">
        <v>8410</v>
      </c>
      <c r="C72" s="62">
        <v>22</v>
      </c>
      <c r="D72" s="59">
        <v>8419</v>
      </c>
      <c r="E72" s="62">
        <v>13</v>
      </c>
      <c r="F72" s="59">
        <v>8435</v>
      </c>
      <c r="G72" s="65"/>
      <c r="H72" s="65"/>
      <c r="I72" s="42"/>
      <c r="J72" s="42"/>
      <c r="K72" s="43">
        <v>0</v>
      </c>
      <c r="L72">
        <v>221</v>
      </c>
    </row>
    <row r="73" spans="1:12" x14ac:dyDescent="0.25">
      <c r="A73" s="59">
        <v>21</v>
      </c>
      <c r="B73" s="59">
        <v>8542</v>
      </c>
      <c r="C73" s="62">
        <v>11</v>
      </c>
      <c r="D73" s="59">
        <v>8560</v>
      </c>
      <c r="E73" s="62">
        <v>11</v>
      </c>
      <c r="F73" s="59">
        <v>8581</v>
      </c>
      <c r="G73" s="65"/>
      <c r="H73" s="65"/>
      <c r="I73" s="42"/>
      <c r="J73" s="42"/>
      <c r="K73" s="43">
        <v>0</v>
      </c>
      <c r="L73">
        <v>211</v>
      </c>
    </row>
    <row r="74" spans="1:12" x14ac:dyDescent="0.25">
      <c r="A74" s="59">
        <v>21</v>
      </c>
      <c r="B74" s="59">
        <v>8680</v>
      </c>
      <c r="C74" s="62">
        <v>11</v>
      </c>
      <c r="D74" s="59">
        <v>8691</v>
      </c>
      <c r="E74" s="62">
        <v>11</v>
      </c>
      <c r="F74" s="59">
        <v>8698</v>
      </c>
      <c r="G74" s="65"/>
      <c r="H74" s="65"/>
      <c r="I74" s="42"/>
      <c r="J74" s="42"/>
      <c r="K74" s="43">
        <v>0</v>
      </c>
      <c r="L74">
        <v>211</v>
      </c>
    </row>
    <row r="75" spans="1:12" x14ac:dyDescent="0.25">
      <c r="A75" s="59">
        <v>21</v>
      </c>
      <c r="B75" s="59">
        <v>8788</v>
      </c>
      <c r="C75" s="62">
        <v>22</v>
      </c>
      <c r="D75" s="59">
        <v>8792</v>
      </c>
      <c r="E75" s="62">
        <v>13</v>
      </c>
      <c r="F75" s="59">
        <v>8815</v>
      </c>
      <c r="G75" s="65"/>
      <c r="H75" s="65"/>
      <c r="I75" s="42"/>
      <c r="J75" s="42"/>
      <c r="K75" s="43">
        <v>0</v>
      </c>
      <c r="L75">
        <v>221</v>
      </c>
    </row>
    <row r="76" spans="1:12" x14ac:dyDescent="0.25">
      <c r="A76" s="59">
        <v>21</v>
      </c>
      <c r="B76" s="59">
        <v>8947</v>
      </c>
      <c r="C76" s="62">
        <v>11</v>
      </c>
      <c r="D76" s="59">
        <v>8958</v>
      </c>
      <c r="E76" s="62">
        <v>11</v>
      </c>
      <c r="F76" s="59">
        <v>8973</v>
      </c>
      <c r="G76" s="65"/>
      <c r="H76" s="65"/>
      <c r="I76" s="42"/>
      <c r="J76" s="42"/>
      <c r="K76" s="43">
        <v>0</v>
      </c>
      <c r="L76">
        <v>211</v>
      </c>
    </row>
    <row r="77" spans="1:12" x14ac:dyDescent="0.25">
      <c r="A77" s="59">
        <v>12</v>
      </c>
      <c r="B77" s="59">
        <v>9082</v>
      </c>
      <c r="C77" s="62">
        <v>13</v>
      </c>
      <c r="D77" s="59">
        <v>9089</v>
      </c>
      <c r="E77" s="62">
        <v>13</v>
      </c>
      <c r="F77" s="59">
        <v>9096</v>
      </c>
      <c r="G77" s="65"/>
      <c r="H77" s="65"/>
      <c r="I77" s="42"/>
      <c r="J77" s="42"/>
      <c r="K77" s="43">
        <v>0</v>
      </c>
      <c r="L77">
        <v>111</v>
      </c>
    </row>
    <row r="78" spans="1:12" x14ac:dyDescent="0.25">
      <c r="A78" s="59">
        <v>21</v>
      </c>
      <c r="B78" s="59">
        <v>9194</v>
      </c>
      <c r="C78" s="62">
        <v>11</v>
      </c>
      <c r="D78" s="59">
        <v>9209</v>
      </c>
      <c r="E78" s="62">
        <v>11</v>
      </c>
      <c r="F78" s="59">
        <v>9217</v>
      </c>
      <c r="G78" s="65"/>
      <c r="H78" s="65"/>
      <c r="I78" s="42"/>
      <c r="J78" s="42"/>
      <c r="K78" s="43">
        <v>0</v>
      </c>
      <c r="L78">
        <v>211</v>
      </c>
    </row>
    <row r="79" spans="1:12" x14ac:dyDescent="0.25">
      <c r="A79" s="59">
        <v>21</v>
      </c>
      <c r="B79" s="59">
        <v>9319</v>
      </c>
      <c r="C79" s="62">
        <v>11</v>
      </c>
      <c r="D79" s="59">
        <v>9333</v>
      </c>
      <c r="E79" s="62">
        <v>11</v>
      </c>
      <c r="F79" s="59">
        <v>9341</v>
      </c>
      <c r="G79" s="65"/>
      <c r="H79" s="65"/>
      <c r="I79" s="42"/>
      <c r="J79" s="42"/>
      <c r="K79" s="43">
        <v>0</v>
      </c>
      <c r="L79">
        <v>211</v>
      </c>
    </row>
    <row r="80" spans="1:12" x14ac:dyDescent="0.25">
      <c r="A80" s="59">
        <v>12</v>
      </c>
      <c r="B80" s="59">
        <v>9446</v>
      </c>
      <c r="C80" s="62">
        <v>13</v>
      </c>
      <c r="D80" s="59">
        <v>9457</v>
      </c>
      <c r="E80" s="62">
        <v>24</v>
      </c>
      <c r="F80" s="59">
        <v>9470</v>
      </c>
      <c r="G80" s="65"/>
      <c r="H80" s="65"/>
      <c r="I80" s="42"/>
      <c r="J80" s="42"/>
      <c r="K80" s="43">
        <v>0</v>
      </c>
      <c r="L80">
        <v>112</v>
      </c>
    </row>
    <row r="81" spans="1:12" x14ac:dyDescent="0.25">
      <c r="A81" s="59">
        <v>21</v>
      </c>
      <c r="B81" s="59">
        <v>9572</v>
      </c>
      <c r="C81" s="62">
        <v>22</v>
      </c>
      <c r="D81" s="59">
        <v>9575</v>
      </c>
      <c r="E81" s="62">
        <v>13</v>
      </c>
      <c r="F81" s="59">
        <v>9591</v>
      </c>
      <c r="G81" s="65"/>
      <c r="H81" s="65"/>
      <c r="I81" s="42"/>
      <c r="J81" s="42"/>
      <c r="K81" s="43">
        <v>0</v>
      </c>
      <c r="L81">
        <v>221</v>
      </c>
    </row>
    <row r="82" spans="1:12" x14ac:dyDescent="0.25">
      <c r="A82" s="59">
        <v>21</v>
      </c>
      <c r="B82" s="59">
        <v>9691</v>
      </c>
      <c r="C82" s="62">
        <v>11</v>
      </c>
      <c r="D82" s="59">
        <v>9705</v>
      </c>
      <c r="E82" s="62">
        <v>11</v>
      </c>
      <c r="F82" s="59">
        <v>9712</v>
      </c>
      <c r="G82" s="65"/>
      <c r="H82" s="65"/>
      <c r="I82" s="42"/>
      <c r="J82" s="42"/>
      <c r="K82" s="43">
        <v>0</v>
      </c>
      <c r="L82">
        <v>211</v>
      </c>
    </row>
    <row r="83" spans="1:12" x14ac:dyDescent="0.25">
      <c r="A83" s="60">
        <v>21</v>
      </c>
      <c r="B83" s="60">
        <v>9818</v>
      </c>
      <c r="C83" s="63">
        <v>11</v>
      </c>
      <c r="D83" s="60">
        <v>9830</v>
      </c>
      <c r="E83" s="63">
        <v>11</v>
      </c>
      <c r="F83" s="60">
        <v>9837</v>
      </c>
      <c r="G83" s="66"/>
      <c r="H83" s="66"/>
      <c r="I83" s="41"/>
      <c r="J83" s="41"/>
      <c r="K83" s="51">
        <v>0</v>
      </c>
      <c r="L83">
        <v>211</v>
      </c>
    </row>
    <row r="84" spans="1:12" x14ac:dyDescent="0.25">
      <c r="A84" s="60">
        <v>21</v>
      </c>
      <c r="B84" s="60">
        <v>9964</v>
      </c>
      <c r="C84" s="63">
        <v>11</v>
      </c>
      <c r="D84" s="60">
        <v>9983</v>
      </c>
      <c r="E84" s="63">
        <v>11</v>
      </c>
      <c r="F84" s="60">
        <v>10002</v>
      </c>
      <c r="G84" s="66"/>
      <c r="H84" s="66"/>
      <c r="I84" s="41"/>
      <c r="J84" s="41"/>
      <c r="K84" s="51">
        <v>0</v>
      </c>
      <c r="L84">
        <v>211</v>
      </c>
    </row>
    <row r="85" spans="1:12" x14ac:dyDescent="0.25">
      <c r="A85" s="60">
        <v>12</v>
      </c>
      <c r="B85" s="60">
        <v>10139</v>
      </c>
      <c r="C85" s="63">
        <v>13</v>
      </c>
      <c r="D85" s="60">
        <v>10147</v>
      </c>
      <c r="E85" s="63">
        <v>13</v>
      </c>
      <c r="F85" s="60">
        <v>10185</v>
      </c>
      <c r="G85" s="66"/>
      <c r="H85" s="66"/>
      <c r="I85" s="41"/>
      <c r="J85" s="41"/>
      <c r="K85" s="51">
        <v>0</v>
      </c>
      <c r="L85">
        <v>111</v>
      </c>
    </row>
    <row r="86" spans="1:12" x14ac:dyDescent="0.25">
      <c r="A86" s="60">
        <v>12</v>
      </c>
      <c r="B86" s="60">
        <v>10296</v>
      </c>
      <c r="C86" s="63">
        <v>24</v>
      </c>
      <c r="D86" s="60">
        <v>10319</v>
      </c>
      <c r="E86" s="63">
        <v>13</v>
      </c>
      <c r="F86" s="60">
        <v>10328</v>
      </c>
      <c r="G86" s="66"/>
      <c r="H86" s="66"/>
      <c r="I86" s="41"/>
      <c r="J86" s="41"/>
      <c r="K86" s="51">
        <v>0</v>
      </c>
      <c r="L86">
        <v>121</v>
      </c>
    </row>
    <row r="87" spans="1:12" x14ac:dyDescent="0.25">
      <c r="A87" s="60">
        <v>21</v>
      </c>
      <c r="B87" s="60">
        <v>10442</v>
      </c>
      <c r="C87" s="63">
        <v>11</v>
      </c>
      <c r="D87" s="60">
        <v>10458</v>
      </c>
      <c r="E87" s="63">
        <v>11</v>
      </c>
      <c r="F87" s="60">
        <v>10466</v>
      </c>
      <c r="G87" s="66"/>
      <c r="H87" s="66"/>
      <c r="I87" s="41"/>
      <c r="J87" s="41"/>
      <c r="K87" s="51">
        <v>0</v>
      </c>
      <c r="L87">
        <v>211</v>
      </c>
    </row>
    <row r="88" spans="1:12" x14ac:dyDescent="0.25">
      <c r="A88" s="60">
        <v>21</v>
      </c>
      <c r="B88" s="60">
        <v>10567</v>
      </c>
      <c r="C88" s="63">
        <v>11</v>
      </c>
      <c r="D88" s="60">
        <v>10582</v>
      </c>
      <c r="E88" s="63">
        <v>11</v>
      </c>
      <c r="F88" s="60">
        <v>10589</v>
      </c>
      <c r="G88" s="66"/>
      <c r="H88" s="66"/>
      <c r="I88" s="41"/>
      <c r="J88" s="41"/>
      <c r="K88" s="51">
        <v>0</v>
      </c>
      <c r="L88">
        <v>211</v>
      </c>
    </row>
    <row r="89" spans="1:12" x14ac:dyDescent="0.25">
      <c r="A89" s="60">
        <v>21</v>
      </c>
      <c r="B89" s="60">
        <v>10703</v>
      </c>
      <c r="C89" s="63">
        <v>22</v>
      </c>
      <c r="D89" s="60">
        <v>10706</v>
      </c>
      <c r="E89" s="63">
        <v>13</v>
      </c>
      <c r="F89" s="60">
        <v>10720</v>
      </c>
      <c r="G89" s="66"/>
      <c r="H89" s="66"/>
      <c r="I89" s="41"/>
      <c r="J89" s="41"/>
      <c r="K89" s="51">
        <v>0</v>
      </c>
      <c r="L89">
        <v>221</v>
      </c>
    </row>
    <row r="90" spans="1:12" x14ac:dyDescent="0.25">
      <c r="A90" s="60">
        <v>21</v>
      </c>
      <c r="B90" s="60">
        <v>10827</v>
      </c>
      <c r="C90" s="63">
        <v>11</v>
      </c>
      <c r="D90" s="60">
        <v>10843</v>
      </c>
      <c r="E90" s="63">
        <v>11</v>
      </c>
      <c r="F90" s="60">
        <v>10853</v>
      </c>
      <c r="G90" s="66"/>
      <c r="H90" s="66"/>
      <c r="I90" s="41"/>
      <c r="J90" s="41"/>
      <c r="K90" s="51">
        <v>0</v>
      </c>
      <c r="L90">
        <v>211</v>
      </c>
    </row>
    <row r="91" spans="1:12" x14ac:dyDescent="0.25">
      <c r="A91" s="60">
        <v>21</v>
      </c>
      <c r="B91" s="60">
        <v>10955</v>
      </c>
      <c r="C91" s="63">
        <v>22</v>
      </c>
      <c r="D91" s="60">
        <v>10958</v>
      </c>
      <c r="E91" s="63">
        <v>13</v>
      </c>
      <c r="F91" s="60">
        <v>10971</v>
      </c>
      <c r="G91" s="66"/>
      <c r="H91" s="66"/>
      <c r="I91" s="41"/>
      <c r="J91" s="41"/>
      <c r="K91" s="51">
        <v>0</v>
      </c>
      <c r="L91">
        <v>221</v>
      </c>
    </row>
    <row r="92" spans="1:12" x14ac:dyDescent="0.25">
      <c r="A92" s="60">
        <v>21</v>
      </c>
      <c r="B92" s="60">
        <v>11069</v>
      </c>
      <c r="C92" s="63">
        <v>22</v>
      </c>
      <c r="D92" s="60">
        <v>11082</v>
      </c>
      <c r="E92" s="63">
        <v>13</v>
      </c>
      <c r="F92" s="60">
        <v>11106</v>
      </c>
      <c r="G92" s="66"/>
      <c r="H92" s="66"/>
      <c r="I92" s="41"/>
      <c r="J92" s="41"/>
      <c r="K92" s="51">
        <v>0</v>
      </c>
      <c r="L92">
        <v>221</v>
      </c>
    </row>
    <row r="93" spans="1:12" x14ac:dyDescent="0.25">
      <c r="A93" s="60">
        <v>21</v>
      </c>
      <c r="B93" s="60">
        <v>11206</v>
      </c>
      <c r="C93" s="63">
        <v>22</v>
      </c>
      <c r="D93" s="60">
        <v>11226</v>
      </c>
      <c r="E93" s="63">
        <v>13</v>
      </c>
      <c r="F93" s="60">
        <v>11239</v>
      </c>
      <c r="G93" s="66"/>
      <c r="H93" s="66"/>
      <c r="I93" s="41"/>
      <c r="J93" s="41"/>
      <c r="K93" s="51">
        <v>0</v>
      </c>
      <c r="L93">
        <v>221</v>
      </c>
    </row>
    <row r="94" spans="1:12" x14ac:dyDescent="0.25">
      <c r="A94" s="60">
        <v>21</v>
      </c>
      <c r="B94" s="60">
        <v>11339</v>
      </c>
      <c r="C94" s="63">
        <v>22</v>
      </c>
      <c r="D94" s="60">
        <v>11358</v>
      </c>
      <c r="E94" s="63">
        <v>13</v>
      </c>
      <c r="F94" s="60">
        <v>11372</v>
      </c>
      <c r="G94" s="66"/>
      <c r="H94" s="66"/>
      <c r="I94" s="41"/>
      <c r="J94" s="41"/>
      <c r="K94" s="51">
        <v>0</v>
      </c>
      <c r="L94">
        <v>221</v>
      </c>
    </row>
    <row r="95" spans="1:12" x14ac:dyDescent="0.25">
      <c r="A95" s="60">
        <v>12</v>
      </c>
      <c r="B95" s="60">
        <v>11486</v>
      </c>
      <c r="C95" s="63">
        <v>13</v>
      </c>
      <c r="D95" s="60">
        <v>11497</v>
      </c>
      <c r="E95" s="63">
        <v>13</v>
      </c>
      <c r="F95" s="60">
        <v>11508</v>
      </c>
      <c r="G95" s="66"/>
      <c r="H95" s="66"/>
      <c r="I95" s="41"/>
      <c r="J95" s="41"/>
      <c r="K95" s="51">
        <v>0</v>
      </c>
      <c r="L95">
        <v>111</v>
      </c>
    </row>
    <row r="96" spans="1:12" x14ac:dyDescent="0.25">
      <c r="A96" s="60">
        <v>21</v>
      </c>
      <c r="B96" s="60">
        <v>11608</v>
      </c>
      <c r="C96" s="63">
        <v>22</v>
      </c>
      <c r="D96" s="60">
        <v>11616</v>
      </c>
      <c r="E96" s="63">
        <v>24</v>
      </c>
      <c r="F96" s="60">
        <v>11628</v>
      </c>
      <c r="G96" s="66"/>
      <c r="H96" s="66"/>
      <c r="I96" s="41"/>
      <c r="J96" s="41"/>
      <c r="K96" s="51">
        <v>0</v>
      </c>
      <c r="L96">
        <v>222</v>
      </c>
    </row>
    <row r="97" spans="1:12" x14ac:dyDescent="0.25">
      <c r="A97" s="60">
        <v>21</v>
      </c>
      <c r="B97" s="60">
        <v>11739</v>
      </c>
      <c r="C97" s="63">
        <v>11</v>
      </c>
      <c r="D97" s="60">
        <v>11758</v>
      </c>
      <c r="E97" s="63">
        <v>11</v>
      </c>
      <c r="F97" s="60">
        <v>11766</v>
      </c>
      <c r="G97" s="66"/>
      <c r="H97" s="66"/>
      <c r="I97" s="41"/>
      <c r="J97" s="41"/>
      <c r="K97" s="51">
        <v>1</v>
      </c>
      <c r="L97">
        <v>211</v>
      </c>
    </row>
    <row r="98" spans="1:12" x14ac:dyDescent="0.25">
      <c r="A98" s="17"/>
      <c r="B98" s="17"/>
      <c r="C98" s="17"/>
      <c r="D98" s="17"/>
      <c r="E98" s="17"/>
      <c r="F98" s="17"/>
      <c r="G98" s="17"/>
      <c r="H9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0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136</v>
      </c>
    </row>
    <row r="2" spans="1:48" x14ac:dyDescent="0.25">
      <c r="A2" t="s">
        <v>0</v>
      </c>
      <c r="B2" s="34">
        <v>40625</v>
      </c>
      <c r="C2" s="35"/>
      <c r="F2" s="26" t="s">
        <v>77</v>
      </c>
      <c r="G2" s="27">
        <v>0</v>
      </c>
    </row>
    <row r="3" spans="1:48" x14ac:dyDescent="0.25">
      <c r="A3" t="s">
        <v>1</v>
      </c>
      <c r="B3">
        <v>0</v>
      </c>
      <c r="F3" s="26" t="s">
        <v>78</v>
      </c>
      <c r="G3" s="27">
        <f>Start!J2</f>
        <v>211</v>
      </c>
      <c r="P3" s="26" t="s">
        <v>79</v>
      </c>
      <c r="Q3" s="27">
        <f>4994-COUNTBLANK(L7:L5000)</f>
        <v>83</v>
      </c>
      <c r="V3" s="26" t="s">
        <v>112</v>
      </c>
      <c r="W3">
        <f>COUNTA(L7:L20)</f>
        <v>14</v>
      </c>
      <c r="AA3" s="26" t="s">
        <v>112</v>
      </c>
      <c r="AB3">
        <f>COUNTA(L21:L34)</f>
        <v>14</v>
      </c>
      <c r="AF3" s="26" t="s">
        <v>112</v>
      </c>
      <c r="AG3">
        <f>COUNTA(L35:L47)</f>
        <v>13</v>
      </c>
      <c r="AK3" s="26" t="s">
        <v>112</v>
      </c>
      <c r="AL3">
        <f>COUNTA(L48:L61)</f>
        <v>14</v>
      </c>
      <c r="AP3" s="26" t="s">
        <v>112</v>
      </c>
      <c r="AQ3">
        <f>COUNTA(L62:L75)</f>
        <v>14</v>
      </c>
      <c r="AU3" s="26" t="s">
        <v>112</v>
      </c>
      <c r="AV3">
        <f>COUNTA(L76:L89)</f>
        <v>14</v>
      </c>
    </row>
    <row r="4" spans="1:48" x14ac:dyDescent="0.25">
      <c r="A4" t="s">
        <v>2</v>
      </c>
      <c r="B4">
        <v>0</v>
      </c>
      <c r="P4" s="26" t="s">
        <v>80</v>
      </c>
      <c r="Q4" s="27">
        <f>SUM(O7:O14)</f>
        <v>83</v>
      </c>
      <c r="V4" s="26" t="s">
        <v>113</v>
      </c>
      <c r="W4">
        <f>SUM(U7:U14)</f>
        <v>14</v>
      </c>
      <c r="AA4" s="26" t="s">
        <v>113</v>
      </c>
      <c r="AB4">
        <f>SUM(Z7:Z14)</f>
        <v>14</v>
      </c>
      <c r="AF4" s="26" t="s">
        <v>113</v>
      </c>
      <c r="AG4">
        <f>SUM(AE7:AE14)</f>
        <v>13</v>
      </c>
      <c r="AK4" s="26" t="s">
        <v>113</v>
      </c>
      <c r="AL4">
        <f>SUM(AJ7:AJ14)</f>
        <v>14</v>
      </c>
      <c r="AP4" s="26" t="s">
        <v>113</v>
      </c>
      <c r="AQ4">
        <f>SUM(AO7:AO14)</f>
        <v>14</v>
      </c>
      <c r="AU4" s="26" t="s">
        <v>113</v>
      </c>
      <c r="AV4">
        <f>SUM(AT7:AT14)</f>
        <v>14</v>
      </c>
    </row>
    <row r="5" spans="1:48" ht="15.75" thickBot="1" x14ac:dyDescent="0.3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5.75" thickBot="1" x14ac:dyDescent="0.3">
      <c r="A6" s="29" t="s">
        <v>85</v>
      </c>
      <c r="B6" s="30" t="s">
        <v>86</v>
      </c>
      <c r="C6" s="29" t="s">
        <v>87</v>
      </c>
      <c r="D6" s="30" t="s">
        <v>88</v>
      </c>
      <c r="E6" s="29" t="s">
        <v>89</v>
      </c>
      <c r="F6" s="30" t="s">
        <v>90</v>
      </c>
      <c r="G6" s="29" t="s">
        <v>91</v>
      </c>
      <c r="H6" s="30" t="s">
        <v>92</v>
      </c>
      <c r="I6" s="31" t="s">
        <v>93</v>
      </c>
      <c r="J6" s="32" t="s">
        <v>94</v>
      </c>
      <c r="K6" s="31" t="s">
        <v>95</v>
      </c>
      <c r="L6" s="33" t="s">
        <v>96</v>
      </c>
      <c r="N6" s="37" t="s">
        <v>81</v>
      </c>
      <c r="O6" s="38"/>
      <c r="P6" s="39" t="s">
        <v>82</v>
      </c>
      <c r="Q6" s="39" t="s">
        <v>83</v>
      </c>
      <c r="T6" s="53" t="s">
        <v>81</v>
      </c>
      <c r="U6" s="54"/>
      <c r="V6" s="39" t="s">
        <v>82</v>
      </c>
      <c r="W6" s="39" t="s">
        <v>83</v>
      </c>
      <c r="Y6" s="53" t="s">
        <v>81</v>
      </c>
      <c r="Z6" s="54"/>
      <c r="AA6" s="39" t="s">
        <v>82</v>
      </c>
      <c r="AB6" s="39" t="s">
        <v>83</v>
      </c>
      <c r="AD6" s="53" t="s">
        <v>81</v>
      </c>
      <c r="AE6" s="54"/>
      <c r="AF6" s="39" t="s">
        <v>82</v>
      </c>
      <c r="AG6" s="39" t="s">
        <v>83</v>
      </c>
      <c r="AI6" s="53" t="s">
        <v>81</v>
      </c>
      <c r="AJ6" s="54"/>
      <c r="AK6" s="39" t="s">
        <v>82</v>
      </c>
      <c r="AL6" s="39" t="s">
        <v>83</v>
      </c>
      <c r="AN6" s="53" t="s">
        <v>81</v>
      </c>
      <c r="AO6" s="54"/>
      <c r="AP6" s="39" t="s">
        <v>82</v>
      </c>
      <c r="AQ6" s="39" t="s">
        <v>83</v>
      </c>
      <c r="AS6" s="53" t="s">
        <v>81</v>
      </c>
      <c r="AT6" s="54"/>
      <c r="AU6" s="39" t="s">
        <v>82</v>
      </c>
      <c r="AV6" s="39" t="s">
        <v>83</v>
      </c>
    </row>
    <row r="7" spans="1:48" x14ac:dyDescent="0.25">
      <c r="A7" s="58">
        <v>21</v>
      </c>
      <c r="B7" s="58">
        <v>12</v>
      </c>
      <c r="C7" s="61">
        <v>22</v>
      </c>
      <c r="D7" s="58">
        <v>42</v>
      </c>
      <c r="E7" s="61">
        <v>13</v>
      </c>
      <c r="F7" s="58">
        <v>55</v>
      </c>
      <c r="G7" s="64"/>
      <c r="H7" s="64"/>
      <c r="I7" s="42"/>
      <c r="J7" s="42"/>
      <c r="K7" s="43">
        <v>0</v>
      </c>
      <c r="L7">
        <v>221</v>
      </c>
      <c r="N7" s="36">
        <v>111</v>
      </c>
      <c r="O7" s="36">
        <f>COUNTIF($L$7:$L$500,N7)</f>
        <v>14</v>
      </c>
      <c r="P7" s="36">
        <f>O7/$Q$4</f>
        <v>0.16867469879518071</v>
      </c>
      <c r="Q7" s="36">
        <f>IF(P7=0,0,(P7*((LOG(P7))/LOG(2))))</f>
        <v>-0.43310341120542756</v>
      </c>
      <c r="T7" s="36">
        <f>N7</f>
        <v>111</v>
      </c>
      <c r="U7" s="36">
        <f>COUNTIF(L7:L20,T7)</f>
        <v>3</v>
      </c>
      <c r="V7" s="36">
        <f>U7/(W4-U11)</f>
        <v>0.33333333333333331</v>
      </c>
      <c r="W7" s="36">
        <f>IF(V7=0,0,(V7*((LOG(V7))/LOG(2))))</f>
        <v>-0.52832083357371862</v>
      </c>
      <c r="Y7" s="36">
        <f>N7</f>
        <v>111</v>
      </c>
      <c r="Z7" s="36">
        <f>COUNTIF(L21:L34,Y7)</f>
        <v>4</v>
      </c>
      <c r="AA7" s="36">
        <f>Z7/(AB4-Z11)</f>
        <v>0.5</v>
      </c>
      <c r="AB7" s="36">
        <f>IF(AA7=0,0,(AA7*((LOG(AA7))/LOG(2))))</f>
        <v>-0.5</v>
      </c>
      <c r="AD7" s="36">
        <f>N7</f>
        <v>111</v>
      </c>
      <c r="AE7" s="36">
        <f>COUNTIF(L35:L47,AD7)</f>
        <v>3</v>
      </c>
      <c r="AF7" s="36">
        <f>AE7/(AG4-AE11)</f>
        <v>0.5</v>
      </c>
      <c r="AG7" s="36">
        <f>IF(AF7=0,0,(AF7*((LOG(AF7))/LOG(2))))</f>
        <v>-0.5</v>
      </c>
      <c r="AI7" s="36">
        <f>N7</f>
        <v>111</v>
      </c>
      <c r="AJ7" s="36">
        <f>COUNTIF(L48:L61,AI7)</f>
        <v>3</v>
      </c>
      <c r="AK7" s="36">
        <f>AJ7/(AL4-AJ11)</f>
        <v>0.375</v>
      </c>
      <c r="AL7" s="36">
        <f>IF(AK7=0,0,(AK7*((LOG(AK7))/LOG(2))))</f>
        <v>-0.53063906222956647</v>
      </c>
      <c r="AN7" s="36">
        <f>N7</f>
        <v>111</v>
      </c>
      <c r="AO7" s="36">
        <f>COUNTIF(L62:L75,AN7)</f>
        <v>1</v>
      </c>
      <c r="AP7" s="36">
        <f>AO7/(AQ4-AO11)</f>
        <v>0.16666666666666666</v>
      </c>
      <c r="AQ7" s="36">
        <f>IF(AP7=0,0,(AP7*((LOG(AP7))/LOG(2))))</f>
        <v>-0.43082708345352599</v>
      </c>
      <c r="AS7" s="36">
        <f>N7</f>
        <v>111</v>
      </c>
      <c r="AT7" s="36">
        <f>COUNTIF(L76:L89,AS7)</f>
        <v>0</v>
      </c>
      <c r="AU7" s="36">
        <f>AT7/(AV4-AT11)</f>
        <v>0</v>
      </c>
      <c r="AV7" s="36">
        <f>IF(AU7=0,0,(AU7*((LOG(AU7))/LOG(2))))</f>
        <v>0</v>
      </c>
    </row>
    <row r="8" spans="1:48" x14ac:dyDescent="0.25">
      <c r="A8" s="59">
        <v>21</v>
      </c>
      <c r="B8" s="59">
        <v>170</v>
      </c>
      <c r="C8" s="62">
        <v>11</v>
      </c>
      <c r="D8" s="59">
        <v>181</v>
      </c>
      <c r="E8" s="62">
        <v>11</v>
      </c>
      <c r="F8" s="59">
        <v>189</v>
      </c>
      <c r="G8" s="65"/>
      <c r="H8" s="65"/>
      <c r="I8" s="42"/>
      <c r="J8" s="42"/>
      <c r="K8" s="43">
        <v>0</v>
      </c>
      <c r="L8">
        <v>211</v>
      </c>
      <c r="N8" s="36">
        <v>112</v>
      </c>
      <c r="O8" s="36">
        <f>COUNTIF($L$7:$L$500,N8)</f>
        <v>4</v>
      </c>
      <c r="P8" s="36">
        <f>O8/$Q$4</f>
        <v>4.8192771084337352E-2</v>
      </c>
      <c r="Q8" s="36">
        <f>IF(P8=0,0,(P8*((LOG(P8))/LOG(2))))</f>
        <v>-0.2108452737998518</v>
      </c>
      <c r="T8" s="36">
        <f>N8</f>
        <v>112</v>
      </c>
      <c r="U8" s="36">
        <f>COUNTIF(L7:L20,T8)</f>
        <v>1</v>
      </c>
      <c r="V8" s="36">
        <f>U8/(W4-U11)</f>
        <v>0.1111111111111111</v>
      </c>
      <c r="W8" s="36">
        <f>IF(V8=0,0,(V8*((LOG(V8))/LOG(2))))</f>
        <v>-0.3522138890491458</v>
      </c>
      <c r="Y8" s="36">
        <f>N8</f>
        <v>112</v>
      </c>
      <c r="Z8" s="36">
        <f>COUNTIF(L21:L34,Y8)</f>
        <v>1</v>
      </c>
      <c r="AA8" s="36">
        <f>Z8/(AB4-Z11)</f>
        <v>0.125</v>
      </c>
      <c r="AB8" s="36">
        <f>IF(AA8=0,0,(AA8*((LOG(AA8))/LOG(2))))</f>
        <v>-0.375</v>
      </c>
      <c r="AD8" s="36">
        <f>N8</f>
        <v>112</v>
      </c>
      <c r="AE8" s="36">
        <f>COUNTIF(L35:L47,AD8)</f>
        <v>1</v>
      </c>
      <c r="AF8" s="36">
        <f>AE8/(AG4-AE11)</f>
        <v>0.16666666666666666</v>
      </c>
      <c r="AG8" s="36">
        <f>IF(AF8=0,0,(AF8*((LOG(AF8))/LOG(2))))</f>
        <v>-0.43082708345352599</v>
      </c>
      <c r="AI8" s="36">
        <f>N8</f>
        <v>112</v>
      </c>
      <c r="AJ8" s="36">
        <f>COUNTIF(L48:L61,AI8)</f>
        <v>1</v>
      </c>
      <c r="AK8" s="36">
        <f>AJ8/(AL4-AJ11)</f>
        <v>0.125</v>
      </c>
      <c r="AL8" s="36">
        <f>IF(AK8=0,0,(AK8*((LOG(AK8))/LOG(2))))</f>
        <v>-0.375</v>
      </c>
      <c r="AN8" s="36">
        <f>N8</f>
        <v>112</v>
      </c>
      <c r="AO8" s="36">
        <f>COUNTIF(L62:L75,AN8)</f>
        <v>0</v>
      </c>
      <c r="AP8" s="36">
        <f>AO8/(AQ4-AO11)</f>
        <v>0</v>
      </c>
      <c r="AQ8" s="36">
        <f>IF(AP8=0,0,(AP8*((LOG(AP8))/LOG(2))))</f>
        <v>0</v>
      </c>
      <c r="AS8" s="36">
        <f>N8</f>
        <v>112</v>
      </c>
      <c r="AT8" s="36">
        <f>COUNTIF(L76:L89,AS8)</f>
        <v>0</v>
      </c>
      <c r="AU8" s="36">
        <f>AT8/(AV4-AT11)</f>
        <v>0</v>
      </c>
      <c r="AV8" s="36">
        <f>IF(AU8=0,0,(AU8*((LOG(AU8))/LOG(2))))</f>
        <v>0</v>
      </c>
    </row>
    <row r="9" spans="1:48" x14ac:dyDescent="0.25">
      <c r="A9" s="59">
        <v>21</v>
      </c>
      <c r="B9" s="59">
        <v>283</v>
      </c>
      <c r="C9" s="62">
        <v>22</v>
      </c>
      <c r="D9" s="59">
        <v>292</v>
      </c>
      <c r="E9" s="62">
        <v>13</v>
      </c>
      <c r="F9" s="59">
        <v>315</v>
      </c>
      <c r="G9" s="65"/>
      <c r="H9" s="65"/>
      <c r="I9" s="42"/>
      <c r="J9" s="42"/>
      <c r="K9" s="43">
        <v>0</v>
      </c>
      <c r="L9">
        <v>221</v>
      </c>
      <c r="N9" s="36">
        <v>121</v>
      </c>
      <c r="O9" s="36">
        <f>COUNTIF($L$7:$L$500,N9)</f>
        <v>5</v>
      </c>
      <c r="P9" s="36">
        <f>O9/$Q$4</f>
        <v>6.0240963855421686E-2</v>
      </c>
      <c r="Q9" s="36">
        <f>IF(P9=0,0,(P9*((LOG(P9))/LOG(2))))</f>
        <v>-0.24416333352166036</v>
      </c>
      <c r="T9" s="36">
        <f>N9</f>
        <v>121</v>
      </c>
      <c r="U9" s="36">
        <f>COUNTIF(L7:L20,T9)</f>
        <v>1</v>
      </c>
      <c r="V9" s="36">
        <f>U9/(W4-U11)</f>
        <v>0.1111111111111111</v>
      </c>
      <c r="W9" s="36">
        <f>IF(V9=0,0,(V9*((LOG(V9))/LOG(2))))</f>
        <v>-0.3522138890491458</v>
      </c>
      <c r="Y9" s="36">
        <f>N9</f>
        <v>121</v>
      </c>
      <c r="Z9" s="36">
        <f>COUNTIF(L21:L34,Y9)</f>
        <v>1</v>
      </c>
      <c r="AA9" s="36">
        <f>Z9/(AB4-Z11)</f>
        <v>0.125</v>
      </c>
      <c r="AB9" s="36">
        <f>IF(AA9=0,0,(AA9*((LOG(AA9))/LOG(2))))</f>
        <v>-0.375</v>
      </c>
      <c r="AD9" s="36">
        <f>N9</f>
        <v>121</v>
      </c>
      <c r="AE9" s="36">
        <f>COUNTIF(L35:L47,AD9)</f>
        <v>1</v>
      </c>
      <c r="AF9" s="36">
        <f>AE9/(AG4-AE11)</f>
        <v>0.16666666666666666</v>
      </c>
      <c r="AG9" s="36">
        <f>IF(AF9=0,0,(AF9*((LOG(AF9))/LOG(2))))</f>
        <v>-0.43082708345352599</v>
      </c>
      <c r="AI9" s="36">
        <f>N9</f>
        <v>121</v>
      </c>
      <c r="AJ9" s="36">
        <f>COUNTIF(L48:L61,AI9)</f>
        <v>0</v>
      </c>
      <c r="AK9" s="36">
        <f>AJ9/(AL4-AJ11)</f>
        <v>0</v>
      </c>
      <c r="AL9" s="36">
        <f>IF(AK9=0,0,(AK9*((LOG(AK9))/LOG(2))))</f>
        <v>0</v>
      </c>
      <c r="AN9" s="36">
        <f>N9</f>
        <v>121</v>
      </c>
      <c r="AO9" s="36">
        <f>COUNTIF(L62:L75,AN9)</f>
        <v>0</v>
      </c>
      <c r="AP9" s="36">
        <f>AO9/(AQ4-AO11)</f>
        <v>0</v>
      </c>
      <c r="AQ9" s="36">
        <f>IF(AP9=0,0,(AP9*((LOG(AP9))/LOG(2))))</f>
        <v>0</v>
      </c>
      <c r="AS9" s="36">
        <f>N9</f>
        <v>121</v>
      </c>
      <c r="AT9" s="36">
        <f>COUNTIF(L76:L89,AS9)</f>
        <v>2</v>
      </c>
      <c r="AU9" s="36">
        <f>AT9/(AV4-AT11)</f>
        <v>0.33333333333333331</v>
      </c>
      <c r="AV9" s="36">
        <f>IF(AU9=0,0,(AU9*((LOG(AU9))/LOG(2))))</f>
        <v>-0.52832083357371862</v>
      </c>
    </row>
    <row r="10" spans="1:48" x14ac:dyDescent="0.25">
      <c r="A10" s="59">
        <v>21</v>
      </c>
      <c r="B10" s="59">
        <v>414</v>
      </c>
      <c r="C10" s="62">
        <v>11</v>
      </c>
      <c r="D10" s="59">
        <v>428</v>
      </c>
      <c r="E10" s="62">
        <v>11</v>
      </c>
      <c r="F10" s="59">
        <v>437</v>
      </c>
      <c r="G10" s="65"/>
      <c r="H10" s="65"/>
      <c r="I10" s="42"/>
      <c r="J10" s="42"/>
      <c r="K10" s="43">
        <v>0</v>
      </c>
      <c r="L10">
        <v>211</v>
      </c>
      <c r="N10" s="36">
        <v>122</v>
      </c>
      <c r="O10" s="36">
        <f>COUNTIF($L$7:$L$500,N10)</f>
        <v>0</v>
      </c>
      <c r="P10" s="36">
        <f>O10/$Q$4</f>
        <v>0</v>
      </c>
      <c r="Q10" s="36">
        <f>IF(P10=0,0,(P10*((LOG(P10))/LOG(2))))</f>
        <v>0</v>
      </c>
      <c r="T10" s="36">
        <f>N10</f>
        <v>122</v>
      </c>
      <c r="U10" s="36">
        <f>COUNTIF(L7:L20,T10)</f>
        <v>0</v>
      </c>
      <c r="V10" s="36">
        <f>U10/(W4-U11)</f>
        <v>0</v>
      </c>
      <c r="W10" s="36">
        <f>IF(V10=0,0,(V10*((LOG(V10))/LOG(2))))</f>
        <v>0</v>
      </c>
      <c r="Y10" s="36">
        <f>N10</f>
        <v>122</v>
      </c>
      <c r="Z10" s="36">
        <f>COUNTIF(L21:L34,Y10)</f>
        <v>0</v>
      </c>
      <c r="AA10" s="36">
        <f>Z10/(AB4-Z11)</f>
        <v>0</v>
      </c>
      <c r="AB10" s="36">
        <f>IF(AA10=0,0,(AA10*((LOG(AA10))/LOG(2))))</f>
        <v>0</v>
      </c>
      <c r="AD10" s="36">
        <f>N10</f>
        <v>122</v>
      </c>
      <c r="AE10" s="36">
        <f>COUNTIF(L35:L47,AD10)</f>
        <v>0</v>
      </c>
      <c r="AF10" s="36">
        <f>AE10/(AG4-AE11)</f>
        <v>0</v>
      </c>
      <c r="AG10" s="36">
        <f>IF(AF10=0,0,(AF10*((LOG(AF10))/LOG(2))))</f>
        <v>0</v>
      </c>
      <c r="AI10" s="36">
        <f>N10</f>
        <v>122</v>
      </c>
      <c r="AJ10" s="36">
        <f>COUNTIF(L48:L61,AI10)</f>
        <v>0</v>
      </c>
      <c r="AK10" s="36">
        <f>AJ10/(AL4-AJ11)</f>
        <v>0</v>
      </c>
      <c r="AL10" s="36">
        <f>IF(AK10=0,0,(AK10*((LOG(AK10))/LOG(2))))</f>
        <v>0</v>
      </c>
      <c r="AN10" s="36">
        <f>N10</f>
        <v>122</v>
      </c>
      <c r="AO10" s="36">
        <f>COUNTIF(L62:L75,AN10)</f>
        <v>0</v>
      </c>
      <c r="AP10" s="36">
        <f>AO10/(AQ4-AO11)</f>
        <v>0</v>
      </c>
      <c r="AQ10" s="36">
        <f>IF(AP10=0,0,(AP10*((LOG(AP10))/LOG(2))))</f>
        <v>0</v>
      </c>
      <c r="AS10" s="36">
        <f>N10</f>
        <v>122</v>
      </c>
      <c r="AT10" s="36">
        <f>COUNTIF(L76:L89,AS10)</f>
        <v>0</v>
      </c>
      <c r="AU10" s="36">
        <f>AT10/(AV4-AT11)</f>
        <v>0</v>
      </c>
      <c r="AV10" s="36">
        <f>IF(AU10=0,0,(AU10*((LOG(AU10))/LOG(2))))</f>
        <v>0</v>
      </c>
    </row>
    <row r="11" spans="1:48" x14ac:dyDescent="0.25">
      <c r="A11" s="59">
        <v>21</v>
      </c>
      <c r="B11" s="59">
        <v>528</v>
      </c>
      <c r="C11" s="62">
        <v>11</v>
      </c>
      <c r="D11" s="59">
        <v>540</v>
      </c>
      <c r="E11" s="62">
        <v>11</v>
      </c>
      <c r="F11" s="59">
        <v>547</v>
      </c>
      <c r="G11" s="65"/>
      <c r="H11" s="65"/>
      <c r="I11" s="42"/>
      <c r="J11" s="42"/>
      <c r="K11" s="43">
        <v>0</v>
      </c>
      <c r="L11">
        <v>211</v>
      </c>
      <c r="N11" s="36">
        <v>211</v>
      </c>
      <c r="O11" s="36">
        <f>COUNTIF($L$7:$L$500,N11)</f>
        <v>40</v>
      </c>
      <c r="P11" s="36">
        <f>O11/$Q$4</f>
        <v>0.48192771084337349</v>
      </c>
      <c r="Q11" s="36">
        <f>IF(P11=0,0,(P11*((LOG(P11))/LOG(2))))</f>
        <v>-0.50752353564316255</v>
      </c>
      <c r="T11" s="36">
        <f>N11</f>
        <v>211</v>
      </c>
      <c r="U11" s="36">
        <f>COUNTIF(L7:L20,T11)</f>
        <v>5</v>
      </c>
      <c r="V11" s="55"/>
      <c r="W11" s="56"/>
      <c r="Y11" s="36">
        <f>N11</f>
        <v>211</v>
      </c>
      <c r="Z11" s="36">
        <f>COUNTIF(L21:L34,Y11)</f>
        <v>6</v>
      </c>
      <c r="AA11" s="55"/>
      <c r="AB11" s="56"/>
      <c r="AD11" s="36">
        <f>N11</f>
        <v>211</v>
      </c>
      <c r="AE11" s="36">
        <f>COUNTIF(L35:L47,AD11)</f>
        <v>7</v>
      </c>
      <c r="AF11" s="55"/>
      <c r="AG11" s="56"/>
      <c r="AI11" s="36">
        <f>N11</f>
        <v>211</v>
      </c>
      <c r="AJ11" s="36">
        <f>COUNTIF(L48:L61,AI11)</f>
        <v>6</v>
      </c>
      <c r="AK11" s="55"/>
      <c r="AL11" s="56"/>
      <c r="AN11" s="36">
        <f>N11</f>
        <v>211</v>
      </c>
      <c r="AO11" s="36">
        <f>COUNTIF(L62:L75,AN11)</f>
        <v>8</v>
      </c>
      <c r="AP11" s="55"/>
      <c r="AQ11" s="56"/>
      <c r="AS11" s="36">
        <f>N11</f>
        <v>211</v>
      </c>
      <c r="AT11" s="36">
        <f>COUNTIF(L76:L89,AS11)</f>
        <v>8</v>
      </c>
      <c r="AU11" s="55"/>
      <c r="AV11" s="56"/>
    </row>
    <row r="12" spans="1:48" x14ac:dyDescent="0.25">
      <c r="A12" s="59">
        <v>21</v>
      </c>
      <c r="B12" s="59">
        <v>637</v>
      </c>
      <c r="C12" s="62">
        <v>22</v>
      </c>
      <c r="D12" s="59">
        <v>649</v>
      </c>
      <c r="E12" s="62">
        <v>13</v>
      </c>
      <c r="F12" s="59">
        <v>659</v>
      </c>
      <c r="G12" s="65"/>
      <c r="H12" s="65"/>
      <c r="I12" s="42"/>
      <c r="J12" s="42"/>
      <c r="K12" s="43">
        <v>0</v>
      </c>
      <c r="L12">
        <v>221</v>
      </c>
      <c r="N12" s="36">
        <v>212</v>
      </c>
      <c r="O12" s="36">
        <f>COUNTIF($L$7:$L$500,N12)</f>
        <v>0</v>
      </c>
      <c r="P12" s="36">
        <f>O12/$Q$4</f>
        <v>0</v>
      </c>
      <c r="Q12" s="36">
        <f>IF(P12=0,0,(P12*((LOG(P12))/LOG(2))))</f>
        <v>0</v>
      </c>
      <c r="T12" s="36">
        <f>N12</f>
        <v>212</v>
      </c>
      <c r="U12" s="36">
        <f>COUNTIF(L7:L20,T12)</f>
        <v>0</v>
      </c>
      <c r="V12" s="36">
        <f>U12/(W4-U11)</f>
        <v>0</v>
      </c>
      <c r="W12" s="36">
        <f>IF(V12=0,0,(V12*((LOG(V12))/LOG(2))))</f>
        <v>0</v>
      </c>
      <c r="Y12" s="36">
        <f>N12</f>
        <v>212</v>
      </c>
      <c r="Z12" s="36">
        <f>COUNTIF(L21:L34,Y12)</f>
        <v>0</v>
      </c>
      <c r="AA12" s="36">
        <f>Z12/(AB4-Z11)</f>
        <v>0</v>
      </c>
      <c r="AB12" s="36">
        <f>IF(AA12=0,0,(AA12*((LOG(AA12))/LOG(2))))</f>
        <v>0</v>
      </c>
      <c r="AD12" s="36">
        <f>N12</f>
        <v>212</v>
      </c>
      <c r="AE12" s="36">
        <f>COUNTIF(L35:L47,AD12)</f>
        <v>0</v>
      </c>
      <c r="AF12" s="36">
        <f>AE12/(AG4-AE11)</f>
        <v>0</v>
      </c>
      <c r="AG12" s="36">
        <f>IF(AF12=0,0,(AF12*((LOG(AF12))/LOG(2))))</f>
        <v>0</v>
      </c>
      <c r="AI12" s="36">
        <f>N12</f>
        <v>212</v>
      </c>
      <c r="AJ12" s="36">
        <f>COUNTIF(L48:L61,AI12)</f>
        <v>0</v>
      </c>
      <c r="AK12" s="36">
        <f>AJ12/(AL4-AJ11)</f>
        <v>0</v>
      </c>
      <c r="AL12" s="36">
        <f>IF(AK12=0,0,(AK12*((LOG(AK12))/LOG(2))))</f>
        <v>0</v>
      </c>
      <c r="AN12" s="36">
        <f>N12</f>
        <v>212</v>
      </c>
      <c r="AO12" s="36">
        <f>COUNTIF(L62:L75,AN12)</f>
        <v>0</v>
      </c>
      <c r="AP12" s="36">
        <f>AO12/(AQ4-AO11)</f>
        <v>0</v>
      </c>
      <c r="AQ12" s="36">
        <f>IF(AP12=0,0,(AP12*((LOG(AP12))/LOG(2))))</f>
        <v>0</v>
      </c>
      <c r="AS12" s="36">
        <f>N12</f>
        <v>212</v>
      </c>
      <c r="AT12" s="36">
        <f>COUNTIF(L76:L89,AS12)</f>
        <v>0</v>
      </c>
      <c r="AU12" s="36">
        <f>AT12/(AV4-AT11)</f>
        <v>0</v>
      </c>
      <c r="AV12" s="36">
        <f>IF(AU12=0,0,(AU12*((LOG(AU12))/LOG(2))))</f>
        <v>0</v>
      </c>
    </row>
    <row r="13" spans="1:48" x14ac:dyDescent="0.25">
      <c r="A13" s="59">
        <v>21</v>
      </c>
      <c r="B13" s="59">
        <v>763</v>
      </c>
      <c r="C13" s="62">
        <v>11</v>
      </c>
      <c r="D13" s="59">
        <v>780</v>
      </c>
      <c r="E13" s="62">
        <v>11</v>
      </c>
      <c r="F13" s="59">
        <v>788</v>
      </c>
      <c r="G13" s="65"/>
      <c r="H13" s="65"/>
      <c r="I13" s="42"/>
      <c r="J13" s="42"/>
      <c r="K13" s="43">
        <v>0</v>
      </c>
      <c r="L13">
        <v>211</v>
      </c>
      <c r="N13" s="36">
        <v>221</v>
      </c>
      <c r="O13" s="36">
        <f>COUNTIF($L$7:$L$500,N13)</f>
        <v>16</v>
      </c>
      <c r="P13" s="36">
        <f>O13/$Q$4</f>
        <v>0.19277108433734941</v>
      </c>
      <c r="Q13" s="36">
        <f>IF(P13=0,0,(P13*((LOG(P13))/LOG(2))))</f>
        <v>-0.45783892652470837</v>
      </c>
      <c r="T13" s="36">
        <f>N13</f>
        <v>221</v>
      </c>
      <c r="U13" s="36">
        <f>COUNTIF(L7:L20,T13)</f>
        <v>4</v>
      </c>
      <c r="V13" s="36">
        <f>U13/(W4-U11)</f>
        <v>0.44444444444444442</v>
      </c>
      <c r="W13" s="36">
        <f>IF(V13=0,0,(V13*((LOG(V13))/LOG(2))))</f>
        <v>-0.51996666730769447</v>
      </c>
      <c r="Y13" s="36">
        <f>N13</f>
        <v>221</v>
      </c>
      <c r="Z13" s="36">
        <f>COUNTIF(L21:L34,Y13)</f>
        <v>1</v>
      </c>
      <c r="AA13" s="36">
        <f>Z13/(AB4-Z11)</f>
        <v>0.125</v>
      </c>
      <c r="AB13" s="36">
        <f>IF(AA13=0,0,(AA13*((LOG(AA13))/LOG(2))))</f>
        <v>-0.375</v>
      </c>
      <c r="AD13" s="36">
        <f>N13</f>
        <v>221</v>
      </c>
      <c r="AE13" s="36">
        <f>COUNTIF(L35:L47,AD13)</f>
        <v>1</v>
      </c>
      <c r="AF13" s="36">
        <f>AE13/(AG4-AE11)</f>
        <v>0.16666666666666666</v>
      </c>
      <c r="AG13" s="36">
        <f>IF(AF13=0,0,(AF13*((LOG(AF13))/LOG(2))))</f>
        <v>-0.43082708345352599</v>
      </c>
      <c r="AI13" s="36">
        <f>N13</f>
        <v>221</v>
      </c>
      <c r="AJ13" s="36">
        <f>COUNTIF(L48:L61,AI13)</f>
        <v>4</v>
      </c>
      <c r="AK13" s="36">
        <f>AJ13/(AL4-AJ11)</f>
        <v>0.5</v>
      </c>
      <c r="AL13" s="36">
        <f>IF(AK13=0,0,(AK13*((LOG(AK13))/LOG(2))))</f>
        <v>-0.5</v>
      </c>
      <c r="AN13" s="36">
        <f>N13</f>
        <v>221</v>
      </c>
      <c r="AO13" s="36">
        <f>COUNTIF(L62:L75,AN13)</f>
        <v>3</v>
      </c>
      <c r="AP13" s="36">
        <f>AO13/(AQ4-AO11)</f>
        <v>0.5</v>
      </c>
      <c r="AQ13" s="36">
        <f>IF(AP13=0,0,(AP13*((LOG(AP13))/LOG(2))))</f>
        <v>-0.5</v>
      </c>
      <c r="AS13" s="36">
        <f>N13</f>
        <v>221</v>
      </c>
      <c r="AT13" s="36">
        <f>COUNTIF(L76:L89,AS13)</f>
        <v>3</v>
      </c>
      <c r="AU13" s="36">
        <f>AT13/(AV4-AT11)</f>
        <v>0.5</v>
      </c>
      <c r="AV13" s="36">
        <f>IF(AU13=0,0,(AU13*((LOG(AU13))/LOG(2))))</f>
        <v>-0.5</v>
      </c>
    </row>
    <row r="14" spans="1:48" x14ac:dyDescent="0.25">
      <c r="A14" s="59">
        <v>12</v>
      </c>
      <c r="B14" s="59">
        <v>917</v>
      </c>
      <c r="C14" s="62">
        <v>13</v>
      </c>
      <c r="D14" s="59">
        <v>926</v>
      </c>
      <c r="E14" s="62">
        <v>24</v>
      </c>
      <c r="F14" s="59">
        <v>942</v>
      </c>
      <c r="G14" s="65"/>
      <c r="H14" s="65"/>
      <c r="I14" s="42"/>
      <c r="J14" s="42"/>
      <c r="K14" s="43">
        <v>0</v>
      </c>
      <c r="L14">
        <v>112</v>
      </c>
      <c r="N14" s="36">
        <v>222</v>
      </c>
      <c r="O14" s="36">
        <f>COUNTIF($L$7:$L$500,N14)</f>
        <v>4</v>
      </c>
      <c r="P14" s="36">
        <f>O14/$Q$4</f>
        <v>4.8192771084337352E-2</v>
      </c>
      <c r="Q14" s="36">
        <f>IF(P14=0,0,(P14*((LOG(P14))/LOG(2))))</f>
        <v>-0.2108452737998518</v>
      </c>
      <c r="T14" s="36">
        <f>N14</f>
        <v>222</v>
      </c>
      <c r="U14" s="36">
        <f>COUNTIF(L7:L20,T14)</f>
        <v>0</v>
      </c>
      <c r="V14" s="36">
        <f>U14/(W4-U11)</f>
        <v>0</v>
      </c>
      <c r="W14" s="36">
        <f>IF(V14=0,0,(V14*((LOG(V14))/LOG(2))))</f>
        <v>0</v>
      </c>
      <c r="Y14" s="36">
        <f>N14</f>
        <v>222</v>
      </c>
      <c r="Z14" s="36">
        <f>COUNTIF(L21:L34,Y14)</f>
        <v>1</v>
      </c>
      <c r="AA14" s="36">
        <f>Z14/(AB4-Z11)</f>
        <v>0.125</v>
      </c>
      <c r="AB14" s="36">
        <f>IF(AA14=0,0,(AA14*((LOG(AA14))/LOG(2))))</f>
        <v>-0.375</v>
      </c>
      <c r="AD14" s="36">
        <f>N14</f>
        <v>222</v>
      </c>
      <c r="AE14" s="36">
        <f>COUNTIF(L35:L47,AD14)</f>
        <v>0</v>
      </c>
      <c r="AF14" s="36">
        <f>AE14/(AG4-AE11)</f>
        <v>0</v>
      </c>
      <c r="AG14" s="36">
        <f>IF(AF14=0,0,(AF14*((LOG(AF14))/LOG(2))))</f>
        <v>0</v>
      </c>
      <c r="AI14" s="36">
        <f>N14</f>
        <v>222</v>
      </c>
      <c r="AJ14" s="36">
        <f>COUNTIF(L48:L61,AI14)</f>
        <v>0</v>
      </c>
      <c r="AK14" s="36">
        <f>AJ14/(AL4-AJ11)</f>
        <v>0</v>
      </c>
      <c r="AL14" s="36">
        <f>IF(AK14=0,0,(AK14*((LOG(AK14))/LOG(2))))</f>
        <v>0</v>
      </c>
      <c r="AN14" s="36">
        <f>N14</f>
        <v>222</v>
      </c>
      <c r="AO14" s="36">
        <f>COUNTIF(L62:L75,AN14)</f>
        <v>2</v>
      </c>
      <c r="AP14" s="36">
        <f>AO14/(AQ4-AO11)</f>
        <v>0.33333333333333331</v>
      </c>
      <c r="AQ14" s="36">
        <f>IF(AP14=0,0,(AP14*((LOG(AP14))/LOG(2))))</f>
        <v>-0.52832083357371862</v>
      </c>
      <c r="AS14" s="36">
        <f>N14</f>
        <v>222</v>
      </c>
      <c r="AT14" s="36">
        <f>COUNTIF(L76:L89,AS14)</f>
        <v>1</v>
      </c>
      <c r="AU14" s="36">
        <f>AT14/(AV4-AT11)</f>
        <v>0.16666666666666666</v>
      </c>
      <c r="AV14" s="36">
        <f>IF(AU14=0,0,(AU14*((LOG(AU14))/LOG(2))))</f>
        <v>-0.43082708345352599</v>
      </c>
    </row>
    <row r="15" spans="1:48" x14ac:dyDescent="0.25">
      <c r="A15" s="59">
        <v>21</v>
      </c>
      <c r="B15" s="59">
        <v>1043</v>
      </c>
      <c r="C15" s="62">
        <v>22</v>
      </c>
      <c r="D15" s="59">
        <v>1059</v>
      </c>
      <c r="E15" s="62">
        <v>13</v>
      </c>
      <c r="F15" s="59">
        <v>1072</v>
      </c>
      <c r="G15" s="65"/>
      <c r="H15" s="65"/>
      <c r="I15" s="42"/>
      <c r="J15" s="42"/>
      <c r="K15" s="43">
        <v>0</v>
      </c>
      <c r="L15">
        <v>221</v>
      </c>
      <c r="P15">
        <f>SUM(P7:P14)</f>
        <v>1</v>
      </c>
      <c r="Q15">
        <f>-SUM(Q7:Q14)</f>
        <v>2.0643197544946621</v>
      </c>
      <c r="V15">
        <f>SUM(V7:V14)</f>
        <v>1</v>
      </c>
      <c r="W15">
        <f>-SUM(W7:W14)</f>
        <v>1.7527152789797045</v>
      </c>
      <c r="AA15">
        <f>SUM(AA7:AA14)</f>
        <v>1</v>
      </c>
      <c r="AB15">
        <f>-SUM(AB7:AB14)</f>
        <v>2</v>
      </c>
      <c r="AF15">
        <f>SUM(AF7:AF14)</f>
        <v>0.99999999999999989</v>
      </c>
      <c r="AG15">
        <f>-SUM(AG7:AG14)</f>
        <v>1.7924812503605778</v>
      </c>
      <c r="AK15">
        <f>SUM(AK7:AK14)</f>
        <v>1</v>
      </c>
      <c r="AL15">
        <f>-SUM(AL7:AL14)</f>
        <v>1.4056390622295665</v>
      </c>
      <c r="AP15">
        <f>SUM(AP7:AP14)</f>
        <v>1</v>
      </c>
      <c r="AQ15">
        <f>-SUM(AQ7:AQ14)</f>
        <v>1.4591479170272446</v>
      </c>
      <c r="AU15">
        <f>SUM(AU7:AU14)</f>
        <v>0.99999999999999989</v>
      </c>
      <c r="AV15">
        <f>-SUM(AV7:AV14)</f>
        <v>1.4591479170272446</v>
      </c>
    </row>
    <row r="16" spans="1:48" x14ac:dyDescent="0.25">
      <c r="A16" s="59">
        <v>12</v>
      </c>
      <c r="B16" s="59">
        <v>1187</v>
      </c>
      <c r="C16" s="62">
        <v>24</v>
      </c>
      <c r="D16" s="59">
        <v>1200</v>
      </c>
      <c r="E16" s="62">
        <v>13</v>
      </c>
      <c r="F16" s="59">
        <v>1213</v>
      </c>
      <c r="G16" s="65"/>
      <c r="H16" s="65"/>
      <c r="I16" s="42"/>
      <c r="J16" s="42"/>
      <c r="K16" s="43">
        <v>0</v>
      </c>
      <c r="L16">
        <v>121</v>
      </c>
      <c r="P16" s="28" t="s">
        <v>84</v>
      </c>
      <c r="Q16" s="28">
        <f>Q15/(LOG(Q4)/LOG(2))</f>
        <v>0.32381286056743819</v>
      </c>
      <c r="V16" s="28" t="s">
        <v>111</v>
      </c>
      <c r="W16" s="28">
        <f>W15/(LOG(W4)/LOG(2))</f>
        <v>0.46034985307660442</v>
      </c>
      <c r="AA16" s="28" t="s">
        <v>114</v>
      </c>
      <c r="AB16" s="28">
        <f>AB15/(LOG(AB4)/LOG(2))</f>
        <v>0.52529907007438714</v>
      </c>
      <c r="AF16" s="28" t="s">
        <v>115</v>
      </c>
      <c r="AG16" s="28">
        <f>AG15/(LOG(AG4)/LOG(2))</f>
        <v>0.484396824943017</v>
      </c>
      <c r="AK16" s="28" t="s">
        <v>116</v>
      </c>
      <c r="AL16" s="28">
        <f>AL15/(LOG(AL4)/LOG(2))</f>
        <v>0.36919044612471241</v>
      </c>
      <c r="AP16" s="28" t="s">
        <v>117</v>
      </c>
      <c r="AQ16" s="28">
        <f>AQ15/(LOG(AQ4)/LOG(2))</f>
        <v>0.38324452195769532</v>
      </c>
      <c r="AU16" s="28" t="s">
        <v>118</v>
      </c>
      <c r="AV16" s="28">
        <f>AV15/(LOG(AV4)/LOG(2))</f>
        <v>0.38324452195769532</v>
      </c>
    </row>
    <row r="17" spans="1:22" x14ac:dyDescent="0.25">
      <c r="A17" s="59">
        <v>12</v>
      </c>
      <c r="B17" s="59">
        <v>1333</v>
      </c>
      <c r="C17" s="62">
        <v>13</v>
      </c>
      <c r="D17" s="59">
        <v>1340</v>
      </c>
      <c r="E17" s="62">
        <v>13</v>
      </c>
      <c r="F17" s="59">
        <v>1346</v>
      </c>
      <c r="G17" s="65"/>
      <c r="H17" s="65"/>
      <c r="I17" s="42"/>
      <c r="J17" s="42"/>
      <c r="K17" s="43">
        <v>0</v>
      </c>
      <c r="L17">
        <v>111</v>
      </c>
    </row>
    <row r="18" spans="1:22" x14ac:dyDescent="0.25">
      <c r="A18" s="59">
        <v>12</v>
      </c>
      <c r="B18" s="59">
        <v>1468</v>
      </c>
      <c r="C18" s="62">
        <v>13</v>
      </c>
      <c r="D18" s="59">
        <v>1470</v>
      </c>
      <c r="E18" s="62">
        <v>13</v>
      </c>
      <c r="F18" s="59">
        <v>1478</v>
      </c>
      <c r="G18" s="65"/>
      <c r="H18" s="65"/>
      <c r="I18" s="42"/>
      <c r="J18" s="42"/>
      <c r="K18" s="43">
        <v>0</v>
      </c>
      <c r="L18">
        <v>111</v>
      </c>
    </row>
    <row r="19" spans="1:22" x14ac:dyDescent="0.25">
      <c r="A19" s="59">
        <v>21</v>
      </c>
      <c r="B19" s="59">
        <v>1579</v>
      </c>
      <c r="C19" s="62">
        <v>11</v>
      </c>
      <c r="D19" s="59">
        <v>1591</v>
      </c>
      <c r="E19" s="62">
        <v>11</v>
      </c>
      <c r="F19" s="59">
        <v>1600</v>
      </c>
      <c r="G19" s="65"/>
      <c r="H19" s="65"/>
      <c r="I19" s="42"/>
      <c r="J19" s="42"/>
      <c r="K19" s="43">
        <v>0</v>
      </c>
      <c r="L19">
        <v>211</v>
      </c>
      <c r="N19" s="40" t="s">
        <v>97</v>
      </c>
      <c r="O19" s="40"/>
      <c r="P19" s="45"/>
      <c r="Q19" s="45"/>
      <c r="R19" s="45"/>
      <c r="S19" s="45"/>
      <c r="T19" s="45"/>
      <c r="U19" s="45"/>
      <c r="V19" s="46"/>
    </row>
    <row r="20" spans="1:22" x14ac:dyDescent="0.25">
      <c r="A20" s="59">
        <v>12</v>
      </c>
      <c r="B20" s="59">
        <v>1706</v>
      </c>
      <c r="C20" s="62">
        <v>13</v>
      </c>
      <c r="D20" s="59">
        <v>1714</v>
      </c>
      <c r="E20" s="62">
        <v>13</v>
      </c>
      <c r="F20" s="59">
        <v>1722</v>
      </c>
      <c r="G20" s="65"/>
      <c r="H20" s="65"/>
      <c r="I20" s="42"/>
      <c r="J20" s="42"/>
      <c r="K20" s="43">
        <v>0</v>
      </c>
      <c r="L20">
        <v>111</v>
      </c>
      <c r="N20" s="40">
        <f>COUNTIF(L7:L89,G3)</f>
        <v>40</v>
      </c>
      <c r="O20" s="40"/>
      <c r="P20" s="47">
        <v>14</v>
      </c>
      <c r="Q20" s="47">
        <v>14</v>
      </c>
      <c r="R20" s="47">
        <v>13</v>
      </c>
      <c r="S20" s="47">
        <v>14</v>
      </c>
      <c r="T20" s="47">
        <v>14</v>
      </c>
      <c r="U20" s="47">
        <v>14</v>
      </c>
      <c r="V20" s="46"/>
    </row>
    <row r="21" spans="1:22" x14ac:dyDescent="0.25">
      <c r="A21" s="60">
        <v>21</v>
      </c>
      <c r="B21" s="60">
        <v>1831</v>
      </c>
      <c r="C21" s="63">
        <v>11</v>
      </c>
      <c r="D21" s="60">
        <v>1841</v>
      </c>
      <c r="E21" s="63">
        <v>11</v>
      </c>
      <c r="F21" s="60">
        <v>1847</v>
      </c>
      <c r="G21" s="66"/>
      <c r="H21" s="66"/>
      <c r="I21" s="41"/>
      <c r="J21" s="41"/>
      <c r="K21" s="51">
        <v>0</v>
      </c>
      <c r="L21">
        <v>211</v>
      </c>
      <c r="O21" s="41"/>
      <c r="P21" s="45" t="s">
        <v>98</v>
      </c>
      <c r="Q21" s="45"/>
      <c r="R21" s="45"/>
      <c r="S21" s="45"/>
      <c r="T21" s="45"/>
      <c r="U21" s="45"/>
      <c r="V21" s="45"/>
    </row>
    <row r="22" spans="1:22" x14ac:dyDescent="0.25">
      <c r="A22" s="60">
        <v>21</v>
      </c>
      <c r="B22" s="60">
        <v>1979</v>
      </c>
      <c r="C22" s="63">
        <v>11</v>
      </c>
      <c r="D22" s="60">
        <v>1988</v>
      </c>
      <c r="E22" s="63">
        <v>11</v>
      </c>
      <c r="F22" s="60">
        <v>1995</v>
      </c>
      <c r="G22" s="66"/>
      <c r="H22" s="66"/>
      <c r="I22" s="41"/>
      <c r="J22" s="41"/>
      <c r="K22" s="51">
        <v>0</v>
      </c>
      <c r="L22">
        <v>211</v>
      </c>
      <c r="O22" s="41"/>
      <c r="P22" s="47" t="s">
        <v>105</v>
      </c>
      <c r="Q22" s="47" t="s">
        <v>106</v>
      </c>
      <c r="R22" s="47" t="s">
        <v>107</v>
      </c>
      <c r="S22" s="47" t="s">
        <v>108</v>
      </c>
      <c r="T22" s="47" t="s">
        <v>109</v>
      </c>
      <c r="U22" s="47" t="s">
        <v>110</v>
      </c>
      <c r="V22" s="45"/>
    </row>
    <row r="23" spans="1:22" x14ac:dyDescent="0.25">
      <c r="A23" s="60">
        <v>21</v>
      </c>
      <c r="B23" s="60">
        <v>2087</v>
      </c>
      <c r="C23" s="63">
        <v>11</v>
      </c>
      <c r="D23" s="60">
        <v>2099</v>
      </c>
      <c r="E23" s="63">
        <v>11</v>
      </c>
      <c r="F23" s="60">
        <v>2106</v>
      </c>
      <c r="G23" s="66"/>
      <c r="H23" s="66"/>
      <c r="I23" s="41"/>
      <c r="J23" s="41"/>
      <c r="K23" s="51">
        <v>0</v>
      </c>
      <c r="L23">
        <v>211</v>
      </c>
      <c r="O23" s="45" t="s">
        <v>99</v>
      </c>
      <c r="P23" s="47">
        <f>$G$3</f>
        <v>211</v>
      </c>
      <c r="Q23" s="47">
        <f>$G$3</f>
        <v>211</v>
      </c>
      <c r="R23" s="47">
        <f>$G$3</f>
        <v>211</v>
      </c>
      <c r="S23" s="47">
        <f>$G$3</f>
        <v>211</v>
      </c>
      <c r="T23" s="47">
        <f>$G$3</f>
        <v>211</v>
      </c>
      <c r="U23" s="47">
        <f>$G$3</f>
        <v>211</v>
      </c>
      <c r="V23" s="45"/>
    </row>
    <row r="24" spans="1:22" x14ac:dyDescent="0.25">
      <c r="A24" s="60">
        <v>21</v>
      </c>
      <c r="B24" s="60">
        <v>2199</v>
      </c>
      <c r="C24" s="63">
        <v>22</v>
      </c>
      <c r="D24" s="60">
        <v>2201</v>
      </c>
      <c r="E24" s="63">
        <v>13</v>
      </c>
      <c r="F24" s="60">
        <v>2213</v>
      </c>
      <c r="G24" s="66"/>
      <c r="H24" s="66"/>
      <c r="I24" s="41"/>
      <c r="J24" s="41"/>
      <c r="K24" s="51">
        <v>0</v>
      </c>
      <c r="L24">
        <v>221</v>
      </c>
      <c r="O24" s="45" t="s">
        <v>100</v>
      </c>
      <c r="P24" s="47">
        <f>U11</f>
        <v>5</v>
      </c>
      <c r="Q24" s="47">
        <f>Z11</f>
        <v>6</v>
      </c>
      <c r="R24" s="47">
        <f>AE11</f>
        <v>7</v>
      </c>
      <c r="S24" s="47">
        <f>AJ11</f>
        <v>6</v>
      </c>
      <c r="T24" s="47">
        <f>AO11</f>
        <v>8</v>
      </c>
      <c r="U24" s="47">
        <f>AT11</f>
        <v>8</v>
      </c>
      <c r="V24" s="45"/>
    </row>
    <row r="25" spans="1:22" x14ac:dyDescent="0.25">
      <c r="A25" s="60">
        <v>12</v>
      </c>
      <c r="B25" s="60">
        <v>2336</v>
      </c>
      <c r="C25" s="63">
        <v>13</v>
      </c>
      <c r="D25" s="60">
        <v>2343</v>
      </c>
      <c r="E25" s="63">
        <v>13</v>
      </c>
      <c r="F25" s="60">
        <v>2350</v>
      </c>
      <c r="G25" s="66"/>
      <c r="H25" s="66"/>
      <c r="I25" s="41"/>
      <c r="J25" s="41"/>
      <c r="K25" s="51">
        <v>0</v>
      </c>
      <c r="L25">
        <v>111</v>
      </c>
      <c r="O25" s="48" t="s">
        <v>101</v>
      </c>
      <c r="P25" s="42"/>
      <c r="Q25" s="42"/>
      <c r="R25" s="42"/>
      <c r="S25" s="42"/>
      <c r="T25" s="42"/>
      <c r="U25" s="42"/>
      <c r="V25" s="42"/>
    </row>
    <row r="26" spans="1:22" x14ac:dyDescent="0.25">
      <c r="A26" s="60">
        <v>12</v>
      </c>
      <c r="B26" s="60">
        <v>2463</v>
      </c>
      <c r="C26" s="63">
        <v>13</v>
      </c>
      <c r="D26" s="60">
        <v>2471</v>
      </c>
      <c r="E26" s="63">
        <v>13</v>
      </c>
      <c r="F26" s="60">
        <v>2479</v>
      </c>
      <c r="G26" s="66"/>
      <c r="H26" s="66"/>
      <c r="I26" s="41"/>
      <c r="J26" s="41"/>
      <c r="K26" s="51">
        <v>0</v>
      </c>
      <c r="L26">
        <v>111</v>
      </c>
      <c r="O26" s="49" t="s">
        <v>102</v>
      </c>
      <c r="P26" s="44"/>
      <c r="Q26" s="44"/>
      <c r="R26" s="44"/>
      <c r="S26" s="44"/>
      <c r="T26" s="44"/>
      <c r="U26" s="44"/>
      <c r="V26" s="41"/>
    </row>
    <row r="27" spans="1:22" x14ac:dyDescent="0.25">
      <c r="A27" s="60">
        <v>21</v>
      </c>
      <c r="B27" s="60">
        <v>2581</v>
      </c>
      <c r="C27" s="63">
        <v>22</v>
      </c>
      <c r="D27" s="60">
        <v>2584</v>
      </c>
      <c r="E27" s="63">
        <v>24</v>
      </c>
      <c r="F27" s="60">
        <v>2597</v>
      </c>
      <c r="G27" s="66"/>
      <c r="H27" s="66"/>
      <c r="I27" s="41"/>
      <c r="J27" s="41"/>
      <c r="K27" s="51">
        <v>0</v>
      </c>
      <c r="L27">
        <v>222</v>
      </c>
      <c r="O27" s="48" t="s">
        <v>103</v>
      </c>
      <c r="P27" s="42"/>
      <c r="Q27" s="42"/>
      <c r="R27" s="42"/>
      <c r="S27" s="42"/>
      <c r="T27" s="42"/>
      <c r="U27" s="42"/>
      <c r="V27" s="42"/>
    </row>
    <row r="28" spans="1:22" x14ac:dyDescent="0.25">
      <c r="A28" s="60">
        <v>12</v>
      </c>
      <c r="B28" s="60">
        <v>2715</v>
      </c>
      <c r="C28" s="63">
        <v>13</v>
      </c>
      <c r="D28" s="60">
        <v>2722</v>
      </c>
      <c r="E28" s="63">
        <v>13</v>
      </c>
      <c r="F28" s="60">
        <v>2730</v>
      </c>
      <c r="G28" s="66"/>
      <c r="H28" s="66"/>
      <c r="I28" s="41"/>
      <c r="J28" s="41"/>
      <c r="K28" s="51">
        <v>0</v>
      </c>
      <c r="L28">
        <v>111</v>
      </c>
      <c r="N28" s="41"/>
      <c r="O28" s="50" t="s">
        <v>104</v>
      </c>
      <c r="P28">
        <f>F20/P20</f>
        <v>123</v>
      </c>
      <c r="Q28">
        <f>(F34-F20)/Q20</f>
        <v>130.5</v>
      </c>
      <c r="R28">
        <f>(F47-F34)/R20</f>
        <v>132.30769230769232</v>
      </c>
      <c r="S28">
        <f>(F61-F47)/S20</f>
        <v>130.07142857142858</v>
      </c>
      <c r="T28">
        <f>(F75-F61)/T20</f>
        <v>129.21428571428572</v>
      </c>
      <c r="U28">
        <f>(F89-F75)/U20</f>
        <v>138.64285714285714</v>
      </c>
    </row>
    <row r="29" spans="1:22" x14ac:dyDescent="0.25">
      <c r="A29" s="60">
        <v>12</v>
      </c>
      <c r="B29" s="60">
        <v>2846</v>
      </c>
      <c r="C29" s="63">
        <v>13</v>
      </c>
      <c r="D29" s="60">
        <v>2853</v>
      </c>
      <c r="E29" s="63">
        <v>13</v>
      </c>
      <c r="F29" s="60">
        <v>2862</v>
      </c>
      <c r="G29" s="66"/>
      <c r="H29" s="66"/>
      <c r="I29" s="41"/>
      <c r="J29" s="41"/>
      <c r="K29" s="51">
        <v>0</v>
      </c>
      <c r="L29">
        <v>111</v>
      </c>
    </row>
    <row r="30" spans="1:22" x14ac:dyDescent="0.25">
      <c r="A30" s="60">
        <v>21</v>
      </c>
      <c r="B30" s="60">
        <v>2963</v>
      </c>
      <c r="C30" s="63">
        <v>11</v>
      </c>
      <c r="D30" s="60">
        <v>2979</v>
      </c>
      <c r="E30" s="63">
        <v>11</v>
      </c>
      <c r="F30" s="60">
        <v>2988</v>
      </c>
      <c r="G30" s="66"/>
      <c r="H30" s="66"/>
      <c r="I30" s="41"/>
      <c r="J30" s="41"/>
      <c r="K30" s="51">
        <v>0</v>
      </c>
      <c r="L30">
        <v>211</v>
      </c>
    </row>
    <row r="31" spans="1:22" x14ac:dyDescent="0.25">
      <c r="A31" s="60">
        <v>12</v>
      </c>
      <c r="B31" s="60">
        <v>3115</v>
      </c>
      <c r="C31" s="63">
        <v>13</v>
      </c>
      <c r="D31" s="60">
        <v>3122</v>
      </c>
      <c r="E31" s="63">
        <v>24</v>
      </c>
      <c r="F31" s="60">
        <v>3140</v>
      </c>
      <c r="G31" s="66"/>
      <c r="H31" s="66"/>
      <c r="I31" s="41"/>
      <c r="J31" s="41"/>
      <c r="K31" s="51">
        <v>0</v>
      </c>
      <c r="L31">
        <v>112</v>
      </c>
    </row>
    <row r="32" spans="1:22" x14ac:dyDescent="0.25">
      <c r="A32" s="60">
        <v>12</v>
      </c>
      <c r="B32" s="60">
        <v>3252</v>
      </c>
      <c r="C32" s="63">
        <v>24</v>
      </c>
      <c r="D32" s="60">
        <v>3285</v>
      </c>
      <c r="E32" s="63">
        <v>13</v>
      </c>
      <c r="F32" s="60">
        <v>3297</v>
      </c>
      <c r="G32" s="66"/>
      <c r="H32" s="66"/>
      <c r="I32" s="41"/>
      <c r="J32" s="41"/>
      <c r="K32" s="51">
        <v>0</v>
      </c>
      <c r="L32">
        <v>121</v>
      </c>
    </row>
    <row r="33" spans="1:12" x14ac:dyDescent="0.25">
      <c r="A33" s="60">
        <v>21</v>
      </c>
      <c r="B33" s="60">
        <v>3398</v>
      </c>
      <c r="C33" s="63">
        <v>11</v>
      </c>
      <c r="D33" s="60">
        <v>3416</v>
      </c>
      <c r="E33" s="63">
        <v>11</v>
      </c>
      <c r="F33" s="60">
        <v>3427</v>
      </c>
      <c r="G33" s="66"/>
      <c r="H33" s="66"/>
      <c r="I33" s="41"/>
      <c r="J33" s="41"/>
      <c r="K33" s="51">
        <v>0</v>
      </c>
      <c r="L33">
        <v>211</v>
      </c>
    </row>
    <row r="34" spans="1:12" x14ac:dyDescent="0.25">
      <c r="A34" s="60">
        <v>21</v>
      </c>
      <c r="B34" s="60">
        <v>3522</v>
      </c>
      <c r="C34" s="63">
        <v>11</v>
      </c>
      <c r="D34" s="60">
        <v>3540</v>
      </c>
      <c r="E34" s="63">
        <v>11</v>
      </c>
      <c r="F34" s="60">
        <v>3549</v>
      </c>
      <c r="G34" s="66"/>
      <c r="H34" s="66"/>
      <c r="I34" s="41"/>
      <c r="J34" s="41"/>
      <c r="K34" s="51">
        <v>0</v>
      </c>
      <c r="L34">
        <v>211</v>
      </c>
    </row>
    <row r="35" spans="1:12" x14ac:dyDescent="0.25">
      <c r="A35" s="59">
        <v>12</v>
      </c>
      <c r="B35" s="59">
        <v>3673</v>
      </c>
      <c r="C35" s="62">
        <v>13</v>
      </c>
      <c r="D35" s="59">
        <v>3680</v>
      </c>
      <c r="E35" s="62">
        <v>13</v>
      </c>
      <c r="F35" s="59">
        <v>3688</v>
      </c>
      <c r="G35" s="65"/>
      <c r="H35" s="65"/>
      <c r="I35" s="42"/>
      <c r="J35" s="42"/>
      <c r="K35" s="43">
        <v>0</v>
      </c>
      <c r="L35">
        <v>111</v>
      </c>
    </row>
    <row r="36" spans="1:12" x14ac:dyDescent="0.25">
      <c r="A36" s="59">
        <v>12</v>
      </c>
      <c r="B36" s="59">
        <v>3804</v>
      </c>
      <c r="C36" s="62">
        <v>13</v>
      </c>
      <c r="D36" s="59">
        <v>3810</v>
      </c>
      <c r="E36" s="62">
        <v>13</v>
      </c>
      <c r="F36" s="59">
        <v>3818</v>
      </c>
      <c r="G36" s="65"/>
      <c r="H36" s="65"/>
      <c r="I36" s="42"/>
      <c r="J36" s="42"/>
      <c r="K36" s="43">
        <v>0</v>
      </c>
      <c r="L36">
        <v>111</v>
      </c>
    </row>
    <row r="37" spans="1:12" x14ac:dyDescent="0.25">
      <c r="A37" s="59">
        <v>21</v>
      </c>
      <c r="B37" s="59">
        <v>3936</v>
      </c>
      <c r="C37" s="62">
        <v>11</v>
      </c>
      <c r="D37" s="59">
        <v>3950</v>
      </c>
      <c r="E37" s="62">
        <v>11</v>
      </c>
      <c r="F37" s="59">
        <v>3958</v>
      </c>
      <c r="G37" s="65"/>
      <c r="H37" s="65"/>
      <c r="I37" s="42"/>
      <c r="J37" s="42"/>
      <c r="K37" s="43">
        <v>0</v>
      </c>
      <c r="L37">
        <v>211</v>
      </c>
    </row>
    <row r="38" spans="1:12" x14ac:dyDescent="0.25">
      <c r="A38" s="59">
        <v>21</v>
      </c>
      <c r="B38" s="59">
        <v>4054</v>
      </c>
      <c r="C38" s="62">
        <v>11</v>
      </c>
      <c r="D38" s="59">
        <v>4070</v>
      </c>
      <c r="E38" s="62">
        <v>11</v>
      </c>
      <c r="F38" s="59">
        <v>4080</v>
      </c>
      <c r="G38" s="65"/>
      <c r="H38" s="65"/>
      <c r="I38" s="42"/>
      <c r="J38" s="42"/>
      <c r="K38" s="43">
        <v>0</v>
      </c>
      <c r="L38">
        <v>211</v>
      </c>
    </row>
    <row r="39" spans="1:12" x14ac:dyDescent="0.25">
      <c r="A39" s="59">
        <v>21</v>
      </c>
      <c r="B39" s="59">
        <v>4214</v>
      </c>
      <c r="C39" s="62">
        <v>11</v>
      </c>
      <c r="D39" s="59">
        <v>4227</v>
      </c>
      <c r="E39" s="62">
        <v>11</v>
      </c>
      <c r="F39" s="59">
        <v>4235</v>
      </c>
      <c r="G39" s="65"/>
      <c r="H39" s="65"/>
      <c r="I39" s="42"/>
      <c r="J39" s="42"/>
      <c r="K39" s="43">
        <v>0</v>
      </c>
      <c r="L39">
        <v>211</v>
      </c>
    </row>
    <row r="40" spans="1:12" x14ac:dyDescent="0.25">
      <c r="A40" s="59">
        <v>21</v>
      </c>
      <c r="B40" s="59">
        <v>4334</v>
      </c>
      <c r="C40" s="62">
        <v>22</v>
      </c>
      <c r="D40" s="59">
        <v>4336</v>
      </c>
      <c r="E40" s="62">
        <v>13</v>
      </c>
      <c r="F40" s="59">
        <v>4352</v>
      </c>
      <c r="G40" s="65"/>
      <c r="H40" s="65"/>
      <c r="I40" s="42"/>
      <c r="J40" s="42"/>
      <c r="K40" s="43">
        <v>0</v>
      </c>
      <c r="L40">
        <v>221</v>
      </c>
    </row>
    <row r="41" spans="1:12" x14ac:dyDescent="0.25">
      <c r="A41" s="59">
        <v>21</v>
      </c>
      <c r="B41" s="59">
        <v>4456</v>
      </c>
      <c r="C41" s="62">
        <v>11</v>
      </c>
      <c r="D41" s="59">
        <v>4474</v>
      </c>
      <c r="E41" s="62">
        <v>11</v>
      </c>
      <c r="F41" s="59">
        <v>4480</v>
      </c>
      <c r="G41" s="65"/>
      <c r="H41" s="65"/>
      <c r="I41" s="42"/>
      <c r="J41" s="42"/>
      <c r="K41" s="43">
        <v>0</v>
      </c>
      <c r="L41">
        <v>211</v>
      </c>
    </row>
    <row r="42" spans="1:12" x14ac:dyDescent="0.25">
      <c r="A42" s="59">
        <v>12</v>
      </c>
      <c r="B42" s="59">
        <v>4587</v>
      </c>
      <c r="C42" s="62">
        <v>13</v>
      </c>
      <c r="D42" s="59">
        <v>4593</v>
      </c>
      <c r="E42" s="62">
        <v>13</v>
      </c>
      <c r="F42" s="59">
        <v>4603</v>
      </c>
      <c r="G42" s="65"/>
      <c r="H42" s="65"/>
      <c r="I42" s="42"/>
      <c r="J42" s="42"/>
      <c r="K42" s="43">
        <v>0</v>
      </c>
      <c r="L42">
        <v>111</v>
      </c>
    </row>
    <row r="43" spans="1:12" x14ac:dyDescent="0.25">
      <c r="A43" s="59">
        <v>12</v>
      </c>
      <c r="B43" s="59">
        <v>4722</v>
      </c>
      <c r="C43" s="62">
        <v>24</v>
      </c>
      <c r="D43" s="59">
        <v>4738</v>
      </c>
      <c r="E43" s="62">
        <v>13</v>
      </c>
      <c r="F43" s="59">
        <v>4755</v>
      </c>
      <c r="G43" s="65"/>
      <c r="H43" s="65"/>
      <c r="I43" s="42"/>
      <c r="J43" s="42"/>
      <c r="K43" s="43">
        <v>0</v>
      </c>
      <c r="L43">
        <v>121</v>
      </c>
    </row>
    <row r="44" spans="1:12" x14ac:dyDescent="0.25">
      <c r="A44" s="59">
        <v>21</v>
      </c>
      <c r="B44" s="59">
        <v>4853</v>
      </c>
      <c r="C44" s="62">
        <v>11</v>
      </c>
      <c r="D44" s="59">
        <v>4868</v>
      </c>
      <c r="E44" s="62">
        <v>11</v>
      </c>
      <c r="F44" s="59">
        <v>4875</v>
      </c>
      <c r="G44" s="65"/>
      <c r="H44" s="65"/>
      <c r="I44" s="42"/>
      <c r="J44" s="42"/>
      <c r="K44" s="43">
        <v>0</v>
      </c>
      <c r="L44">
        <v>211</v>
      </c>
    </row>
    <row r="45" spans="1:12" x14ac:dyDescent="0.25">
      <c r="A45" s="59">
        <v>21</v>
      </c>
      <c r="B45" s="59">
        <v>4972</v>
      </c>
      <c r="C45" s="62">
        <v>11</v>
      </c>
      <c r="D45" s="59">
        <v>4983</v>
      </c>
      <c r="E45" s="62">
        <v>11</v>
      </c>
      <c r="F45" s="59">
        <v>4991</v>
      </c>
      <c r="G45" s="65"/>
      <c r="H45" s="65"/>
      <c r="I45" s="42"/>
      <c r="J45" s="42"/>
      <c r="K45" s="43">
        <v>0</v>
      </c>
      <c r="L45">
        <v>211</v>
      </c>
    </row>
    <row r="46" spans="1:12" x14ac:dyDescent="0.25">
      <c r="A46" s="59">
        <v>12</v>
      </c>
      <c r="B46" s="59">
        <v>5109</v>
      </c>
      <c r="C46" s="62">
        <v>13</v>
      </c>
      <c r="D46" s="59">
        <v>5115</v>
      </c>
      <c r="E46" s="62">
        <v>24</v>
      </c>
      <c r="F46" s="59">
        <v>5131</v>
      </c>
      <c r="G46" s="65"/>
      <c r="H46" s="65"/>
      <c r="I46" s="42"/>
      <c r="J46" s="42"/>
      <c r="K46" s="43">
        <v>0</v>
      </c>
      <c r="L46">
        <v>112</v>
      </c>
    </row>
    <row r="47" spans="1:12" x14ac:dyDescent="0.25">
      <c r="A47" s="59">
        <v>21</v>
      </c>
      <c r="B47" s="59">
        <v>5242</v>
      </c>
      <c r="C47" s="62">
        <v>11</v>
      </c>
      <c r="D47" s="59">
        <v>5258</v>
      </c>
      <c r="E47" s="62">
        <v>11</v>
      </c>
      <c r="F47" s="59">
        <v>5269</v>
      </c>
      <c r="G47" s="65"/>
      <c r="H47" s="65"/>
      <c r="I47" s="42"/>
      <c r="J47" s="42"/>
      <c r="K47" s="43">
        <v>0</v>
      </c>
      <c r="L47">
        <v>211</v>
      </c>
    </row>
    <row r="48" spans="1:12" x14ac:dyDescent="0.25">
      <c r="A48" s="60">
        <v>12</v>
      </c>
      <c r="B48" s="60">
        <v>5377</v>
      </c>
      <c r="C48" s="63">
        <v>13</v>
      </c>
      <c r="D48" s="60">
        <v>5386</v>
      </c>
      <c r="E48" s="63">
        <v>24</v>
      </c>
      <c r="F48" s="60">
        <v>5399</v>
      </c>
      <c r="G48" s="66"/>
      <c r="H48" s="66"/>
      <c r="I48" s="41"/>
      <c r="J48" s="41"/>
      <c r="K48" s="51">
        <v>0</v>
      </c>
      <c r="L48">
        <v>112</v>
      </c>
    </row>
    <row r="49" spans="1:12" x14ac:dyDescent="0.25">
      <c r="A49" s="60">
        <v>21</v>
      </c>
      <c r="B49" s="60">
        <v>5501</v>
      </c>
      <c r="C49" s="63">
        <v>11</v>
      </c>
      <c r="D49" s="60">
        <v>5525</v>
      </c>
      <c r="E49" s="63">
        <v>11</v>
      </c>
      <c r="F49" s="60">
        <v>5534</v>
      </c>
      <c r="G49" s="66"/>
      <c r="H49" s="66"/>
      <c r="I49" s="41"/>
      <c r="J49" s="41"/>
      <c r="K49" s="51">
        <v>0</v>
      </c>
      <c r="L49">
        <v>211</v>
      </c>
    </row>
    <row r="50" spans="1:12" x14ac:dyDescent="0.25">
      <c r="A50" s="60">
        <v>21</v>
      </c>
      <c r="B50" s="60">
        <v>5626</v>
      </c>
      <c r="C50" s="63">
        <v>11</v>
      </c>
      <c r="D50" s="60">
        <v>5649</v>
      </c>
      <c r="E50" s="63">
        <v>11</v>
      </c>
      <c r="F50" s="60">
        <v>5659</v>
      </c>
      <c r="G50" s="66"/>
      <c r="H50" s="66"/>
      <c r="I50" s="41"/>
      <c r="J50" s="41"/>
      <c r="K50" s="51">
        <v>0</v>
      </c>
      <c r="L50">
        <v>211</v>
      </c>
    </row>
    <row r="51" spans="1:12" x14ac:dyDescent="0.25">
      <c r="A51" s="60">
        <v>12</v>
      </c>
      <c r="B51" s="60">
        <v>5766</v>
      </c>
      <c r="C51" s="63">
        <v>13</v>
      </c>
      <c r="D51" s="60">
        <v>5774</v>
      </c>
      <c r="E51" s="63">
        <v>13</v>
      </c>
      <c r="F51" s="60">
        <v>5793</v>
      </c>
      <c r="G51" s="66"/>
      <c r="H51" s="66"/>
      <c r="I51" s="41"/>
      <c r="J51" s="41"/>
      <c r="K51" s="51">
        <v>0</v>
      </c>
      <c r="L51">
        <v>111</v>
      </c>
    </row>
    <row r="52" spans="1:12" x14ac:dyDescent="0.25">
      <c r="A52" s="60">
        <v>21</v>
      </c>
      <c r="B52" s="60">
        <v>5895</v>
      </c>
      <c r="C52" s="63">
        <v>11</v>
      </c>
      <c r="D52" s="60">
        <v>5908</v>
      </c>
      <c r="E52" s="63">
        <v>11</v>
      </c>
      <c r="F52" s="60">
        <v>5910</v>
      </c>
      <c r="G52" s="66"/>
      <c r="H52" s="66"/>
      <c r="I52" s="41"/>
      <c r="J52" s="41"/>
      <c r="K52" s="51">
        <v>0</v>
      </c>
      <c r="L52">
        <v>211</v>
      </c>
    </row>
    <row r="53" spans="1:12" x14ac:dyDescent="0.25">
      <c r="A53" s="60">
        <v>21</v>
      </c>
      <c r="B53" s="60">
        <v>6038</v>
      </c>
      <c r="C53" s="63">
        <v>11</v>
      </c>
      <c r="D53" s="60">
        <v>6052</v>
      </c>
      <c r="E53" s="63">
        <v>11</v>
      </c>
      <c r="F53" s="60">
        <v>6061</v>
      </c>
      <c r="G53" s="66"/>
      <c r="H53" s="66"/>
      <c r="I53" s="41"/>
      <c r="J53" s="41"/>
      <c r="K53" s="51">
        <v>0</v>
      </c>
      <c r="L53">
        <v>211</v>
      </c>
    </row>
    <row r="54" spans="1:12" x14ac:dyDescent="0.25">
      <c r="A54" s="60">
        <v>12</v>
      </c>
      <c r="B54" s="60">
        <v>6177</v>
      </c>
      <c r="C54" s="63">
        <v>13</v>
      </c>
      <c r="D54" s="60">
        <v>6184</v>
      </c>
      <c r="E54" s="63">
        <v>13</v>
      </c>
      <c r="F54" s="60">
        <v>6192</v>
      </c>
      <c r="G54" s="66"/>
      <c r="H54" s="66"/>
      <c r="I54" s="41"/>
      <c r="J54" s="41"/>
      <c r="K54" s="51">
        <v>0</v>
      </c>
      <c r="L54">
        <v>111</v>
      </c>
    </row>
    <row r="55" spans="1:12" x14ac:dyDescent="0.25">
      <c r="A55" s="60">
        <v>21</v>
      </c>
      <c r="B55" s="60">
        <v>6296</v>
      </c>
      <c r="C55" s="63">
        <v>11</v>
      </c>
      <c r="D55" s="60">
        <v>6307</v>
      </c>
      <c r="E55" s="63">
        <v>11</v>
      </c>
      <c r="F55" s="60">
        <v>6317</v>
      </c>
      <c r="G55" s="66"/>
      <c r="H55" s="66"/>
      <c r="I55" s="41"/>
      <c r="J55" s="41"/>
      <c r="K55" s="51">
        <v>0</v>
      </c>
      <c r="L55">
        <v>211</v>
      </c>
    </row>
    <row r="56" spans="1:12" x14ac:dyDescent="0.25">
      <c r="A56" s="60">
        <v>12</v>
      </c>
      <c r="B56" s="60">
        <v>6424</v>
      </c>
      <c r="C56" s="63">
        <v>13</v>
      </c>
      <c r="D56" s="60">
        <v>6431</v>
      </c>
      <c r="E56" s="63">
        <v>13</v>
      </c>
      <c r="F56" s="60">
        <v>6439</v>
      </c>
      <c r="G56" s="66"/>
      <c r="H56" s="66"/>
      <c r="I56" s="41"/>
      <c r="J56" s="41"/>
      <c r="K56" s="51">
        <v>0</v>
      </c>
      <c r="L56">
        <v>111</v>
      </c>
    </row>
    <row r="57" spans="1:12" x14ac:dyDescent="0.25">
      <c r="A57" s="60">
        <v>21</v>
      </c>
      <c r="B57" s="60">
        <v>6544</v>
      </c>
      <c r="C57" s="63">
        <v>22</v>
      </c>
      <c r="D57" s="60">
        <v>6546</v>
      </c>
      <c r="E57" s="63">
        <v>13</v>
      </c>
      <c r="F57" s="60">
        <v>6564</v>
      </c>
      <c r="G57" s="66"/>
      <c r="H57" s="66"/>
      <c r="I57" s="41"/>
      <c r="J57" s="41"/>
      <c r="K57" s="51">
        <v>0</v>
      </c>
      <c r="L57">
        <v>221</v>
      </c>
    </row>
    <row r="58" spans="1:12" x14ac:dyDescent="0.25">
      <c r="A58" s="60">
        <v>21</v>
      </c>
      <c r="B58" s="60">
        <v>6666</v>
      </c>
      <c r="C58" s="63">
        <v>22</v>
      </c>
      <c r="D58" s="60">
        <v>6687</v>
      </c>
      <c r="E58" s="63">
        <v>13</v>
      </c>
      <c r="F58" s="60">
        <v>6703</v>
      </c>
      <c r="G58" s="66"/>
      <c r="H58" s="66"/>
      <c r="I58" s="41"/>
      <c r="J58" s="41"/>
      <c r="K58" s="51">
        <v>0</v>
      </c>
      <c r="L58">
        <v>221</v>
      </c>
    </row>
    <row r="59" spans="1:12" x14ac:dyDescent="0.25">
      <c r="A59" s="60">
        <v>21</v>
      </c>
      <c r="B59" s="60">
        <v>6804</v>
      </c>
      <c r="C59" s="63">
        <v>22</v>
      </c>
      <c r="D59" s="60">
        <v>6807</v>
      </c>
      <c r="E59" s="63">
        <v>13</v>
      </c>
      <c r="F59" s="60">
        <v>6824</v>
      </c>
      <c r="G59" s="66"/>
      <c r="H59" s="66"/>
      <c r="I59" s="41"/>
      <c r="J59" s="41"/>
      <c r="K59" s="51">
        <v>0</v>
      </c>
      <c r="L59">
        <v>221</v>
      </c>
    </row>
    <row r="60" spans="1:12" x14ac:dyDescent="0.25">
      <c r="A60" s="60">
        <v>21</v>
      </c>
      <c r="B60" s="60">
        <v>6926</v>
      </c>
      <c r="C60" s="63">
        <v>11</v>
      </c>
      <c r="D60" s="60">
        <v>6942</v>
      </c>
      <c r="E60" s="63">
        <v>11</v>
      </c>
      <c r="F60" s="60">
        <v>6949</v>
      </c>
      <c r="G60" s="66"/>
      <c r="H60" s="66"/>
      <c r="I60" s="41"/>
      <c r="J60" s="41"/>
      <c r="K60" s="51">
        <v>0</v>
      </c>
      <c r="L60">
        <v>211</v>
      </c>
    </row>
    <row r="61" spans="1:12" x14ac:dyDescent="0.25">
      <c r="A61" s="60">
        <v>21</v>
      </c>
      <c r="B61" s="60">
        <v>7045</v>
      </c>
      <c r="C61" s="63">
        <v>22</v>
      </c>
      <c r="D61" s="60">
        <v>7074</v>
      </c>
      <c r="E61" s="63">
        <v>13</v>
      </c>
      <c r="F61" s="60">
        <v>7090</v>
      </c>
      <c r="G61" s="66"/>
      <c r="H61" s="66"/>
      <c r="I61" s="41"/>
      <c r="J61" s="41"/>
      <c r="K61" s="51">
        <v>0</v>
      </c>
      <c r="L61">
        <v>221</v>
      </c>
    </row>
    <row r="62" spans="1:12" x14ac:dyDescent="0.25">
      <c r="A62" s="59">
        <v>12</v>
      </c>
      <c r="B62" s="59">
        <v>7203</v>
      </c>
      <c r="C62" s="62">
        <v>13</v>
      </c>
      <c r="D62" s="59">
        <v>7212</v>
      </c>
      <c r="E62" s="62">
        <v>13</v>
      </c>
      <c r="F62" s="59">
        <v>7222</v>
      </c>
      <c r="G62" s="65"/>
      <c r="H62" s="65"/>
      <c r="I62" s="42"/>
      <c r="J62" s="42"/>
      <c r="K62" s="43">
        <v>0</v>
      </c>
      <c r="L62">
        <v>111</v>
      </c>
    </row>
    <row r="63" spans="1:12" x14ac:dyDescent="0.25">
      <c r="A63" s="59">
        <v>21</v>
      </c>
      <c r="B63" s="59">
        <v>7321</v>
      </c>
      <c r="C63" s="62">
        <v>22</v>
      </c>
      <c r="D63" s="59">
        <v>7339</v>
      </c>
      <c r="E63" s="62">
        <v>24</v>
      </c>
      <c r="F63" s="59">
        <v>7341</v>
      </c>
      <c r="G63" s="65"/>
      <c r="H63" s="65"/>
      <c r="I63" s="42"/>
      <c r="J63" s="42"/>
      <c r="K63" s="43">
        <v>0</v>
      </c>
      <c r="L63">
        <v>222</v>
      </c>
    </row>
    <row r="64" spans="1:12" x14ac:dyDescent="0.25">
      <c r="A64" s="59">
        <v>21</v>
      </c>
      <c r="B64" s="59">
        <v>7452</v>
      </c>
      <c r="C64" s="62">
        <v>11</v>
      </c>
      <c r="D64" s="59">
        <v>7464</v>
      </c>
      <c r="E64" s="62">
        <v>11</v>
      </c>
      <c r="F64" s="59">
        <v>7481</v>
      </c>
      <c r="G64" s="65"/>
      <c r="H64" s="65"/>
      <c r="I64" s="42"/>
      <c r="J64" s="42"/>
      <c r="K64" s="43">
        <v>0</v>
      </c>
      <c r="L64">
        <v>211</v>
      </c>
    </row>
    <row r="65" spans="1:12" x14ac:dyDescent="0.25">
      <c r="A65" s="59">
        <v>21</v>
      </c>
      <c r="B65" s="59">
        <v>7588</v>
      </c>
      <c r="C65" s="62">
        <v>22</v>
      </c>
      <c r="D65" s="59">
        <v>7604</v>
      </c>
      <c r="E65" s="62">
        <v>24</v>
      </c>
      <c r="F65" s="59">
        <v>7607</v>
      </c>
      <c r="G65" s="65"/>
      <c r="H65" s="65"/>
      <c r="I65" s="42"/>
      <c r="J65" s="42"/>
      <c r="K65" s="43">
        <v>0</v>
      </c>
      <c r="L65">
        <v>222</v>
      </c>
    </row>
    <row r="66" spans="1:12" x14ac:dyDescent="0.25">
      <c r="A66" s="59">
        <v>21</v>
      </c>
      <c r="B66" s="59">
        <v>7704</v>
      </c>
      <c r="C66" s="62">
        <v>22</v>
      </c>
      <c r="D66" s="59">
        <v>7719</v>
      </c>
      <c r="E66" s="62">
        <v>13</v>
      </c>
      <c r="F66" s="59">
        <v>7735</v>
      </c>
      <c r="G66" s="65"/>
      <c r="H66" s="65"/>
      <c r="I66" s="42"/>
      <c r="J66" s="42"/>
      <c r="K66" s="43">
        <v>0</v>
      </c>
      <c r="L66">
        <v>221</v>
      </c>
    </row>
    <row r="67" spans="1:12" x14ac:dyDescent="0.25">
      <c r="A67" s="59">
        <v>21</v>
      </c>
      <c r="B67" s="59">
        <v>7841</v>
      </c>
      <c r="C67" s="62">
        <v>22</v>
      </c>
      <c r="D67" s="59">
        <v>7858</v>
      </c>
      <c r="E67" s="62">
        <v>13</v>
      </c>
      <c r="F67" s="59">
        <v>7876</v>
      </c>
      <c r="G67" s="65"/>
      <c r="H67" s="65"/>
      <c r="I67" s="42"/>
      <c r="J67" s="42"/>
      <c r="K67" s="43">
        <v>0</v>
      </c>
      <c r="L67">
        <v>221</v>
      </c>
    </row>
    <row r="68" spans="1:12" x14ac:dyDescent="0.25">
      <c r="A68" s="59">
        <v>21</v>
      </c>
      <c r="B68" s="59">
        <v>7994</v>
      </c>
      <c r="C68" s="62">
        <v>11</v>
      </c>
      <c r="D68" s="59">
        <v>8008</v>
      </c>
      <c r="E68" s="62">
        <v>11</v>
      </c>
      <c r="F68" s="59">
        <v>8018</v>
      </c>
      <c r="G68" s="65"/>
      <c r="H68" s="65"/>
      <c r="I68" s="42"/>
      <c r="J68" s="42"/>
      <c r="K68" s="43">
        <v>0</v>
      </c>
      <c r="L68">
        <v>211</v>
      </c>
    </row>
    <row r="69" spans="1:12" x14ac:dyDescent="0.25">
      <c r="A69" s="59">
        <v>21</v>
      </c>
      <c r="B69" s="59">
        <v>8129</v>
      </c>
      <c r="C69" s="62">
        <v>11</v>
      </c>
      <c r="D69" s="59">
        <v>8152</v>
      </c>
      <c r="E69" s="62">
        <v>11</v>
      </c>
      <c r="F69" s="59">
        <v>8165</v>
      </c>
      <c r="G69" s="65"/>
      <c r="H69" s="65"/>
      <c r="I69" s="42"/>
      <c r="J69" s="42"/>
      <c r="K69" s="43">
        <v>0</v>
      </c>
      <c r="L69">
        <v>211</v>
      </c>
    </row>
    <row r="70" spans="1:12" x14ac:dyDescent="0.25">
      <c r="A70" s="59">
        <v>21</v>
      </c>
      <c r="B70" s="59">
        <v>8266</v>
      </c>
      <c r="C70" s="62">
        <v>11</v>
      </c>
      <c r="D70" s="59">
        <v>8289</v>
      </c>
      <c r="E70" s="62">
        <v>11</v>
      </c>
      <c r="F70" s="59">
        <v>8296</v>
      </c>
      <c r="G70" s="65"/>
      <c r="H70" s="65"/>
      <c r="I70" s="42"/>
      <c r="J70" s="42"/>
      <c r="K70" s="43">
        <v>0</v>
      </c>
      <c r="L70">
        <v>211</v>
      </c>
    </row>
    <row r="71" spans="1:12" x14ac:dyDescent="0.25">
      <c r="A71" s="59">
        <v>21</v>
      </c>
      <c r="B71" s="59">
        <v>8394</v>
      </c>
      <c r="C71" s="62">
        <v>11</v>
      </c>
      <c r="D71" s="59">
        <v>8405</v>
      </c>
      <c r="E71" s="62">
        <v>11</v>
      </c>
      <c r="F71" s="59">
        <v>8413</v>
      </c>
      <c r="G71" s="65"/>
      <c r="H71" s="65"/>
      <c r="I71" s="42"/>
      <c r="J71" s="42"/>
      <c r="K71" s="43">
        <v>0</v>
      </c>
      <c r="L71">
        <v>211</v>
      </c>
    </row>
    <row r="72" spans="1:12" x14ac:dyDescent="0.25">
      <c r="A72" s="59">
        <v>21</v>
      </c>
      <c r="B72" s="59">
        <v>8507</v>
      </c>
      <c r="C72" s="62">
        <v>11</v>
      </c>
      <c r="D72" s="59">
        <v>8521</v>
      </c>
      <c r="E72" s="62">
        <v>11</v>
      </c>
      <c r="F72" s="59">
        <v>8530</v>
      </c>
      <c r="G72" s="65"/>
      <c r="H72" s="65"/>
      <c r="I72" s="42"/>
      <c r="J72" s="42"/>
      <c r="K72" s="43">
        <v>0</v>
      </c>
      <c r="L72">
        <v>211</v>
      </c>
    </row>
    <row r="73" spans="1:12" x14ac:dyDescent="0.25">
      <c r="A73" s="59">
        <v>21</v>
      </c>
      <c r="B73" s="59">
        <v>8630</v>
      </c>
      <c r="C73" s="62">
        <v>22</v>
      </c>
      <c r="D73" s="59">
        <v>8632</v>
      </c>
      <c r="E73" s="62">
        <v>13</v>
      </c>
      <c r="F73" s="59">
        <v>8650</v>
      </c>
      <c r="G73" s="65"/>
      <c r="H73" s="65"/>
      <c r="I73" s="42"/>
      <c r="J73" s="42"/>
      <c r="K73" s="43">
        <v>0</v>
      </c>
      <c r="L73">
        <v>221</v>
      </c>
    </row>
    <row r="74" spans="1:12" x14ac:dyDescent="0.25">
      <c r="A74" s="59">
        <v>21</v>
      </c>
      <c r="B74" s="59">
        <v>8746</v>
      </c>
      <c r="C74" s="62">
        <v>11</v>
      </c>
      <c r="D74" s="59">
        <v>8776</v>
      </c>
      <c r="E74" s="62">
        <v>11</v>
      </c>
      <c r="F74" s="59">
        <v>8783</v>
      </c>
      <c r="G74" s="65"/>
      <c r="H74" s="65"/>
      <c r="I74" s="42"/>
      <c r="J74" s="42"/>
      <c r="K74" s="43">
        <v>0</v>
      </c>
      <c r="L74">
        <v>211</v>
      </c>
    </row>
    <row r="75" spans="1:12" x14ac:dyDescent="0.25">
      <c r="A75" s="59">
        <v>21</v>
      </c>
      <c r="B75" s="59">
        <v>8873</v>
      </c>
      <c r="C75" s="62">
        <v>11</v>
      </c>
      <c r="D75" s="59">
        <v>8889</v>
      </c>
      <c r="E75" s="62">
        <v>11</v>
      </c>
      <c r="F75" s="59">
        <v>8899</v>
      </c>
      <c r="G75" s="65"/>
      <c r="H75" s="65"/>
      <c r="I75" s="42"/>
      <c r="J75" s="42"/>
      <c r="K75" s="43">
        <v>0</v>
      </c>
      <c r="L75">
        <v>211</v>
      </c>
    </row>
    <row r="76" spans="1:12" x14ac:dyDescent="0.25">
      <c r="A76" s="60">
        <v>21</v>
      </c>
      <c r="B76" s="60">
        <v>9017</v>
      </c>
      <c r="C76" s="63">
        <v>11</v>
      </c>
      <c r="D76" s="60">
        <v>9031</v>
      </c>
      <c r="E76" s="63">
        <v>11</v>
      </c>
      <c r="F76" s="60">
        <v>9039</v>
      </c>
      <c r="G76" s="66"/>
      <c r="H76" s="66"/>
      <c r="I76" s="41"/>
      <c r="J76" s="41"/>
      <c r="K76" s="51">
        <v>0</v>
      </c>
      <c r="L76">
        <v>211</v>
      </c>
    </row>
    <row r="77" spans="1:12" x14ac:dyDescent="0.25">
      <c r="A77" s="60">
        <v>21</v>
      </c>
      <c r="B77" s="60">
        <v>9140</v>
      </c>
      <c r="C77" s="63">
        <v>11</v>
      </c>
      <c r="D77" s="60">
        <v>9154</v>
      </c>
      <c r="E77" s="63">
        <v>11</v>
      </c>
      <c r="F77" s="60">
        <v>9161</v>
      </c>
      <c r="G77" s="66"/>
      <c r="H77" s="66"/>
      <c r="I77" s="41"/>
      <c r="J77" s="41"/>
      <c r="K77" s="51">
        <v>0</v>
      </c>
      <c r="L77">
        <v>211</v>
      </c>
    </row>
    <row r="78" spans="1:12" x14ac:dyDescent="0.25">
      <c r="A78" s="60">
        <v>21</v>
      </c>
      <c r="B78" s="60">
        <v>9258</v>
      </c>
      <c r="C78" s="63">
        <v>11</v>
      </c>
      <c r="D78" s="60">
        <v>9276</v>
      </c>
      <c r="E78" s="63">
        <v>11</v>
      </c>
      <c r="F78" s="60">
        <v>9287</v>
      </c>
      <c r="G78" s="66"/>
      <c r="H78" s="66"/>
      <c r="I78" s="41"/>
      <c r="J78" s="41"/>
      <c r="K78" s="51">
        <v>0</v>
      </c>
      <c r="L78">
        <v>211</v>
      </c>
    </row>
    <row r="79" spans="1:12" x14ac:dyDescent="0.25">
      <c r="A79" s="60">
        <v>21</v>
      </c>
      <c r="B79" s="60">
        <v>9477</v>
      </c>
      <c r="C79" s="63">
        <v>11</v>
      </c>
      <c r="D79" s="60">
        <v>9493</v>
      </c>
      <c r="E79" s="63">
        <v>11</v>
      </c>
      <c r="F79" s="60">
        <v>9500</v>
      </c>
      <c r="G79" s="66"/>
      <c r="H79" s="66"/>
      <c r="I79" s="41"/>
      <c r="J79" s="41"/>
      <c r="K79" s="51">
        <v>0</v>
      </c>
      <c r="L79">
        <v>211</v>
      </c>
    </row>
    <row r="80" spans="1:12" x14ac:dyDescent="0.25">
      <c r="A80" s="60">
        <v>12</v>
      </c>
      <c r="B80" s="60">
        <v>9590</v>
      </c>
      <c r="C80" s="63">
        <v>24</v>
      </c>
      <c r="D80" s="60">
        <v>9602</v>
      </c>
      <c r="E80" s="63">
        <v>13</v>
      </c>
      <c r="F80" s="60">
        <v>9616</v>
      </c>
      <c r="G80" s="66"/>
      <c r="H80" s="66"/>
      <c r="I80" s="41"/>
      <c r="J80" s="41"/>
      <c r="K80" s="51">
        <v>0</v>
      </c>
      <c r="L80">
        <v>121</v>
      </c>
    </row>
    <row r="81" spans="1:12" x14ac:dyDescent="0.25">
      <c r="A81" s="60">
        <v>21</v>
      </c>
      <c r="B81" s="60">
        <v>9722</v>
      </c>
      <c r="C81" s="63">
        <v>11</v>
      </c>
      <c r="D81" s="60">
        <v>9736</v>
      </c>
      <c r="E81" s="63">
        <v>11</v>
      </c>
      <c r="F81" s="60">
        <v>9744</v>
      </c>
      <c r="G81" s="66"/>
      <c r="H81" s="66"/>
      <c r="I81" s="41"/>
      <c r="J81" s="41"/>
      <c r="K81" s="51">
        <v>0</v>
      </c>
      <c r="L81">
        <v>211</v>
      </c>
    </row>
    <row r="82" spans="1:12" x14ac:dyDescent="0.25">
      <c r="A82" s="60">
        <v>21</v>
      </c>
      <c r="B82" s="60">
        <v>9847</v>
      </c>
      <c r="C82" s="63">
        <v>22</v>
      </c>
      <c r="D82" s="60">
        <v>9862</v>
      </c>
      <c r="E82" s="63">
        <v>13</v>
      </c>
      <c r="F82" s="60">
        <v>9882</v>
      </c>
      <c r="G82" s="66"/>
      <c r="H82" s="66"/>
      <c r="I82" s="41"/>
      <c r="J82" s="41"/>
      <c r="K82" s="51">
        <v>0</v>
      </c>
      <c r="L82">
        <v>221</v>
      </c>
    </row>
    <row r="83" spans="1:12" x14ac:dyDescent="0.25">
      <c r="A83" s="60">
        <v>21</v>
      </c>
      <c r="B83" s="60">
        <v>9987</v>
      </c>
      <c r="C83" s="63">
        <v>22</v>
      </c>
      <c r="D83" s="60">
        <v>10017</v>
      </c>
      <c r="E83" s="63">
        <v>13</v>
      </c>
      <c r="F83" s="60">
        <v>10029</v>
      </c>
      <c r="G83" s="66"/>
      <c r="H83" s="66"/>
      <c r="I83" s="41"/>
      <c r="J83" s="41"/>
      <c r="K83" s="51">
        <v>0</v>
      </c>
      <c r="L83">
        <v>221</v>
      </c>
    </row>
    <row r="84" spans="1:12" x14ac:dyDescent="0.25">
      <c r="A84" s="60">
        <v>21</v>
      </c>
      <c r="B84" s="60">
        <v>10133</v>
      </c>
      <c r="C84" s="63">
        <v>11</v>
      </c>
      <c r="D84" s="60">
        <v>10146</v>
      </c>
      <c r="E84" s="63">
        <v>11</v>
      </c>
      <c r="F84" s="60">
        <v>10155</v>
      </c>
      <c r="G84" s="66"/>
      <c r="H84" s="66"/>
      <c r="I84" s="41"/>
      <c r="J84" s="41"/>
      <c r="K84" s="51">
        <v>0</v>
      </c>
      <c r="L84">
        <v>211</v>
      </c>
    </row>
    <row r="85" spans="1:12" x14ac:dyDescent="0.25">
      <c r="A85" s="60">
        <v>12</v>
      </c>
      <c r="B85" s="60">
        <v>10266</v>
      </c>
      <c r="C85" s="63">
        <v>24</v>
      </c>
      <c r="D85" s="60">
        <v>10277</v>
      </c>
      <c r="E85" s="63">
        <v>13</v>
      </c>
      <c r="F85" s="60">
        <v>10291</v>
      </c>
      <c r="G85" s="66"/>
      <c r="H85" s="66"/>
      <c r="I85" s="41"/>
      <c r="J85" s="41"/>
      <c r="K85" s="51">
        <v>0</v>
      </c>
      <c r="L85">
        <v>121</v>
      </c>
    </row>
    <row r="86" spans="1:12" x14ac:dyDescent="0.25">
      <c r="A86" s="60">
        <v>21</v>
      </c>
      <c r="B86" s="60">
        <v>10396</v>
      </c>
      <c r="C86" s="63">
        <v>11</v>
      </c>
      <c r="D86" s="60">
        <v>10415</v>
      </c>
      <c r="E86" s="63">
        <v>11</v>
      </c>
      <c r="F86" s="60">
        <v>10422</v>
      </c>
      <c r="G86" s="66"/>
      <c r="H86" s="66"/>
      <c r="I86" s="41"/>
      <c r="J86" s="41"/>
      <c r="K86" s="51">
        <v>0</v>
      </c>
      <c r="L86">
        <v>211</v>
      </c>
    </row>
    <row r="87" spans="1:12" x14ac:dyDescent="0.25">
      <c r="A87" s="60">
        <v>21</v>
      </c>
      <c r="B87" s="60">
        <v>10514</v>
      </c>
      <c r="C87" s="63">
        <v>22</v>
      </c>
      <c r="D87" s="60">
        <v>10550</v>
      </c>
      <c r="E87" s="63">
        <v>13</v>
      </c>
      <c r="F87" s="60">
        <v>10569</v>
      </c>
      <c r="G87" s="66"/>
      <c r="H87" s="66"/>
      <c r="I87" s="41"/>
      <c r="J87" s="41"/>
      <c r="K87" s="51">
        <v>0</v>
      </c>
      <c r="L87">
        <v>221</v>
      </c>
    </row>
    <row r="88" spans="1:12" x14ac:dyDescent="0.25">
      <c r="A88" s="60">
        <v>21</v>
      </c>
      <c r="B88" s="60">
        <v>10669</v>
      </c>
      <c r="C88" s="63">
        <v>22</v>
      </c>
      <c r="D88" s="60">
        <v>10680</v>
      </c>
      <c r="E88" s="63">
        <v>24</v>
      </c>
      <c r="F88" s="60">
        <v>10707</v>
      </c>
      <c r="G88" s="66"/>
      <c r="H88" s="66"/>
      <c r="I88" s="41"/>
      <c r="J88" s="41"/>
      <c r="K88" s="51">
        <v>0</v>
      </c>
      <c r="L88">
        <v>222</v>
      </c>
    </row>
    <row r="89" spans="1:12" x14ac:dyDescent="0.25">
      <c r="A89" s="60">
        <v>21</v>
      </c>
      <c r="B89" s="60">
        <v>10815</v>
      </c>
      <c r="C89" s="63">
        <v>11</v>
      </c>
      <c r="D89" s="60">
        <v>10831</v>
      </c>
      <c r="E89" s="63">
        <v>11</v>
      </c>
      <c r="F89" s="60">
        <v>10840</v>
      </c>
      <c r="G89" s="66"/>
      <c r="H89" s="66"/>
      <c r="I89" s="41"/>
      <c r="J89" s="41"/>
      <c r="K89" s="51">
        <v>1</v>
      </c>
      <c r="L89">
        <v>211</v>
      </c>
    </row>
    <row r="90" spans="1:12" x14ac:dyDescent="0.25">
      <c r="A90" s="17"/>
      <c r="B90" s="17"/>
      <c r="C90" s="17"/>
      <c r="D90" s="17"/>
      <c r="E90" s="17"/>
      <c r="F90" s="17"/>
      <c r="G90" s="17"/>
      <c r="H9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6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137</v>
      </c>
    </row>
    <row r="2" spans="1:48" x14ac:dyDescent="0.25">
      <c r="A2" t="s">
        <v>0</v>
      </c>
      <c r="B2" s="34">
        <v>40626</v>
      </c>
      <c r="C2" s="35"/>
      <c r="F2" s="26" t="s">
        <v>77</v>
      </c>
      <c r="G2" s="27">
        <v>0</v>
      </c>
    </row>
    <row r="3" spans="1:48" x14ac:dyDescent="0.25">
      <c r="A3" t="s">
        <v>1</v>
      </c>
      <c r="B3">
        <v>0</v>
      </c>
      <c r="F3" s="26" t="s">
        <v>78</v>
      </c>
      <c r="G3" s="27">
        <f>Start!J2</f>
        <v>211</v>
      </c>
      <c r="P3" s="26" t="s">
        <v>79</v>
      </c>
      <c r="Q3" s="27">
        <f>4994-COUNTBLANK(L7:L5000)</f>
        <v>99</v>
      </c>
      <c r="V3" s="26" t="s">
        <v>112</v>
      </c>
      <c r="W3">
        <f>COUNTA(L7:L23)</f>
        <v>17</v>
      </c>
      <c r="AA3" s="26" t="s">
        <v>112</v>
      </c>
      <c r="AB3">
        <f>COUNTA(L24:L39)</f>
        <v>16</v>
      </c>
      <c r="AF3" s="26" t="s">
        <v>112</v>
      </c>
      <c r="AG3">
        <f>COUNTA(L40:L56)</f>
        <v>17</v>
      </c>
      <c r="AK3" s="26" t="s">
        <v>112</v>
      </c>
      <c r="AL3">
        <f>COUNTA(L57:L72)</f>
        <v>16</v>
      </c>
      <c r="AP3" s="26" t="s">
        <v>112</v>
      </c>
      <c r="AQ3">
        <f>COUNTA(L73:L89)</f>
        <v>17</v>
      </c>
      <c r="AU3" s="26" t="s">
        <v>112</v>
      </c>
      <c r="AV3">
        <f>COUNTA(L90:L105)</f>
        <v>16</v>
      </c>
    </row>
    <row r="4" spans="1:48" x14ac:dyDescent="0.25">
      <c r="A4" t="s">
        <v>2</v>
      </c>
      <c r="B4">
        <v>0</v>
      </c>
      <c r="P4" s="26" t="s">
        <v>80</v>
      </c>
      <c r="Q4" s="27">
        <f>SUM(O7:O14)</f>
        <v>99</v>
      </c>
      <c r="V4" s="26" t="s">
        <v>113</v>
      </c>
      <c r="W4">
        <f>SUM(U7:U14)</f>
        <v>17</v>
      </c>
      <c r="AA4" s="26" t="s">
        <v>113</v>
      </c>
      <c r="AB4">
        <f>SUM(Z7:Z14)</f>
        <v>16</v>
      </c>
      <c r="AF4" s="26" t="s">
        <v>113</v>
      </c>
      <c r="AG4">
        <f>SUM(AE7:AE14)</f>
        <v>17</v>
      </c>
      <c r="AK4" s="26" t="s">
        <v>113</v>
      </c>
      <c r="AL4">
        <f>SUM(AJ7:AJ14)</f>
        <v>16</v>
      </c>
      <c r="AP4" s="26" t="s">
        <v>113</v>
      </c>
      <c r="AQ4">
        <f>SUM(AO7:AO14)</f>
        <v>17</v>
      </c>
      <c r="AU4" s="26" t="s">
        <v>113</v>
      </c>
      <c r="AV4">
        <f>SUM(AT7:AT14)</f>
        <v>16</v>
      </c>
    </row>
    <row r="5" spans="1:48" ht="15.75" thickBot="1" x14ac:dyDescent="0.3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5.75" thickBot="1" x14ac:dyDescent="0.3">
      <c r="A6" s="29" t="s">
        <v>85</v>
      </c>
      <c r="B6" s="30" t="s">
        <v>86</v>
      </c>
      <c r="C6" s="29" t="s">
        <v>87</v>
      </c>
      <c r="D6" s="30" t="s">
        <v>88</v>
      </c>
      <c r="E6" s="29" t="s">
        <v>89</v>
      </c>
      <c r="F6" s="30" t="s">
        <v>90</v>
      </c>
      <c r="G6" s="29" t="s">
        <v>91</v>
      </c>
      <c r="H6" s="30" t="s">
        <v>92</v>
      </c>
      <c r="I6" s="31" t="s">
        <v>93</v>
      </c>
      <c r="J6" s="32" t="s">
        <v>94</v>
      </c>
      <c r="K6" s="31" t="s">
        <v>95</v>
      </c>
      <c r="L6" s="33" t="s">
        <v>96</v>
      </c>
      <c r="N6" s="37" t="s">
        <v>81</v>
      </c>
      <c r="O6" s="38"/>
      <c r="P6" s="39" t="s">
        <v>82</v>
      </c>
      <c r="Q6" s="39" t="s">
        <v>83</v>
      </c>
      <c r="T6" s="53" t="s">
        <v>81</v>
      </c>
      <c r="U6" s="54"/>
      <c r="V6" s="39" t="s">
        <v>82</v>
      </c>
      <c r="W6" s="39" t="s">
        <v>83</v>
      </c>
      <c r="Y6" s="53" t="s">
        <v>81</v>
      </c>
      <c r="Z6" s="54"/>
      <c r="AA6" s="39" t="s">
        <v>82</v>
      </c>
      <c r="AB6" s="39" t="s">
        <v>83</v>
      </c>
      <c r="AD6" s="53" t="s">
        <v>81</v>
      </c>
      <c r="AE6" s="54"/>
      <c r="AF6" s="39" t="s">
        <v>82</v>
      </c>
      <c r="AG6" s="39" t="s">
        <v>83</v>
      </c>
      <c r="AI6" s="53" t="s">
        <v>81</v>
      </c>
      <c r="AJ6" s="54"/>
      <c r="AK6" s="39" t="s">
        <v>82</v>
      </c>
      <c r="AL6" s="39" t="s">
        <v>83</v>
      </c>
      <c r="AN6" s="53" t="s">
        <v>81</v>
      </c>
      <c r="AO6" s="54"/>
      <c r="AP6" s="39" t="s">
        <v>82</v>
      </c>
      <c r="AQ6" s="39" t="s">
        <v>83</v>
      </c>
      <c r="AS6" s="53" t="s">
        <v>81</v>
      </c>
      <c r="AT6" s="54"/>
      <c r="AU6" s="39" t="s">
        <v>82</v>
      </c>
      <c r="AV6" s="39" t="s">
        <v>83</v>
      </c>
    </row>
    <row r="7" spans="1:48" x14ac:dyDescent="0.25">
      <c r="A7" s="58">
        <v>21</v>
      </c>
      <c r="B7" s="58">
        <v>9</v>
      </c>
      <c r="C7" s="61">
        <v>22</v>
      </c>
      <c r="D7" s="58">
        <v>22</v>
      </c>
      <c r="E7" s="61">
        <v>24</v>
      </c>
      <c r="F7" s="58">
        <v>25</v>
      </c>
      <c r="G7" s="64"/>
      <c r="H7" s="64"/>
      <c r="I7" s="42"/>
      <c r="J7" s="42"/>
      <c r="K7" s="43">
        <v>0</v>
      </c>
      <c r="L7">
        <v>222</v>
      </c>
      <c r="N7" s="36">
        <v>111</v>
      </c>
      <c r="O7" s="36">
        <f>COUNTIF($L$7:$L$500,N7)</f>
        <v>5</v>
      </c>
      <c r="P7" s="36">
        <f>O7/$Q$4</f>
        <v>5.0505050505050504E-2</v>
      </c>
      <c r="Q7" s="36">
        <f>IF(P7=0,0,(P7*((LOG(P7))/LOG(2))))</f>
        <v>-0.21754689521172968</v>
      </c>
      <c r="T7" s="36">
        <f>N7</f>
        <v>111</v>
      </c>
      <c r="U7" s="36">
        <f>COUNTIF(L7:L23,T7)</f>
        <v>0</v>
      </c>
      <c r="V7" s="36">
        <f>U7/(W4-U11)</f>
        <v>0</v>
      </c>
      <c r="W7" s="36">
        <f>IF(V7=0,0,(V7*((LOG(V7))/LOG(2))))</f>
        <v>0</v>
      </c>
      <c r="Y7" s="36">
        <f>N7</f>
        <v>111</v>
      </c>
      <c r="Z7" s="36">
        <f>COUNTIF(L24:L39,Y7)</f>
        <v>2</v>
      </c>
      <c r="AA7" s="36">
        <f>Z7/(AB4-Z11)</f>
        <v>0.13333333333333333</v>
      </c>
      <c r="AB7" s="36">
        <f>IF(AA7=0,0,(AA7*((LOG(AA7))/LOG(2))))</f>
        <v>-0.3875854127478025</v>
      </c>
      <c r="AD7" s="36">
        <f>N7</f>
        <v>111</v>
      </c>
      <c r="AE7" s="36">
        <f>COUNTIF(L40:L56,AD7)</f>
        <v>1</v>
      </c>
      <c r="AF7" s="36">
        <f>AE7/(AG4-AE11)</f>
        <v>0.1111111111111111</v>
      </c>
      <c r="AG7" s="36">
        <f>IF(AF7=0,0,(AF7*((LOG(AF7))/LOG(2))))</f>
        <v>-0.3522138890491458</v>
      </c>
      <c r="AI7" s="36">
        <f>N7</f>
        <v>111</v>
      </c>
      <c r="AJ7" s="36">
        <f>COUNTIF(L57:L72,AI7)</f>
        <v>1</v>
      </c>
      <c r="AK7" s="36">
        <f>AJ7/(AL4-AJ11)</f>
        <v>0.2</v>
      </c>
      <c r="AL7" s="36">
        <f>IF(AK7=0,0,(AK7*((LOG(AK7))/LOG(2))))</f>
        <v>-0.46438561897747244</v>
      </c>
      <c r="AN7" s="36">
        <f>N7</f>
        <v>111</v>
      </c>
      <c r="AO7" s="36">
        <f>COUNTIF(L73:L89,AN7)</f>
        <v>1</v>
      </c>
      <c r="AP7" s="36">
        <f>AO7/(AQ4-AO11)</f>
        <v>0.1111111111111111</v>
      </c>
      <c r="AQ7" s="36">
        <f>IF(AP7=0,0,(AP7*((LOG(AP7))/LOG(2))))</f>
        <v>-0.3522138890491458</v>
      </c>
      <c r="AS7" s="36">
        <f>N7</f>
        <v>111</v>
      </c>
      <c r="AT7" s="36">
        <f>COUNTIF(L90:L105,AS7)</f>
        <v>0</v>
      </c>
      <c r="AU7" s="36">
        <f>AT7/(AV4-AT11)</f>
        <v>0</v>
      </c>
      <c r="AV7" s="36">
        <f>IF(AU7=0,0,(AU7*((LOG(AU7))/LOG(2))))</f>
        <v>0</v>
      </c>
    </row>
    <row r="8" spans="1:48" x14ac:dyDescent="0.25">
      <c r="A8" s="59">
        <v>21</v>
      </c>
      <c r="B8" s="59">
        <v>123</v>
      </c>
      <c r="C8" s="62">
        <v>22</v>
      </c>
      <c r="D8" s="59">
        <v>134</v>
      </c>
      <c r="E8" s="62">
        <v>13</v>
      </c>
      <c r="F8" s="59">
        <v>147</v>
      </c>
      <c r="G8" s="65"/>
      <c r="H8" s="65"/>
      <c r="I8" s="42"/>
      <c r="J8" s="42"/>
      <c r="K8" s="43">
        <v>0</v>
      </c>
      <c r="L8">
        <v>221</v>
      </c>
      <c r="N8" s="36">
        <v>112</v>
      </c>
      <c r="O8" s="36">
        <f>COUNTIF($L$7:$L$500,N8)</f>
        <v>1</v>
      </c>
      <c r="P8" s="36">
        <f>O8/$Q$4</f>
        <v>1.0101010101010102E-2</v>
      </c>
      <c r="Q8" s="36">
        <f>IF(P8=0,0,(P8*((LOG(P8))/LOG(2))))</f>
        <v>-6.6963198182622322E-2</v>
      </c>
      <c r="T8" s="36">
        <f>N8</f>
        <v>112</v>
      </c>
      <c r="U8" s="36">
        <f>COUNTIF(L7:L23,T8)</f>
        <v>0</v>
      </c>
      <c r="V8" s="36">
        <f>U8/(W4-U11)</f>
        <v>0</v>
      </c>
      <c r="W8" s="36">
        <f>IF(V8=0,0,(V8*((LOG(V8))/LOG(2))))</f>
        <v>0</v>
      </c>
      <c r="Y8" s="36">
        <f>N8</f>
        <v>112</v>
      </c>
      <c r="Z8" s="36">
        <f>COUNTIF(L24:L39,Y8)</f>
        <v>0</v>
      </c>
      <c r="AA8" s="36">
        <f>Z8/(AB4-Z11)</f>
        <v>0</v>
      </c>
      <c r="AB8" s="36">
        <f>IF(AA8=0,0,(AA8*((LOG(AA8))/LOG(2))))</f>
        <v>0</v>
      </c>
      <c r="AD8" s="36">
        <f>N8</f>
        <v>112</v>
      </c>
      <c r="AE8" s="36">
        <f>COUNTIF(L40:L56,AD8)</f>
        <v>1</v>
      </c>
      <c r="AF8" s="36">
        <f>AE8/(AG4-AE11)</f>
        <v>0.1111111111111111</v>
      </c>
      <c r="AG8" s="36">
        <f>IF(AF8=0,0,(AF8*((LOG(AF8))/LOG(2))))</f>
        <v>-0.3522138890491458</v>
      </c>
      <c r="AI8" s="36">
        <f>N8</f>
        <v>112</v>
      </c>
      <c r="AJ8" s="36">
        <f>COUNTIF(L57:L72,AI8)</f>
        <v>0</v>
      </c>
      <c r="AK8" s="36">
        <f>AJ8/(AL4-AJ11)</f>
        <v>0</v>
      </c>
      <c r="AL8" s="36">
        <f>IF(AK8=0,0,(AK8*((LOG(AK8))/LOG(2))))</f>
        <v>0</v>
      </c>
      <c r="AN8" s="36">
        <f>N8</f>
        <v>112</v>
      </c>
      <c r="AO8" s="36">
        <f>COUNTIF(L73:L89,AN8)</f>
        <v>0</v>
      </c>
      <c r="AP8" s="36">
        <f>AO8/(AQ4-AO11)</f>
        <v>0</v>
      </c>
      <c r="AQ8" s="36">
        <f>IF(AP8=0,0,(AP8*((LOG(AP8))/LOG(2))))</f>
        <v>0</v>
      </c>
      <c r="AS8" s="36">
        <f>N8</f>
        <v>112</v>
      </c>
      <c r="AT8" s="36">
        <f>COUNTIF(L90:L105,AS8)</f>
        <v>0</v>
      </c>
      <c r="AU8" s="36">
        <f>AT8/(AV4-AT11)</f>
        <v>0</v>
      </c>
      <c r="AV8" s="36">
        <f>IF(AU8=0,0,(AU8*((LOG(AU8))/LOG(2))))</f>
        <v>0</v>
      </c>
    </row>
    <row r="9" spans="1:48" x14ac:dyDescent="0.25">
      <c r="A9" s="59">
        <v>21</v>
      </c>
      <c r="B9" s="59">
        <v>248</v>
      </c>
      <c r="C9" s="62">
        <v>22</v>
      </c>
      <c r="D9" s="59">
        <v>262</v>
      </c>
      <c r="E9" s="62">
        <v>13</v>
      </c>
      <c r="F9" s="59">
        <v>271</v>
      </c>
      <c r="G9" s="65"/>
      <c r="H9" s="65"/>
      <c r="I9" s="42"/>
      <c r="J9" s="42"/>
      <c r="K9" s="43">
        <v>0</v>
      </c>
      <c r="L9">
        <v>221</v>
      </c>
      <c r="N9" s="36">
        <v>121</v>
      </c>
      <c r="O9" s="36">
        <f>COUNTIF($L$7:$L$500,N9)</f>
        <v>0</v>
      </c>
      <c r="P9" s="36">
        <f>O9/$Q$4</f>
        <v>0</v>
      </c>
      <c r="Q9" s="36">
        <f>IF(P9=0,0,(P9*((LOG(P9))/LOG(2))))</f>
        <v>0</v>
      </c>
      <c r="T9" s="36">
        <f>N9</f>
        <v>121</v>
      </c>
      <c r="U9" s="36">
        <f>COUNTIF(L7:L23,T9)</f>
        <v>0</v>
      </c>
      <c r="V9" s="36">
        <f>U9/(W4-U11)</f>
        <v>0</v>
      </c>
      <c r="W9" s="36">
        <f>IF(V9=0,0,(V9*((LOG(V9))/LOG(2))))</f>
        <v>0</v>
      </c>
      <c r="Y9" s="36">
        <f>N9</f>
        <v>121</v>
      </c>
      <c r="Z9" s="36">
        <f>COUNTIF(L24:L39,Y9)</f>
        <v>0</v>
      </c>
      <c r="AA9" s="36">
        <f>Z9/(AB4-Z11)</f>
        <v>0</v>
      </c>
      <c r="AB9" s="36">
        <f>IF(AA9=0,0,(AA9*((LOG(AA9))/LOG(2))))</f>
        <v>0</v>
      </c>
      <c r="AD9" s="36">
        <f>N9</f>
        <v>121</v>
      </c>
      <c r="AE9" s="36">
        <f>COUNTIF(L40:L56,AD9)</f>
        <v>0</v>
      </c>
      <c r="AF9" s="36">
        <f>AE9/(AG4-AE11)</f>
        <v>0</v>
      </c>
      <c r="AG9" s="36">
        <f>IF(AF9=0,0,(AF9*((LOG(AF9))/LOG(2))))</f>
        <v>0</v>
      </c>
      <c r="AI9" s="36">
        <f>N9</f>
        <v>121</v>
      </c>
      <c r="AJ9" s="36">
        <f>COUNTIF(L57:L72,AI9)</f>
        <v>0</v>
      </c>
      <c r="AK9" s="36">
        <f>AJ9/(AL4-AJ11)</f>
        <v>0</v>
      </c>
      <c r="AL9" s="36">
        <f>IF(AK9=0,0,(AK9*((LOG(AK9))/LOG(2))))</f>
        <v>0</v>
      </c>
      <c r="AN9" s="36">
        <f>N9</f>
        <v>121</v>
      </c>
      <c r="AO9" s="36">
        <f>COUNTIF(L73:L89,AN9)</f>
        <v>0</v>
      </c>
      <c r="AP9" s="36">
        <f>AO9/(AQ4-AO11)</f>
        <v>0</v>
      </c>
      <c r="AQ9" s="36">
        <f>IF(AP9=0,0,(AP9*((LOG(AP9))/LOG(2))))</f>
        <v>0</v>
      </c>
      <c r="AS9" s="36">
        <f>N9</f>
        <v>121</v>
      </c>
      <c r="AT9" s="36">
        <f>COUNTIF(L90:L105,AS9)</f>
        <v>0</v>
      </c>
      <c r="AU9" s="36">
        <f>AT9/(AV4-AT11)</f>
        <v>0</v>
      </c>
      <c r="AV9" s="36">
        <f>IF(AU9=0,0,(AU9*((LOG(AU9))/LOG(2))))</f>
        <v>0</v>
      </c>
    </row>
    <row r="10" spans="1:48" x14ac:dyDescent="0.25">
      <c r="A10" s="59">
        <v>21</v>
      </c>
      <c r="B10" s="59">
        <v>371</v>
      </c>
      <c r="C10" s="62">
        <v>22</v>
      </c>
      <c r="D10" s="59">
        <v>392</v>
      </c>
      <c r="E10" s="62">
        <v>13</v>
      </c>
      <c r="F10" s="59">
        <v>404</v>
      </c>
      <c r="G10" s="65"/>
      <c r="H10" s="65"/>
      <c r="I10" s="42"/>
      <c r="J10" s="42"/>
      <c r="K10" s="43">
        <v>0</v>
      </c>
      <c r="L10">
        <v>221</v>
      </c>
      <c r="N10" s="36">
        <v>122</v>
      </c>
      <c r="O10" s="36">
        <f>COUNTIF($L$7:$L$500,N10)</f>
        <v>1</v>
      </c>
      <c r="P10" s="36">
        <f>O10/$Q$4</f>
        <v>1.0101010101010102E-2</v>
      </c>
      <c r="Q10" s="36">
        <f>IF(P10=0,0,(P10*((LOG(P10))/LOG(2))))</f>
        <v>-6.6963198182622322E-2</v>
      </c>
      <c r="T10" s="36">
        <f>N10</f>
        <v>122</v>
      </c>
      <c r="U10" s="36">
        <f>COUNTIF(L7:L23,T10)</f>
        <v>0</v>
      </c>
      <c r="V10" s="36">
        <f>U10/(W4-U11)</f>
        <v>0</v>
      </c>
      <c r="W10" s="36">
        <f>IF(V10=0,0,(V10*((LOG(V10))/LOG(2))))</f>
        <v>0</v>
      </c>
      <c r="Y10" s="36">
        <f>N10</f>
        <v>122</v>
      </c>
      <c r="Z10" s="36">
        <f>COUNTIF(L24:L39,Y10)</f>
        <v>0</v>
      </c>
      <c r="AA10" s="36">
        <f>Z10/(AB4-Z11)</f>
        <v>0</v>
      </c>
      <c r="AB10" s="36">
        <f>IF(AA10=0,0,(AA10*((LOG(AA10))/LOG(2))))</f>
        <v>0</v>
      </c>
      <c r="AD10" s="36">
        <f>N10</f>
        <v>122</v>
      </c>
      <c r="AE10" s="36">
        <f>COUNTIF(L40:L56,AD10)</f>
        <v>0</v>
      </c>
      <c r="AF10" s="36">
        <f>AE10/(AG4-AE11)</f>
        <v>0</v>
      </c>
      <c r="AG10" s="36">
        <f>IF(AF10=0,0,(AF10*((LOG(AF10))/LOG(2))))</f>
        <v>0</v>
      </c>
      <c r="AI10" s="36">
        <f>N10</f>
        <v>122</v>
      </c>
      <c r="AJ10" s="36">
        <f>COUNTIF(L57:L72,AI10)</f>
        <v>0</v>
      </c>
      <c r="AK10" s="36">
        <f>AJ10/(AL4-AJ11)</f>
        <v>0</v>
      </c>
      <c r="AL10" s="36">
        <f>IF(AK10=0,0,(AK10*((LOG(AK10))/LOG(2))))</f>
        <v>0</v>
      </c>
      <c r="AN10" s="36">
        <f>N10</f>
        <v>122</v>
      </c>
      <c r="AO10" s="36">
        <f>COUNTIF(L73:L89,AN10)</f>
        <v>1</v>
      </c>
      <c r="AP10" s="36">
        <f>AO10/(AQ4-AO11)</f>
        <v>0.1111111111111111</v>
      </c>
      <c r="AQ10" s="36">
        <f>IF(AP10=0,0,(AP10*((LOG(AP10))/LOG(2))))</f>
        <v>-0.3522138890491458</v>
      </c>
      <c r="AS10" s="36">
        <f>N10</f>
        <v>122</v>
      </c>
      <c r="AT10" s="36">
        <f>COUNTIF(L90:L105,AS10)</f>
        <v>0</v>
      </c>
      <c r="AU10" s="36">
        <f>AT10/(AV4-AT11)</f>
        <v>0</v>
      </c>
      <c r="AV10" s="36">
        <f>IF(AU10=0,0,(AU10*((LOG(AU10))/LOG(2))))</f>
        <v>0</v>
      </c>
    </row>
    <row r="11" spans="1:48" x14ac:dyDescent="0.25">
      <c r="A11" s="59">
        <v>21</v>
      </c>
      <c r="B11" s="59">
        <v>503</v>
      </c>
      <c r="C11" s="62">
        <v>22</v>
      </c>
      <c r="D11" s="59">
        <v>512</v>
      </c>
      <c r="E11" s="62">
        <v>13</v>
      </c>
      <c r="F11" s="59">
        <v>545</v>
      </c>
      <c r="G11" s="65"/>
      <c r="H11" s="65"/>
      <c r="I11" s="42"/>
      <c r="J11" s="42"/>
      <c r="K11" s="43">
        <v>0</v>
      </c>
      <c r="L11">
        <v>221</v>
      </c>
      <c r="N11" s="36">
        <v>211</v>
      </c>
      <c r="O11" s="36">
        <f>COUNTIF($L$7:$L$500,N11)</f>
        <v>40</v>
      </c>
      <c r="P11" s="36">
        <f>O11/$Q$4</f>
        <v>0.40404040404040403</v>
      </c>
      <c r="Q11" s="36">
        <f>IF(P11=0,0,(P11*((LOG(P11))/LOG(2))))</f>
        <v>-0.52825394957262517</v>
      </c>
      <c r="T11" s="36">
        <f>N11</f>
        <v>211</v>
      </c>
      <c r="U11" s="36">
        <f>COUNTIF(L7:L23,T11)</f>
        <v>4</v>
      </c>
      <c r="V11" s="55"/>
      <c r="W11" s="56"/>
      <c r="Y11" s="36">
        <f>N11</f>
        <v>211</v>
      </c>
      <c r="Z11" s="36">
        <f>COUNTIF(L24:L39,Y11)</f>
        <v>1</v>
      </c>
      <c r="AA11" s="55"/>
      <c r="AB11" s="56"/>
      <c r="AD11" s="36">
        <f>N11</f>
        <v>211</v>
      </c>
      <c r="AE11" s="36">
        <f>COUNTIF(L40:L56,AD11)</f>
        <v>8</v>
      </c>
      <c r="AF11" s="55"/>
      <c r="AG11" s="56"/>
      <c r="AI11" s="36">
        <f>N11</f>
        <v>211</v>
      </c>
      <c r="AJ11" s="36">
        <f>COUNTIF(L57:L72,AI11)</f>
        <v>11</v>
      </c>
      <c r="AK11" s="55"/>
      <c r="AL11" s="56"/>
      <c r="AN11" s="36">
        <f>N11</f>
        <v>211</v>
      </c>
      <c r="AO11" s="36">
        <f>COUNTIF(L73:L89,AN11)</f>
        <v>8</v>
      </c>
      <c r="AP11" s="55"/>
      <c r="AQ11" s="56"/>
      <c r="AS11" s="36">
        <f>N11</f>
        <v>211</v>
      </c>
      <c r="AT11" s="36">
        <f>COUNTIF(L90:L105,AS11)</f>
        <v>8</v>
      </c>
      <c r="AU11" s="55"/>
      <c r="AV11" s="56"/>
    </row>
    <row r="12" spans="1:48" x14ac:dyDescent="0.25">
      <c r="A12" s="59">
        <v>21</v>
      </c>
      <c r="B12" s="59">
        <v>651</v>
      </c>
      <c r="C12" s="62">
        <v>11</v>
      </c>
      <c r="D12" s="59">
        <v>662</v>
      </c>
      <c r="E12" s="62">
        <v>11</v>
      </c>
      <c r="F12" s="59">
        <v>671</v>
      </c>
      <c r="G12" s="65"/>
      <c r="H12" s="65"/>
      <c r="I12" s="42"/>
      <c r="J12" s="42"/>
      <c r="K12" s="43">
        <v>0</v>
      </c>
      <c r="L12">
        <v>211</v>
      </c>
      <c r="N12" s="36">
        <v>212</v>
      </c>
      <c r="O12" s="36">
        <f>COUNTIF($L$7:$L$500,N12)</f>
        <v>2</v>
      </c>
      <c r="P12" s="36">
        <f>O12/$Q$4</f>
        <v>2.0202020202020204E-2</v>
      </c>
      <c r="Q12" s="36">
        <f>IF(P12=0,0,(P12*((LOG(P12))/LOG(2))))</f>
        <v>-0.11372437616322445</v>
      </c>
      <c r="T12" s="36">
        <f>N12</f>
        <v>212</v>
      </c>
      <c r="U12" s="36">
        <f>COUNTIF(L7:L23,T12)</f>
        <v>0</v>
      </c>
      <c r="V12" s="36">
        <f>U12/(W4-U11)</f>
        <v>0</v>
      </c>
      <c r="W12" s="36">
        <f>IF(V12=0,0,(V12*((LOG(V12))/LOG(2))))</f>
        <v>0</v>
      </c>
      <c r="Y12" s="36">
        <f>N12</f>
        <v>212</v>
      </c>
      <c r="Z12" s="36">
        <f>COUNTIF(L24:L39,Y12)</f>
        <v>0</v>
      </c>
      <c r="AA12" s="36">
        <f>Z12/(AB4-Z11)</f>
        <v>0</v>
      </c>
      <c r="AB12" s="36">
        <f>IF(AA12=0,0,(AA12*((LOG(AA12))/LOG(2))))</f>
        <v>0</v>
      </c>
      <c r="AD12" s="36">
        <f>N12</f>
        <v>212</v>
      </c>
      <c r="AE12" s="36">
        <f>COUNTIF(L40:L56,AD12)</f>
        <v>0</v>
      </c>
      <c r="AF12" s="36">
        <f>AE12/(AG4-AE11)</f>
        <v>0</v>
      </c>
      <c r="AG12" s="36">
        <f>IF(AF12=0,0,(AF12*((LOG(AF12))/LOG(2))))</f>
        <v>0</v>
      </c>
      <c r="AI12" s="36">
        <f>N12</f>
        <v>212</v>
      </c>
      <c r="AJ12" s="36">
        <f>COUNTIF(L57:L72,AI12)</f>
        <v>0</v>
      </c>
      <c r="AK12" s="36">
        <f>AJ12/(AL4-AJ11)</f>
        <v>0</v>
      </c>
      <c r="AL12" s="36">
        <f>IF(AK12=0,0,(AK12*((LOG(AK12))/LOG(2))))</f>
        <v>0</v>
      </c>
      <c r="AN12" s="36">
        <f>N12</f>
        <v>212</v>
      </c>
      <c r="AO12" s="36">
        <f>COUNTIF(L73:L89,AN12)</f>
        <v>0</v>
      </c>
      <c r="AP12" s="36">
        <f>AO12/(AQ4-AO11)</f>
        <v>0</v>
      </c>
      <c r="AQ12" s="36">
        <f>IF(AP12=0,0,(AP12*((LOG(AP12))/LOG(2))))</f>
        <v>0</v>
      </c>
      <c r="AS12" s="36">
        <f>N12</f>
        <v>212</v>
      </c>
      <c r="AT12" s="36">
        <f>COUNTIF(L90:L105,AS12)</f>
        <v>2</v>
      </c>
      <c r="AU12" s="36">
        <f>AT12/(AV4-AT11)</f>
        <v>0.25</v>
      </c>
      <c r="AV12" s="36">
        <f>IF(AU12=0,0,(AU12*((LOG(AU12))/LOG(2))))</f>
        <v>-0.5</v>
      </c>
    </row>
    <row r="13" spans="1:48" x14ac:dyDescent="0.25">
      <c r="A13" s="59">
        <v>21</v>
      </c>
      <c r="B13" s="59">
        <v>774</v>
      </c>
      <c r="C13" s="62">
        <v>11</v>
      </c>
      <c r="D13" s="59">
        <v>791</v>
      </c>
      <c r="E13" s="62">
        <v>11</v>
      </c>
      <c r="F13" s="59">
        <v>798</v>
      </c>
      <c r="G13" s="65"/>
      <c r="H13" s="65"/>
      <c r="I13" s="42"/>
      <c r="J13" s="42"/>
      <c r="K13" s="43">
        <v>0</v>
      </c>
      <c r="L13">
        <v>211</v>
      </c>
      <c r="N13" s="36">
        <v>221</v>
      </c>
      <c r="O13" s="36">
        <f>COUNTIF($L$7:$L$500,N13)</f>
        <v>36</v>
      </c>
      <c r="P13" s="36">
        <f>O13/$Q$4</f>
        <v>0.36363636363636365</v>
      </c>
      <c r="Q13" s="36">
        <f>IF(P13=0,0,(P13*((LOG(P13))/LOG(2))))</f>
        <v>-0.53070240677719893</v>
      </c>
      <c r="T13" s="36">
        <f>N13</f>
        <v>221</v>
      </c>
      <c r="U13" s="36">
        <f>COUNTIF(L7:L23,T13)</f>
        <v>9</v>
      </c>
      <c r="V13" s="36">
        <f>U13/(W4-U11)</f>
        <v>0.69230769230769229</v>
      </c>
      <c r="W13" s="36">
        <f>IF(V13=0,0,(V13*((LOG(V13))/LOG(2))))</f>
        <v>-0.36727941925300139</v>
      </c>
      <c r="Y13" s="36">
        <f>N13</f>
        <v>221</v>
      </c>
      <c r="Z13" s="36">
        <f>COUNTIF(L24:L39,Y13)</f>
        <v>8</v>
      </c>
      <c r="AA13" s="36">
        <f>Z13/(AB4-Z11)</f>
        <v>0.53333333333333333</v>
      </c>
      <c r="AB13" s="36">
        <f>IF(AA13=0,0,(AA13*((LOG(AA13))/LOG(2))))</f>
        <v>-0.4836749843245432</v>
      </c>
      <c r="AD13" s="36">
        <f>N13</f>
        <v>221</v>
      </c>
      <c r="AE13" s="36">
        <f>COUNTIF(L40:L56,AD13)</f>
        <v>6</v>
      </c>
      <c r="AF13" s="36">
        <f>AE13/(AG4-AE11)</f>
        <v>0.66666666666666663</v>
      </c>
      <c r="AG13" s="36">
        <f>IF(AF13=0,0,(AF13*((LOG(AF13))/LOG(2))))</f>
        <v>-0.38997500048077083</v>
      </c>
      <c r="AI13" s="36">
        <f>N13</f>
        <v>221</v>
      </c>
      <c r="AJ13" s="36">
        <f>COUNTIF(L57:L72,AI13)</f>
        <v>2</v>
      </c>
      <c r="AK13" s="36">
        <f>AJ13/(AL4-AJ11)</f>
        <v>0.4</v>
      </c>
      <c r="AL13" s="36">
        <f>IF(AK13=0,0,(AK13*((LOG(AK13))/LOG(2))))</f>
        <v>-0.52877123795494496</v>
      </c>
      <c r="AN13" s="36">
        <f>N13</f>
        <v>221</v>
      </c>
      <c r="AO13" s="36">
        <f>COUNTIF(L73:L89,AN13)</f>
        <v>6</v>
      </c>
      <c r="AP13" s="36">
        <f>AO13/(AQ4-AO11)</f>
        <v>0.66666666666666663</v>
      </c>
      <c r="AQ13" s="36">
        <f>IF(AP13=0,0,(AP13*((LOG(AP13))/LOG(2))))</f>
        <v>-0.38997500048077083</v>
      </c>
      <c r="AS13" s="36">
        <f>N13</f>
        <v>221</v>
      </c>
      <c r="AT13" s="36">
        <f>COUNTIF(L90:L105,AS13)</f>
        <v>5</v>
      </c>
      <c r="AU13" s="36">
        <f>AT13/(AV4-AT11)</f>
        <v>0.625</v>
      </c>
      <c r="AV13" s="36">
        <f>IF(AU13=0,0,(AU13*((LOG(AU13))/LOG(2))))</f>
        <v>-0.42379494069539858</v>
      </c>
    </row>
    <row r="14" spans="1:48" x14ac:dyDescent="0.25">
      <c r="A14" s="59">
        <v>21</v>
      </c>
      <c r="B14" s="59">
        <v>892</v>
      </c>
      <c r="C14" s="62">
        <v>22</v>
      </c>
      <c r="D14" s="59">
        <v>906</v>
      </c>
      <c r="E14" s="62">
        <v>13</v>
      </c>
      <c r="F14" s="59">
        <v>925</v>
      </c>
      <c r="G14" s="65"/>
      <c r="H14" s="65"/>
      <c r="I14" s="42"/>
      <c r="J14" s="42"/>
      <c r="K14" s="43">
        <v>0</v>
      </c>
      <c r="L14">
        <v>221</v>
      </c>
      <c r="N14" s="36">
        <v>222</v>
      </c>
      <c r="O14" s="36">
        <f>COUNTIF($L$7:$L$500,N14)</f>
        <v>14</v>
      </c>
      <c r="P14" s="36">
        <f>O14/$Q$4</f>
        <v>0.14141414141414141</v>
      </c>
      <c r="Q14" s="36">
        <f>IF(P14=0,0,(P14*((LOG(P14))/LOG(2))))</f>
        <v>-0.39907094719503111</v>
      </c>
      <c r="T14" s="36">
        <f>N14</f>
        <v>222</v>
      </c>
      <c r="U14" s="36">
        <f>COUNTIF(L7:L23,T14)</f>
        <v>4</v>
      </c>
      <c r="V14" s="36">
        <f>U14/(W4-U11)</f>
        <v>0.30769230769230771</v>
      </c>
      <c r="W14" s="36">
        <f>IF(V14=0,0,(V14*((LOG(V14))/LOG(2))))</f>
        <v>-0.52321222096648989</v>
      </c>
      <c r="Y14" s="36">
        <f>N14</f>
        <v>222</v>
      </c>
      <c r="Z14" s="36">
        <f>COUNTIF(L24:L39,Y14)</f>
        <v>5</v>
      </c>
      <c r="AA14" s="36">
        <f>Z14/(AB4-Z11)</f>
        <v>0.33333333333333331</v>
      </c>
      <c r="AB14" s="36">
        <f>IF(AA14=0,0,(AA14*((LOG(AA14))/LOG(2))))</f>
        <v>-0.52832083357371862</v>
      </c>
      <c r="AD14" s="36">
        <f>N14</f>
        <v>222</v>
      </c>
      <c r="AE14" s="36">
        <f>COUNTIF(L40:L56,AD14)</f>
        <v>1</v>
      </c>
      <c r="AF14" s="36">
        <f>AE14/(AG4-AE11)</f>
        <v>0.1111111111111111</v>
      </c>
      <c r="AG14" s="36">
        <f>IF(AF14=0,0,(AF14*((LOG(AF14))/LOG(2))))</f>
        <v>-0.3522138890491458</v>
      </c>
      <c r="AI14" s="36">
        <f>N14</f>
        <v>222</v>
      </c>
      <c r="AJ14" s="36">
        <f>COUNTIF(L57:L72,AI14)</f>
        <v>2</v>
      </c>
      <c r="AK14" s="36">
        <f>AJ14/(AL4-AJ11)</f>
        <v>0.4</v>
      </c>
      <c r="AL14" s="36">
        <f>IF(AK14=0,0,(AK14*((LOG(AK14))/LOG(2))))</f>
        <v>-0.52877123795494496</v>
      </c>
      <c r="AN14" s="36">
        <f>N14</f>
        <v>222</v>
      </c>
      <c r="AO14" s="36">
        <f>COUNTIF(L73:L89,AN14)</f>
        <v>1</v>
      </c>
      <c r="AP14" s="36">
        <f>AO14/(AQ4-AO11)</f>
        <v>0.1111111111111111</v>
      </c>
      <c r="AQ14" s="36">
        <f>IF(AP14=0,0,(AP14*((LOG(AP14))/LOG(2))))</f>
        <v>-0.3522138890491458</v>
      </c>
      <c r="AS14" s="36">
        <f>N14</f>
        <v>222</v>
      </c>
      <c r="AT14" s="36">
        <f>COUNTIF(L90:L105,AS14)</f>
        <v>1</v>
      </c>
      <c r="AU14" s="36">
        <f>AT14/(AV4-AT11)</f>
        <v>0.125</v>
      </c>
      <c r="AV14" s="36">
        <f>IF(AU14=0,0,(AU14*((LOG(AU14))/LOG(2))))</f>
        <v>-0.375</v>
      </c>
    </row>
    <row r="15" spans="1:48" x14ac:dyDescent="0.25">
      <c r="A15" s="59">
        <v>21</v>
      </c>
      <c r="B15" s="59">
        <v>1031</v>
      </c>
      <c r="C15" s="62">
        <v>11</v>
      </c>
      <c r="D15" s="59">
        <v>1048</v>
      </c>
      <c r="E15" s="62">
        <v>11</v>
      </c>
      <c r="F15" s="59">
        <v>1055</v>
      </c>
      <c r="G15" s="65"/>
      <c r="H15" s="65"/>
      <c r="I15" s="42"/>
      <c r="J15" s="42"/>
      <c r="K15" s="43">
        <v>0</v>
      </c>
      <c r="L15">
        <v>211</v>
      </c>
      <c r="P15">
        <f>SUM(P7:P14)</f>
        <v>1</v>
      </c>
      <c r="Q15">
        <f>-SUM(Q7:Q14)</f>
        <v>1.9232249712850542</v>
      </c>
      <c r="V15">
        <f>SUM(V7:V14)</f>
        <v>1</v>
      </c>
      <c r="W15">
        <f>-SUM(W7:W14)</f>
        <v>0.89049164021949134</v>
      </c>
      <c r="AA15">
        <f>SUM(AA7:AA14)</f>
        <v>1</v>
      </c>
      <c r="AB15">
        <f>-SUM(AB7:AB14)</f>
        <v>1.3995812306460644</v>
      </c>
      <c r="AF15">
        <f>SUM(AF7:AF14)</f>
        <v>1</v>
      </c>
      <c r="AG15">
        <f>-SUM(AG7:AG14)</f>
        <v>1.4466166676282082</v>
      </c>
      <c r="AK15">
        <f>SUM(AK7:AK14)</f>
        <v>1</v>
      </c>
      <c r="AL15">
        <f>-SUM(AL7:AL14)</f>
        <v>1.5219280948873624</v>
      </c>
      <c r="AP15">
        <f>SUM(AP7:AP14)</f>
        <v>1</v>
      </c>
      <c r="AQ15">
        <f>-SUM(AQ7:AQ14)</f>
        <v>1.4466166676282082</v>
      </c>
      <c r="AU15">
        <f>SUM(AU7:AU14)</f>
        <v>1</v>
      </c>
      <c r="AV15">
        <f>-SUM(AV7:AV14)</f>
        <v>1.2987949406953985</v>
      </c>
    </row>
    <row r="16" spans="1:48" x14ac:dyDescent="0.25">
      <c r="A16" s="59">
        <v>21</v>
      </c>
      <c r="B16" s="59">
        <v>1152</v>
      </c>
      <c r="C16" s="62">
        <v>22</v>
      </c>
      <c r="D16" s="59">
        <v>1159</v>
      </c>
      <c r="E16" s="62">
        <v>13</v>
      </c>
      <c r="F16" s="59">
        <v>1172</v>
      </c>
      <c r="G16" s="65"/>
      <c r="H16" s="65"/>
      <c r="I16" s="42"/>
      <c r="J16" s="42"/>
      <c r="K16" s="43">
        <v>0</v>
      </c>
      <c r="L16">
        <v>221</v>
      </c>
      <c r="P16" s="28" t="s">
        <v>84</v>
      </c>
      <c r="Q16" s="28">
        <f>Q15/(LOG(Q4)/LOG(2))</f>
        <v>0.29010733341148254</v>
      </c>
      <c r="V16" s="28" t="s">
        <v>111</v>
      </c>
      <c r="W16" s="28">
        <f>W15/(LOG(W4)/LOG(2))</f>
        <v>0.21785926253144686</v>
      </c>
      <c r="AA16" s="28" t="s">
        <v>114</v>
      </c>
      <c r="AB16" s="28">
        <f>AB15/(LOG(AB4)/LOG(2))</f>
        <v>0.34989530766151611</v>
      </c>
      <c r="AF16" s="28" t="s">
        <v>115</v>
      </c>
      <c r="AG16" s="28">
        <f>AG15/(LOG(AG4)/LOG(2))</f>
        <v>0.35391555197250274</v>
      </c>
      <c r="AK16" s="28" t="s">
        <v>116</v>
      </c>
      <c r="AL16" s="28">
        <f>AL15/(LOG(AL4)/LOG(2))</f>
        <v>0.38048202372184059</v>
      </c>
      <c r="AP16" s="28" t="s">
        <v>117</v>
      </c>
      <c r="AQ16" s="28">
        <f>AQ15/(LOG(AQ4)/LOG(2))</f>
        <v>0.35391555197250274</v>
      </c>
      <c r="AU16" s="28" t="s">
        <v>118</v>
      </c>
      <c r="AV16" s="28">
        <f>AV15/(LOG(AV4)/LOG(2))</f>
        <v>0.32469873517384962</v>
      </c>
    </row>
    <row r="17" spans="1:22" x14ac:dyDescent="0.25">
      <c r="A17" s="59">
        <v>21</v>
      </c>
      <c r="B17" s="59">
        <v>1270</v>
      </c>
      <c r="C17" s="62">
        <v>22</v>
      </c>
      <c r="D17" s="59">
        <v>1279</v>
      </c>
      <c r="E17" s="62">
        <v>13</v>
      </c>
      <c r="F17" s="59">
        <v>1321</v>
      </c>
      <c r="G17" s="65"/>
      <c r="H17" s="65"/>
      <c r="I17" s="42"/>
      <c r="J17" s="42"/>
      <c r="K17" s="43">
        <v>0</v>
      </c>
      <c r="L17">
        <v>221</v>
      </c>
    </row>
    <row r="18" spans="1:22" x14ac:dyDescent="0.25">
      <c r="A18" s="59">
        <v>21</v>
      </c>
      <c r="B18" s="59">
        <v>1431</v>
      </c>
      <c r="C18" s="62">
        <v>22</v>
      </c>
      <c r="D18" s="59">
        <v>1434</v>
      </c>
      <c r="E18" s="62">
        <v>13</v>
      </c>
      <c r="F18" s="59">
        <v>1447</v>
      </c>
      <c r="G18" s="65"/>
      <c r="H18" s="65"/>
      <c r="I18" s="42"/>
      <c r="J18" s="42"/>
      <c r="K18" s="43">
        <v>0</v>
      </c>
      <c r="L18">
        <v>221</v>
      </c>
    </row>
    <row r="19" spans="1:22" x14ac:dyDescent="0.25">
      <c r="A19" s="59">
        <v>21</v>
      </c>
      <c r="B19" s="59">
        <v>1554</v>
      </c>
      <c r="C19" s="62">
        <v>22</v>
      </c>
      <c r="D19" s="59">
        <v>1568</v>
      </c>
      <c r="E19" s="62">
        <v>24</v>
      </c>
      <c r="F19" s="59">
        <v>1592</v>
      </c>
      <c r="G19" s="65"/>
      <c r="H19" s="65"/>
      <c r="I19" s="42"/>
      <c r="J19" s="42"/>
      <c r="K19" s="43">
        <v>0</v>
      </c>
      <c r="L19">
        <v>222</v>
      </c>
      <c r="N19" s="40" t="s">
        <v>97</v>
      </c>
      <c r="O19" s="40"/>
      <c r="P19" s="45"/>
      <c r="Q19" s="45"/>
      <c r="R19" s="45"/>
      <c r="S19" s="45"/>
      <c r="T19" s="45"/>
      <c r="U19" s="45"/>
      <c r="V19" s="46"/>
    </row>
    <row r="20" spans="1:22" x14ac:dyDescent="0.25">
      <c r="A20" s="59">
        <v>21</v>
      </c>
      <c r="B20" s="59">
        <v>1691</v>
      </c>
      <c r="C20" s="62">
        <v>22</v>
      </c>
      <c r="D20" s="59">
        <v>1764</v>
      </c>
      <c r="E20" s="62">
        <v>13</v>
      </c>
      <c r="F20" s="59">
        <v>1784</v>
      </c>
      <c r="G20" s="65"/>
      <c r="H20" s="65"/>
      <c r="I20" s="42"/>
      <c r="J20" s="42"/>
      <c r="K20" s="43">
        <v>0</v>
      </c>
      <c r="L20">
        <v>221</v>
      </c>
      <c r="N20" s="40">
        <f>COUNTIF(L7:L105,G3)</f>
        <v>40</v>
      </c>
      <c r="O20" s="40"/>
      <c r="P20" s="47">
        <v>17</v>
      </c>
      <c r="Q20" s="47">
        <v>16</v>
      </c>
      <c r="R20" s="47">
        <v>17</v>
      </c>
      <c r="S20" s="47">
        <v>16</v>
      </c>
      <c r="T20" s="47">
        <v>17</v>
      </c>
      <c r="U20" s="47">
        <v>16</v>
      </c>
      <c r="V20" s="46"/>
    </row>
    <row r="21" spans="1:22" x14ac:dyDescent="0.25">
      <c r="A21" s="59">
        <v>21</v>
      </c>
      <c r="B21" s="59">
        <v>1892</v>
      </c>
      <c r="C21" s="62">
        <v>22</v>
      </c>
      <c r="D21" s="59">
        <v>1900</v>
      </c>
      <c r="E21" s="62">
        <v>24</v>
      </c>
      <c r="F21" s="59">
        <v>1909</v>
      </c>
      <c r="G21" s="65"/>
      <c r="H21" s="65"/>
      <c r="I21" s="42"/>
      <c r="J21" s="42"/>
      <c r="K21" s="43">
        <v>0</v>
      </c>
      <c r="L21">
        <v>222</v>
      </c>
      <c r="O21" s="41"/>
      <c r="P21" s="45" t="s">
        <v>98</v>
      </c>
      <c r="Q21" s="45"/>
      <c r="R21" s="45"/>
      <c r="S21" s="45"/>
      <c r="T21" s="45"/>
      <c r="U21" s="45"/>
      <c r="V21" s="45"/>
    </row>
    <row r="22" spans="1:22" x14ac:dyDescent="0.25">
      <c r="A22" s="59">
        <v>21</v>
      </c>
      <c r="B22" s="59">
        <v>2009</v>
      </c>
      <c r="C22" s="62">
        <v>11</v>
      </c>
      <c r="D22" s="59">
        <v>2020</v>
      </c>
      <c r="E22" s="62">
        <v>11</v>
      </c>
      <c r="F22" s="59">
        <v>2028</v>
      </c>
      <c r="G22" s="65"/>
      <c r="H22" s="65"/>
      <c r="I22" s="42"/>
      <c r="J22" s="42"/>
      <c r="K22" s="43">
        <v>0</v>
      </c>
      <c r="L22">
        <v>211</v>
      </c>
      <c r="O22" s="41"/>
      <c r="P22" s="47" t="s">
        <v>105</v>
      </c>
      <c r="Q22" s="47" t="s">
        <v>106</v>
      </c>
      <c r="R22" s="47" t="s">
        <v>107</v>
      </c>
      <c r="S22" s="47" t="s">
        <v>108</v>
      </c>
      <c r="T22" s="47" t="s">
        <v>109</v>
      </c>
      <c r="U22" s="47" t="s">
        <v>110</v>
      </c>
      <c r="V22" s="45"/>
    </row>
    <row r="23" spans="1:22" x14ac:dyDescent="0.25">
      <c r="A23" s="59">
        <v>21</v>
      </c>
      <c r="B23" s="59">
        <v>2125</v>
      </c>
      <c r="C23" s="62">
        <v>22</v>
      </c>
      <c r="D23" s="59">
        <v>2128</v>
      </c>
      <c r="E23" s="62">
        <v>24</v>
      </c>
      <c r="F23" s="59">
        <v>2155</v>
      </c>
      <c r="G23" s="65"/>
      <c r="H23" s="65"/>
      <c r="I23" s="42"/>
      <c r="J23" s="42"/>
      <c r="K23" s="43">
        <v>0</v>
      </c>
      <c r="L23">
        <v>222</v>
      </c>
      <c r="O23" s="45" t="s">
        <v>99</v>
      </c>
      <c r="P23" s="47">
        <f>$G$3</f>
        <v>211</v>
      </c>
      <c r="Q23" s="47">
        <f>$G$3</f>
        <v>211</v>
      </c>
      <c r="R23" s="47">
        <f>$G$3</f>
        <v>211</v>
      </c>
      <c r="S23" s="47">
        <f>$G$3</f>
        <v>211</v>
      </c>
      <c r="T23" s="47">
        <f>$G$3</f>
        <v>211</v>
      </c>
      <c r="U23" s="47">
        <f>$G$3</f>
        <v>211</v>
      </c>
      <c r="V23" s="45"/>
    </row>
    <row r="24" spans="1:22" x14ac:dyDescent="0.25">
      <c r="A24" s="60">
        <v>21</v>
      </c>
      <c r="B24" s="60">
        <v>2264</v>
      </c>
      <c r="C24" s="63">
        <v>22</v>
      </c>
      <c r="D24" s="60">
        <v>2272</v>
      </c>
      <c r="E24" s="63">
        <v>24</v>
      </c>
      <c r="F24" s="60">
        <v>2294</v>
      </c>
      <c r="G24" s="66"/>
      <c r="H24" s="66"/>
      <c r="I24" s="41"/>
      <c r="J24" s="41"/>
      <c r="K24" s="51">
        <v>0</v>
      </c>
      <c r="L24">
        <v>222</v>
      </c>
      <c r="O24" s="45" t="s">
        <v>100</v>
      </c>
      <c r="P24" s="47">
        <f>U11</f>
        <v>4</v>
      </c>
      <c r="Q24" s="47">
        <f>Z11</f>
        <v>1</v>
      </c>
      <c r="R24" s="47">
        <f>AE11</f>
        <v>8</v>
      </c>
      <c r="S24" s="47">
        <f>AJ11</f>
        <v>11</v>
      </c>
      <c r="T24" s="47">
        <f>AO11</f>
        <v>8</v>
      </c>
      <c r="U24" s="47">
        <f>AT11</f>
        <v>8</v>
      </c>
      <c r="V24" s="45"/>
    </row>
    <row r="25" spans="1:22" x14ac:dyDescent="0.25">
      <c r="A25" s="60">
        <v>21</v>
      </c>
      <c r="B25" s="60">
        <v>2394</v>
      </c>
      <c r="C25" s="63">
        <v>22</v>
      </c>
      <c r="D25" s="60">
        <v>2409</v>
      </c>
      <c r="E25" s="63">
        <v>13</v>
      </c>
      <c r="F25" s="60">
        <v>2423</v>
      </c>
      <c r="G25" s="66"/>
      <c r="H25" s="66"/>
      <c r="I25" s="41"/>
      <c r="J25" s="41"/>
      <c r="K25" s="51">
        <v>0</v>
      </c>
      <c r="L25">
        <v>221</v>
      </c>
      <c r="O25" s="48" t="s">
        <v>101</v>
      </c>
      <c r="P25" s="42"/>
      <c r="Q25" s="42"/>
      <c r="R25" s="42"/>
      <c r="S25" s="42"/>
      <c r="T25" s="42"/>
      <c r="U25" s="42"/>
      <c r="V25" s="42"/>
    </row>
    <row r="26" spans="1:22" x14ac:dyDescent="0.25">
      <c r="A26" s="60">
        <v>21</v>
      </c>
      <c r="B26" s="60">
        <v>2523</v>
      </c>
      <c r="C26" s="63">
        <v>22</v>
      </c>
      <c r="D26" s="60">
        <v>2540</v>
      </c>
      <c r="E26" s="63">
        <v>24</v>
      </c>
      <c r="F26" s="60">
        <v>2542</v>
      </c>
      <c r="G26" s="66"/>
      <c r="H26" s="66"/>
      <c r="I26" s="41"/>
      <c r="J26" s="41"/>
      <c r="K26" s="51">
        <v>0</v>
      </c>
      <c r="L26">
        <v>222</v>
      </c>
      <c r="O26" s="49" t="s">
        <v>102</v>
      </c>
      <c r="P26" s="44"/>
      <c r="Q26" s="44"/>
      <c r="R26" s="44"/>
      <c r="S26" s="44"/>
      <c r="T26" s="44"/>
      <c r="U26" s="44"/>
      <c r="V26" s="41"/>
    </row>
    <row r="27" spans="1:22" x14ac:dyDescent="0.25">
      <c r="A27" s="60">
        <v>21</v>
      </c>
      <c r="B27" s="60">
        <v>2652</v>
      </c>
      <c r="C27" s="63">
        <v>22</v>
      </c>
      <c r="D27" s="60">
        <v>2654</v>
      </c>
      <c r="E27" s="63">
        <v>13</v>
      </c>
      <c r="F27" s="60">
        <v>2669</v>
      </c>
      <c r="G27" s="66"/>
      <c r="H27" s="66"/>
      <c r="I27" s="41"/>
      <c r="J27" s="41"/>
      <c r="K27" s="51">
        <v>0</v>
      </c>
      <c r="L27">
        <v>221</v>
      </c>
      <c r="O27" s="48" t="s">
        <v>103</v>
      </c>
      <c r="P27" s="42"/>
      <c r="Q27" s="42"/>
      <c r="R27" s="42"/>
      <c r="S27" s="42"/>
      <c r="T27" s="42"/>
      <c r="U27" s="42"/>
      <c r="V27" s="42"/>
    </row>
    <row r="28" spans="1:22" x14ac:dyDescent="0.25">
      <c r="A28" s="60">
        <v>21</v>
      </c>
      <c r="B28" s="60">
        <v>2768</v>
      </c>
      <c r="C28" s="63">
        <v>22</v>
      </c>
      <c r="D28" s="60">
        <v>2777</v>
      </c>
      <c r="E28" s="63">
        <v>13</v>
      </c>
      <c r="F28" s="60">
        <v>2791</v>
      </c>
      <c r="G28" s="66"/>
      <c r="H28" s="66"/>
      <c r="I28" s="41"/>
      <c r="J28" s="41"/>
      <c r="K28" s="51">
        <v>0</v>
      </c>
      <c r="L28">
        <v>221</v>
      </c>
      <c r="N28" s="41"/>
      <c r="O28" s="50" t="s">
        <v>104</v>
      </c>
      <c r="P28">
        <f>F23/P20</f>
        <v>126.76470588235294</v>
      </c>
      <c r="Q28">
        <f>(F39-F23)/Q20</f>
        <v>136.875</v>
      </c>
      <c r="R28">
        <f>(F56-F39)/R20</f>
        <v>130.8235294117647</v>
      </c>
      <c r="S28">
        <f>(F72-F56)/S20</f>
        <v>134.1875</v>
      </c>
      <c r="T28">
        <f>(F89-F72)/T20</f>
        <v>131.23529411764707</v>
      </c>
      <c r="U28">
        <f>(F105-F89)/U20</f>
        <v>131.375</v>
      </c>
    </row>
    <row r="29" spans="1:22" x14ac:dyDescent="0.25">
      <c r="A29" s="60">
        <v>21</v>
      </c>
      <c r="B29" s="60">
        <v>2901</v>
      </c>
      <c r="C29" s="63">
        <v>22</v>
      </c>
      <c r="D29" s="60">
        <v>2913</v>
      </c>
      <c r="E29" s="63">
        <v>24</v>
      </c>
      <c r="F29" s="60">
        <v>2948</v>
      </c>
      <c r="G29" s="66"/>
      <c r="H29" s="66"/>
      <c r="I29" s="41"/>
      <c r="J29" s="41"/>
      <c r="K29" s="51">
        <v>0</v>
      </c>
      <c r="L29">
        <v>222</v>
      </c>
    </row>
    <row r="30" spans="1:22" x14ac:dyDescent="0.25">
      <c r="A30" s="60">
        <v>21</v>
      </c>
      <c r="B30" s="60">
        <v>3053</v>
      </c>
      <c r="C30" s="63">
        <v>22</v>
      </c>
      <c r="D30" s="60">
        <v>3056</v>
      </c>
      <c r="E30" s="63">
        <v>24</v>
      </c>
      <c r="F30" s="60">
        <v>3077</v>
      </c>
      <c r="G30" s="66"/>
      <c r="H30" s="66"/>
      <c r="I30" s="41"/>
      <c r="J30" s="41"/>
      <c r="K30" s="51">
        <v>0</v>
      </c>
      <c r="L30">
        <v>222</v>
      </c>
    </row>
    <row r="31" spans="1:22" x14ac:dyDescent="0.25">
      <c r="A31" s="60">
        <v>12</v>
      </c>
      <c r="B31" s="60">
        <v>3202</v>
      </c>
      <c r="C31" s="63">
        <v>13</v>
      </c>
      <c r="D31" s="60">
        <v>3215</v>
      </c>
      <c r="E31" s="63">
        <v>13</v>
      </c>
      <c r="F31" s="60">
        <v>3227</v>
      </c>
      <c r="G31" s="66"/>
      <c r="H31" s="66"/>
      <c r="I31" s="41"/>
      <c r="J31" s="41"/>
      <c r="K31" s="51">
        <v>0</v>
      </c>
      <c r="L31">
        <v>111</v>
      </c>
    </row>
    <row r="32" spans="1:22" x14ac:dyDescent="0.25">
      <c r="A32" s="60">
        <v>21</v>
      </c>
      <c r="B32" s="60">
        <v>3326</v>
      </c>
      <c r="C32" s="63">
        <v>22</v>
      </c>
      <c r="D32" s="60">
        <v>3334</v>
      </c>
      <c r="E32" s="63">
        <v>24</v>
      </c>
      <c r="F32" s="60">
        <v>3348</v>
      </c>
      <c r="G32" s="66"/>
      <c r="H32" s="66"/>
      <c r="I32" s="41"/>
      <c r="J32" s="41"/>
      <c r="K32" s="51">
        <v>0</v>
      </c>
      <c r="L32">
        <v>222</v>
      </c>
    </row>
    <row r="33" spans="1:12" x14ac:dyDescent="0.25">
      <c r="A33" s="60">
        <v>21</v>
      </c>
      <c r="B33" s="60">
        <v>3454</v>
      </c>
      <c r="C33" s="63">
        <v>22</v>
      </c>
      <c r="D33" s="60">
        <v>3491</v>
      </c>
      <c r="E33" s="63">
        <v>13</v>
      </c>
      <c r="F33" s="60">
        <v>3503</v>
      </c>
      <c r="G33" s="66"/>
      <c r="H33" s="66"/>
      <c r="I33" s="41"/>
      <c r="J33" s="41"/>
      <c r="K33" s="51">
        <v>0</v>
      </c>
      <c r="L33">
        <v>221</v>
      </c>
    </row>
    <row r="34" spans="1:12" x14ac:dyDescent="0.25">
      <c r="A34" s="60">
        <v>21</v>
      </c>
      <c r="B34" s="60">
        <v>3601</v>
      </c>
      <c r="C34" s="63">
        <v>22</v>
      </c>
      <c r="D34" s="60">
        <v>3609</v>
      </c>
      <c r="E34" s="63">
        <v>13</v>
      </c>
      <c r="F34" s="60">
        <v>3624</v>
      </c>
      <c r="G34" s="66"/>
      <c r="H34" s="66"/>
      <c r="I34" s="41"/>
      <c r="J34" s="41"/>
      <c r="K34" s="51">
        <v>0</v>
      </c>
      <c r="L34">
        <v>221</v>
      </c>
    </row>
    <row r="35" spans="1:12" x14ac:dyDescent="0.25">
      <c r="A35" s="60">
        <v>21</v>
      </c>
      <c r="B35" s="60">
        <v>3730</v>
      </c>
      <c r="C35" s="63">
        <v>11</v>
      </c>
      <c r="D35" s="60">
        <v>3757</v>
      </c>
      <c r="E35" s="63">
        <v>11</v>
      </c>
      <c r="F35" s="60">
        <v>3769</v>
      </c>
      <c r="G35" s="66"/>
      <c r="H35" s="66"/>
      <c r="I35" s="41"/>
      <c r="J35" s="41"/>
      <c r="K35" s="51">
        <v>0</v>
      </c>
      <c r="L35">
        <v>211</v>
      </c>
    </row>
    <row r="36" spans="1:12" x14ac:dyDescent="0.25">
      <c r="A36" s="60">
        <v>12</v>
      </c>
      <c r="B36" s="60">
        <v>3896</v>
      </c>
      <c r="C36" s="63">
        <v>13</v>
      </c>
      <c r="D36" s="60">
        <v>3908</v>
      </c>
      <c r="E36" s="63">
        <v>13</v>
      </c>
      <c r="F36" s="60">
        <v>3918</v>
      </c>
      <c r="G36" s="66"/>
      <c r="H36" s="66"/>
      <c r="I36" s="41"/>
      <c r="J36" s="41"/>
      <c r="K36" s="51">
        <v>0</v>
      </c>
      <c r="L36">
        <v>111</v>
      </c>
    </row>
    <row r="37" spans="1:12" x14ac:dyDescent="0.25">
      <c r="A37" s="60">
        <v>21</v>
      </c>
      <c r="B37" s="60">
        <v>4017</v>
      </c>
      <c r="C37" s="63">
        <v>22</v>
      </c>
      <c r="D37" s="60">
        <v>4029</v>
      </c>
      <c r="E37" s="63">
        <v>13</v>
      </c>
      <c r="F37" s="60">
        <v>4042</v>
      </c>
      <c r="G37" s="66"/>
      <c r="H37" s="66"/>
      <c r="I37" s="41"/>
      <c r="J37" s="41"/>
      <c r="K37" s="51">
        <v>0</v>
      </c>
      <c r="L37">
        <v>221</v>
      </c>
    </row>
    <row r="38" spans="1:12" x14ac:dyDescent="0.25">
      <c r="A38" s="60">
        <v>21</v>
      </c>
      <c r="B38" s="60">
        <v>4144</v>
      </c>
      <c r="C38" s="63">
        <v>22</v>
      </c>
      <c r="D38" s="60">
        <v>4161</v>
      </c>
      <c r="E38" s="63">
        <v>13</v>
      </c>
      <c r="F38" s="60">
        <v>4201</v>
      </c>
      <c r="G38" s="66"/>
      <c r="H38" s="66"/>
      <c r="I38" s="41"/>
      <c r="J38" s="41"/>
      <c r="K38" s="51">
        <v>0</v>
      </c>
      <c r="L38">
        <v>221</v>
      </c>
    </row>
    <row r="39" spans="1:12" x14ac:dyDescent="0.25">
      <c r="A39" s="60">
        <v>21</v>
      </c>
      <c r="B39" s="60">
        <v>4303</v>
      </c>
      <c r="C39" s="63">
        <v>22</v>
      </c>
      <c r="D39" s="60">
        <v>4333</v>
      </c>
      <c r="E39" s="63">
        <v>13</v>
      </c>
      <c r="F39" s="60">
        <v>4345</v>
      </c>
      <c r="G39" s="66"/>
      <c r="H39" s="66"/>
      <c r="I39" s="41"/>
      <c r="J39" s="41"/>
      <c r="K39" s="51">
        <v>0</v>
      </c>
      <c r="L39">
        <v>221</v>
      </c>
    </row>
    <row r="40" spans="1:12" x14ac:dyDescent="0.25">
      <c r="A40" s="59">
        <v>21</v>
      </c>
      <c r="B40" s="59">
        <v>4445</v>
      </c>
      <c r="C40" s="62">
        <v>22</v>
      </c>
      <c r="D40" s="59">
        <v>4453</v>
      </c>
      <c r="E40" s="62">
        <v>13</v>
      </c>
      <c r="F40" s="59">
        <v>4472</v>
      </c>
      <c r="G40" s="65"/>
      <c r="H40" s="65"/>
      <c r="I40" s="42"/>
      <c r="J40" s="42"/>
      <c r="K40" s="43">
        <v>0</v>
      </c>
      <c r="L40">
        <v>221</v>
      </c>
    </row>
    <row r="41" spans="1:12" x14ac:dyDescent="0.25">
      <c r="A41" s="59">
        <v>21</v>
      </c>
      <c r="B41" s="59">
        <v>4574</v>
      </c>
      <c r="C41" s="62">
        <v>22</v>
      </c>
      <c r="D41" s="59">
        <v>4583</v>
      </c>
      <c r="E41" s="62">
        <v>13</v>
      </c>
      <c r="F41" s="59">
        <v>4595</v>
      </c>
      <c r="G41" s="65"/>
      <c r="H41" s="65"/>
      <c r="I41" s="42"/>
      <c r="J41" s="42"/>
      <c r="K41" s="43">
        <v>0</v>
      </c>
      <c r="L41">
        <v>221</v>
      </c>
    </row>
    <row r="42" spans="1:12" x14ac:dyDescent="0.25">
      <c r="A42" s="59">
        <v>21</v>
      </c>
      <c r="B42" s="59">
        <v>4701</v>
      </c>
      <c r="C42" s="62">
        <v>22</v>
      </c>
      <c r="D42" s="59">
        <v>4709</v>
      </c>
      <c r="E42" s="62">
        <v>24</v>
      </c>
      <c r="F42" s="59">
        <v>4712</v>
      </c>
      <c r="G42" s="65"/>
      <c r="H42" s="65"/>
      <c r="I42" s="42"/>
      <c r="J42" s="42"/>
      <c r="K42" s="43">
        <v>0</v>
      </c>
      <c r="L42">
        <v>222</v>
      </c>
    </row>
    <row r="43" spans="1:12" x14ac:dyDescent="0.25">
      <c r="A43" s="59">
        <v>21</v>
      </c>
      <c r="B43" s="59">
        <v>4826</v>
      </c>
      <c r="C43" s="62">
        <v>11</v>
      </c>
      <c r="D43" s="59">
        <v>4837</v>
      </c>
      <c r="E43" s="62">
        <v>11</v>
      </c>
      <c r="F43" s="59">
        <v>4846</v>
      </c>
      <c r="G43" s="65"/>
      <c r="H43" s="65"/>
      <c r="I43" s="42"/>
      <c r="J43" s="42"/>
      <c r="K43" s="43">
        <v>0</v>
      </c>
      <c r="L43">
        <v>211</v>
      </c>
    </row>
    <row r="44" spans="1:12" x14ac:dyDescent="0.25">
      <c r="A44" s="59">
        <v>12</v>
      </c>
      <c r="B44" s="59">
        <v>4962</v>
      </c>
      <c r="C44" s="62">
        <v>13</v>
      </c>
      <c r="D44" s="59">
        <v>4982</v>
      </c>
      <c r="E44" s="62">
        <v>13</v>
      </c>
      <c r="F44" s="59">
        <v>5006</v>
      </c>
      <c r="G44" s="65"/>
      <c r="H44" s="65"/>
      <c r="I44" s="42"/>
      <c r="J44" s="42"/>
      <c r="K44" s="43">
        <v>0</v>
      </c>
      <c r="L44">
        <v>111</v>
      </c>
    </row>
    <row r="45" spans="1:12" x14ac:dyDescent="0.25">
      <c r="A45" s="59">
        <v>21</v>
      </c>
      <c r="B45" s="59">
        <v>5114</v>
      </c>
      <c r="C45" s="62">
        <v>22</v>
      </c>
      <c r="D45" s="59">
        <v>5131</v>
      </c>
      <c r="E45" s="62">
        <v>13</v>
      </c>
      <c r="F45" s="59">
        <v>5143</v>
      </c>
      <c r="G45" s="65"/>
      <c r="H45" s="65"/>
      <c r="I45" s="42"/>
      <c r="J45" s="42"/>
      <c r="K45" s="43">
        <v>0</v>
      </c>
      <c r="L45">
        <v>221</v>
      </c>
    </row>
    <row r="46" spans="1:12" x14ac:dyDescent="0.25">
      <c r="A46" s="59">
        <v>21</v>
      </c>
      <c r="B46" s="59">
        <v>5247</v>
      </c>
      <c r="C46" s="62">
        <v>11</v>
      </c>
      <c r="D46" s="59">
        <v>5259</v>
      </c>
      <c r="E46" s="62">
        <v>11</v>
      </c>
      <c r="F46" s="59">
        <v>5266</v>
      </c>
      <c r="G46" s="65"/>
      <c r="H46" s="65"/>
      <c r="I46" s="42"/>
      <c r="J46" s="42"/>
      <c r="K46" s="43">
        <v>0</v>
      </c>
      <c r="L46">
        <v>211</v>
      </c>
    </row>
    <row r="47" spans="1:12" x14ac:dyDescent="0.25">
      <c r="A47" s="59">
        <v>12</v>
      </c>
      <c r="B47" s="59">
        <v>5381</v>
      </c>
      <c r="C47" s="62">
        <v>13</v>
      </c>
      <c r="D47" s="59">
        <v>5393</v>
      </c>
      <c r="E47" s="62">
        <v>24</v>
      </c>
      <c r="F47" s="59">
        <v>5415</v>
      </c>
      <c r="G47" s="65"/>
      <c r="H47" s="65"/>
      <c r="I47" s="42"/>
      <c r="J47" s="42"/>
      <c r="K47" s="43">
        <v>0</v>
      </c>
      <c r="L47">
        <v>112</v>
      </c>
    </row>
    <row r="48" spans="1:12" x14ac:dyDescent="0.25">
      <c r="A48" s="59">
        <v>21</v>
      </c>
      <c r="B48" s="59">
        <v>5515</v>
      </c>
      <c r="C48" s="62">
        <v>11</v>
      </c>
      <c r="D48" s="59">
        <v>5533</v>
      </c>
      <c r="E48" s="62">
        <v>11</v>
      </c>
      <c r="F48" s="59">
        <v>5541</v>
      </c>
      <c r="G48" s="65"/>
      <c r="H48" s="65"/>
      <c r="I48" s="42"/>
      <c r="J48" s="42"/>
      <c r="K48" s="43">
        <v>0</v>
      </c>
      <c r="L48">
        <v>211</v>
      </c>
    </row>
    <row r="49" spans="1:12" x14ac:dyDescent="0.25">
      <c r="A49" s="59">
        <v>21</v>
      </c>
      <c r="B49" s="59">
        <v>5641</v>
      </c>
      <c r="C49" s="62">
        <v>11</v>
      </c>
      <c r="D49" s="59">
        <v>5660</v>
      </c>
      <c r="E49" s="62">
        <v>11</v>
      </c>
      <c r="F49" s="59">
        <v>5669</v>
      </c>
      <c r="G49" s="65"/>
      <c r="H49" s="65"/>
      <c r="I49" s="42"/>
      <c r="J49" s="42"/>
      <c r="K49" s="43">
        <v>0</v>
      </c>
      <c r="L49">
        <v>211</v>
      </c>
    </row>
    <row r="50" spans="1:12" x14ac:dyDescent="0.25">
      <c r="A50" s="59">
        <v>21</v>
      </c>
      <c r="B50" s="59">
        <v>5773</v>
      </c>
      <c r="C50" s="62">
        <v>22</v>
      </c>
      <c r="D50" s="59">
        <v>5786</v>
      </c>
      <c r="E50" s="62">
        <v>13</v>
      </c>
      <c r="F50" s="59">
        <v>5799</v>
      </c>
      <c r="G50" s="65"/>
      <c r="H50" s="65"/>
      <c r="I50" s="42"/>
      <c r="J50" s="42"/>
      <c r="K50" s="43">
        <v>0</v>
      </c>
      <c r="L50">
        <v>221</v>
      </c>
    </row>
    <row r="51" spans="1:12" x14ac:dyDescent="0.25">
      <c r="A51" s="59">
        <v>21</v>
      </c>
      <c r="B51" s="59">
        <v>5897</v>
      </c>
      <c r="C51" s="62">
        <v>11</v>
      </c>
      <c r="D51" s="59">
        <v>5915</v>
      </c>
      <c r="E51" s="62">
        <v>11</v>
      </c>
      <c r="F51" s="59">
        <v>5925</v>
      </c>
      <c r="G51" s="65"/>
      <c r="H51" s="65"/>
      <c r="I51" s="42"/>
      <c r="J51" s="42"/>
      <c r="K51" s="43">
        <v>0</v>
      </c>
      <c r="L51">
        <v>211</v>
      </c>
    </row>
    <row r="52" spans="1:12" x14ac:dyDescent="0.25">
      <c r="A52" s="59">
        <v>21</v>
      </c>
      <c r="B52" s="59">
        <v>6054</v>
      </c>
      <c r="C52" s="62">
        <v>11</v>
      </c>
      <c r="D52" s="59">
        <v>6063</v>
      </c>
      <c r="E52" s="62">
        <v>11</v>
      </c>
      <c r="F52" s="59">
        <v>6070</v>
      </c>
      <c r="G52" s="65"/>
      <c r="H52" s="65"/>
      <c r="I52" s="42"/>
      <c r="J52" s="42"/>
      <c r="K52" s="43">
        <v>0</v>
      </c>
      <c r="L52">
        <v>211</v>
      </c>
    </row>
    <row r="53" spans="1:12" x14ac:dyDescent="0.25">
      <c r="A53" s="59">
        <v>21</v>
      </c>
      <c r="B53" s="59">
        <v>6164</v>
      </c>
      <c r="C53" s="62">
        <v>11</v>
      </c>
      <c r="D53" s="59">
        <v>6192</v>
      </c>
      <c r="E53" s="62">
        <v>11</v>
      </c>
      <c r="F53" s="59">
        <v>6200</v>
      </c>
      <c r="G53" s="65"/>
      <c r="H53" s="65"/>
      <c r="I53" s="42"/>
      <c r="J53" s="42"/>
      <c r="K53" s="43">
        <v>0</v>
      </c>
      <c r="L53">
        <v>211</v>
      </c>
    </row>
    <row r="54" spans="1:12" x14ac:dyDescent="0.25">
      <c r="A54" s="59">
        <v>21</v>
      </c>
      <c r="B54" s="59">
        <v>6299</v>
      </c>
      <c r="C54" s="62">
        <v>22</v>
      </c>
      <c r="D54" s="59">
        <v>6308</v>
      </c>
      <c r="E54" s="62">
        <v>13</v>
      </c>
      <c r="F54" s="59">
        <v>6320</v>
      </c>
      <c r="G54" s="65"/>
      <c r="H54" s="65"/>
      <c r="I54" s="42"/>
      <c r="J54" s="42"/>
      <c r="K54" s="43">
        <v>0</v>
      </c>
      <c r="L54">
        <v>221</v>
      </c>
    </row>
    <row r="55" spans="1:12" x14ac:dyDescent="0.25">
      <c r="A55" s="59">
        <v>21</v>
      </c>
      <c r="B55" s="59">
        <v>6417</v>
      </c>
      <c r="C55" s="62">
        <v>22</v>
      </c>
      <c r="D55" s="59">
        <v>6430</v>
      </c>
      <c r="E55" s="62">
        <v>13</v>
      </c>
      <c r="F55" s="59">
        <v>6442</v>
      </c>
      <c r="G55" s="65"/>
      <c r="H55" s="65"/>
      <c r="I55" s="42"/>
      <c r="J55" s="42"/>
      <c r="K55" s="43">
        <v>0</v>
      </c>
      <c r="L55">
        <v>221</v>
      </c>
    </row>
    <row r="56" spans="1:12" x14ac:dyDescent="0.25">
      <c r="A56" s="59">
        <v>21</v>
      </c>
      <c r="B56" s="59">
        <v>6547</v>
      </c>
      <c r="C56" s="62">
        <v>11</v>
      </c>
      <c r="D56" s="59">
        <v>6557</v>
      </c>
      <c r="E56" s="62">
        <v>11</v>
      </c>
      <c r="F56" s="59">
        <v>6569</v>
      </c>
      <c r="G56" s="65"/>
      <c r="H56" s="65"/>
      <c r="I56" s="42"/>
      <c r="J56" s="42"/>
      <c r="K56" s="43">
        <v>0</v>
      </c>
      <c r="L56">
        <v>211</v>
      </c>
    </row>
    <row r="57" spans="1:12" x14ac:dyDescent="0.25">
      <c r="A57" s="60">
        <v>21</v>
      </c>
      <c r="B57" s="60">
        <v>6673</v>
      </c>
      <c r="C57" s="63">
        <v>11</v>
      </c>
      <c r="D57" s="60">
        <v>6716</v>
      </c>
      <c r="E57" s="63">
        <v>11</v>
      </c>
      <c r="F57" s="60">
        <v>6724</v>
      </c>
      <c r="G57" s="66"/>
      <c r="H57" s="66"/>
      <c r="I57" s="41"/>
      <c r="J57" s="41"/>
      <c r="K57" s="51">
        <v>0</v>
      </c>
      <c r="L57">
        <v>211</v>
      </c>
    </row>
    <row r="58" spans="1:12" x14ac:dyDescent="0.25">
      <c r="A58" s="60">
        <v>21</v>
      </c>
      <c r="B58" s="60">
        <v>6819</v>
      </c>
      <c r="C58" s="63">
        <v>22</v>
      </c>
      <c r="D58" s="60">
        <v>6832</v>
      </c>
      <c r="E58" s="63">
        <v>13</v>
      </c>
      <c r="F58" s="60">
        <v>6855</v>
      </c>
      <c r="G58" s="66"/>
      <c r="H58" s="66"/>
      <c r="I58" s="41"/>
      <c r="J58" s="41"/>
      <c r="K58" s="51">
        <v>0</v>
      </c>
      <c r="L58">
        <v>221</v>
      </c>
    </row>
    <row r="59" spans="1:12" x14ac:dyDescent="0.25">
      <c r="A59" s="60">
        <v>21</v>
      </c>
      <c r="B59" s="60">
        <v>6954</v>
      </c>
      <c r="C59" s="63">
        <v>22</v>
      </c>
      <c r="D59" s="60">
        <v>6962</v>
      </c>
      <c r="E59" s="63">
        <v>24</v>
      </c>
      <c r="F59" s="60">
        <v>6964</v>
      </c>
      <c r="G59" s="66"/>
      <c r="H59" s="66"/>
      <c r="I59" s="41"/>
      <c r="J59" s="41"/>
      <c r="K59" s="51">
        <v>0</v>
      </c>
      <c r="L59">
        <v>222</v>
      </c>
    </row>
    <row r="60" spans="1:12" x14ac:dyDescent="0.25">
      <c r="A60" s="60">
        <v>21</v>
      </c>
      <c r="B60" s="60">
        <v>7066</v>
      </c>
      <c r="C60" s="63">
        <v>11</v>
      </c>
      <c r="D60" s="60">
        <v>7084</v>
      </c>
      <c r="E60" s="63">
        <v>11</v>
      </c>
      <c r="F60" s="60">
        <v>7091</v>
      </c>
      <c r="G60" s="66"/>
      <c r="H60" s="66"/>
      <c r="I60" s="41"/>
      <c r="J60" s="41"/>
      <c r="K60" s="51">
        <v>0</v>
      </c>
      <c r="L60">
        <v>211</v>
      </c>
    </row>
    <row r="61" spans="1:12" x14ac:dyDescent="0.25">
      <c r="A61" s="60">
        <v>12</v>
      </c>
      <c r="B61" s="60">
        <v>7200</v>
      </c>
      <c r="C61" s="63">
        <v>13</v>
      </c>
      <c r="D61" s="60">
        <v>7217</v>
      </c>
      <c r="E61" s="63">
        <v>13</v>
      </c>
      <c r="F61" s="60">
        <v>7224</v>
      </c>
      <c r="G61" s="66"/>
      <c r="H61" s="66"/>
      <c r="I61" s="41"/>
      <c r="J61" s="41"/>
      <c r="K61" s="51">
        <v>0</v>
      </c>
      <c r="L61">
        <v>111</v>
      </c>
    </row>
    <row r="62" spans="1:12" x14ac:dyDescent="0.25">
      <c r="A62" s="60">
        <v>21</v>
      </c>
      <c r="B62" s="60">
        <v>7322</v>
      </c>
      <c r="C62" s="63">
        <v>11</v>
      </c>
      <c r="D62" s="60">
        <v>7340</v>
      </c>
      <c r="E62" s="63">
        <v>11</v>
      </c>
      <c r="F62" s="60">
        <v>7347</v>
      </c>
      <c r="G62" s="66"/>
      <c r="H62" s="66"/>
      <c r="I62" s="41"/>
      <c r="J62" s="41"/>
      <c r="K62" s="51">
        <v>0</v>
      </c>
      <c r="L62">
        <v>211</v>
      </c>
    </row>
    <row r="63" spans="1:12" x14ac:dyDescent="0.25">
      <c r="A63" s="60">
        <v>21</v>
      </c>
      <c r="B63" s="60">
        <v>7470</v>
      </c>
      <c r="C63" s="63">
        <v>11</v>
      </c>
      <c r="D63" s="60">
        <v>7491</v>
      </c>
      <c r="E63" s="63">
        <v>11</v>
      </c>
      <c r="F63" s="60">
        <v>7499</v>
      </c>
      <c r="G63" s="66"/>
      <c r="H63" s="66"/>
      <c r="I63" s="41"/>
      <c r="J63" s="41"/>
      <c r="K63" s="51">
        <v>0</v>
      </c>
      <c r="L63">
        <v>211</v>
      </c>
    </row>
    <row r="64" spans="1:12" x14ac:dyDescent="0.25">
      <c r="A64" s="60">
        <v>21</v>
      </c>
      <c r="B64" s="60">
        <v>7598</v>
      </c>
      <c r="C64" s="63">
        <v>11</v>
      </c>
      <c r="D64" s="60">
        <v>7628</v>
      </c>
      <c r="E64" s="63">
        <v>11</v>
      </c>
      <c r="F64" s="60">
        <v>7636</v>
      </c>
      <c r="G64" s="66"/>
      <c r="H64" s="66"/>
      <c r="I64" s="41"/>
      <c r="J64" s="41"/>
      <c r="K64" s="51">
        <v>0</v>
      </c>
      <c r="L64">
        <v>211</v>
      </c>
    </row>
    <row r="65" spans="1:12" x14ac:dyDescent="0.25">
      <c r="A65" s="60">
        <v>21</v>
      </c>
      <c r="B65" s="60">
        <v>7743</v>
      </c>
      <c r="C65" s="63">
        <v>11</v>
      </c>
      <c r="D65" s="60">
        <v>7774</v>
      </c>
      <c r="E65" s="63">
        <v>11</v>
      </c>
      <c r="F65" s="60">
        <v>7781</v>
      </c>
      <c r="G65" s="66"/>
      <c r="H65" s="66"/>
      <c r="I65" s="41"/>
      <c r="J65" s="41"/>
      <c r="K65" s="51">
        <v>0</v>
      </c>
      <c r="L65">
        <v>211</v>
      </c>
    </row>
    <row r="66" spans="1:12" x14ac:dyDescent="0.25">
      <c r="A66" s="60">
        <v>21</v>
      </c>
      <c r="B66" s="60">
        <v>7881</v>
      </c>
      <c r="C66" s="63">
        <v>22</v>
      </c>
      <c r="D66" s="60">
        <v>7883</v>
      </c>
      <c r="E66" s="63">
        <v>13</v>
      </c>
      <c r="F66" s="60">
        <v>7896</v>
      </c>
      <c r="G66" s="66"/>
      <c r="H66" s="66"/>
      <c r="I66" s="41"/>
      <c r="J66" s="41"/>
      <c r="K66" s="51">
        <v>0</v>
      </c>
      <c r="L66">
        <v>221</v>
      </c>
    </row>
    <row r="67" spans="1:12" x14ac:dyDescent="0.25">
      <c r="A67" s="60">
        <v>21</v>
      </c>
      <c r="B67" s="60">
        <v>8007</v>
      </c>
      <c r="C67" s="63">
        <v>11</v>
      </c>
      <c r="D67" s="60">
        <v>8023</v>
      </c>
      <c r="E67" s="63">
        <v>11</v>
      </c>
      <c r="F67" s="60">
        <v>8031</v>
      </c>
      <c r="G67" s="66"/>
      <c r="H67" s="66"/>
      <c r="I67" s="41"/>
      <c r="J67" s="41"/>
      <c r="K67" s="51">
        <v>0</v>
      </c>
      <c r="L67">
        <v>211</v>
      </c>
    </row>
    <row r="68" spans="1:12" x14ac:dyDescent="0.25">
      <c r="A68" s="60">
        <v>21</v>
      </c>
      <c r="B68" s="60">
        <v>8135</v>
      </c>
      <c r="C68" s="63">
        <v>11</v>
      </c>
      <c r="D68" s="60">
        <v>8149</v>
      </c>
      <c r="E68" s="63">
        <v>11</v>
      </c>
      <c r="F68" s="60">
        <v>8156</v>
      </c>
      <c r="G68" s="66"/>
      <c r="H68" s="66"/>
      <c r="I68" s="41"/>
      <c r="J68" s="41"/>
      <c r="K68" s="51">
        <v>0</v>
      </c>
      <c r="L68">
        <v>211</v>
      </c>
    </row>
    <row r="69" spans="1:12" x14ac:dyDescent="0.25">
      <c r="A69" s="60">
        <v>21</v>
      </c>
      <c r="B69" s="60">
        <v>8254</v>
      </c>
      <c r="C69" s="63">
        <v>11</v>
      </c>
      <c r="D69" s="60">
        <v>8276</v>
      </c>
      <c r="E69" s="63">
        <v>11</v>
      </c>
      <c r="F69" s="60">
        <v>8284</v>
      </c>
      <c r="G69" s="66"/>
      <c r="H69" s="66"/>
      <c r="I69" s="41"/>
      <c r="J69" s="41"/>
      <c r="K69" s="51">
        <v>0</v>
      </c>
      <c r="L69">
        <v>211</v>
      </c>
    </row>
    <row r="70" spans="1:12" x14ac:dyDescent="0.25">
      <c r="A70" s="60">
        <v>21</v>
      </c>
      <c r="B70" s="60">
        <v>8380</v>
      </c>
      <c r="C70" s="63">
        <v>11</v>
      </c>
      <c r="D70" s="60">
        <v>8407</v>
      </c>
      <c r="E70" s="63">
        <v>11</v>
      </c>
      <c r="F70" s="60">
        <v>8424</v>
      </c>
      <c r="G70" s="66"/>
      <c r="H70" s="66"/>
      <c r="I70" s="41"/>
      <c r="J70" s="41"/>
      <c r="K70" s="51">
        <v>0</v>
      </c>
      <c r="L70">
        <v>211</v>
      </c>
    </row>
    <row r="71" spans="1:12" x14ac:dyDescent="0.25">
      <c r="A71" s="60">
        <v>21</v>
      </c>
      <c r="B71" s="60">
        <v>8517</v>
      </c>
      <c r="C71" s="63">
        <v>22</v>
      </c>
      <c r="D71" s="60">
        <v>8519</v>
      </c>
      <c r="E71" s="63">
        <v>24</v>
      </c>
      <c r="F71" s="60">
        <v>8547</v>
      </c>
      <c r="G71" s="66"/>
      <c r="H71" s="66"/>
      <c r="I71" s="41"/>
      <c r="J71" s="41"/>
      <c r="K71" s="51">
        <v>0</v>
      </c>
      <c r="L71">
        <v>222</v>
      </c>
    </row>
    <row r="72" spans="1:12" x14ac:dyDescent="0.25">
      <c r="A72" s="60">
        <v>21</v>
      </c>
      <c r="B72" s="60">
        <v>8645</v>
      </c>
      <c r="C72" s="63">
        <v>11</v>
      </c>
      <c r="D72" s="60">
        <v>8705</v>
      </c>
      <c r="E72" s="63">
        <v>11</v>
      </c>
      <c r="F72" s="60">
        <v>8716</v>
      </c>
      <c r="G72" s="66"/>
      <c r="H72" s="66"/>
      <c r="I72" s="41"/>
      <c r="J72" s="41"/>
      <c r="K72" s="51">
        <v>0</v>
      </c>
      <c r="L72">
        <v>211</v>
      </c>
    </row>
    <row r="73" spans="1:12" x14ac:dyDescent="0.25">
      <c r="A73" s="59">
        <v>21</v>
      </c>
      <c r="B73" s="59">
        <v>8814</v>
      </c>
      <c r="C73" s="62">
        <v>11</v>
      </c>
      <c r="D73" s="59">
        <v>8831</v>
      </c>
      <c r="E73" s="62">
        <v>11</v>
      </c>
      <c r="F73" s="59">
        <v>8850</v>
      </c>
      <c r="G73" s="65"/>
      <c r="H73" s="65"/>
      <c r="I73" s="42"/>
      <c r="J73" s="42"/>
      <c r="K73" s="43">
        <v>0</v>
      </c>
      <c r="L73">
        <v>211</v>
      </c>
    </row>
    <row r="74" spans="1:12" x14ac:dyDescent="0.25">
      <c r="A74" s="59">
        <v>21</v>
      </c>
      <c r="B74" s="59">
        <v>8951</v>
      </c>
      <c r="C74" s="62">
        <v>11</v>
      </c>
      <c r="D74" s="59">
        <v>8968</v>
      </c>
      <c r="E74" s="62">
        <v>11</v>
      </c>
      <c r="F74" s="59">
        <v>8977</v>
      </c>
      <c r="G74" s="65"/>
      <c r="H74" s="65"/>
      <c r="I74" s="42"/>
      <c r="J74" s="42"/>
      <c r="K74" s="43">
        <v>0</v>
      </c>
      <c r="L74">
        <v>211</v>
      </c>
    </row>
    <row r="75" spans="1:12" x14ac:dyDescent="0.25">
      <c r="A75" s="59">
        <v>21</v>
      </c>
      <c r="B75" s="59">
        <v>9085</v>
      </c>
      <c r="C75" s="62">
        <v>22</v>
      </c>
      <c r="D75" s="59">
        <v>9088</v>
      </c>
      <c r="E75" s="62">
        <v>13</v>
      </c>
      <c r="F75" s="59">
        <v>9101</v>
      </c>
      <c r="G75" s="65"/>
      <c r="H75" s="65"/>
      <c r="I75" s="42"/>
      <c r="J75" s="42"/>
      <c r="K75" s="43">
        <v>0</v>
      </c>
      <c r="L75">
        <v>221</v>
      </c>
    </row>
    <row r="76" spans="1:12" x14ac:dyDescent="0.25">
      <c r="A76" s="59">
        <v>21</v>
      </c>
      <c r="B76" s="59">
        <v>9213</v>
      </c>
      <c r="C76" s="62">
        <v>22</v>
      </c>
      <c r="D76" s="59">
        <v>9216</v>
      </c>
      <c r="E76" s="62">
        <v>13</v>
      </c>
      <c r="F76" s="59">
        <v>9231</v>
      </c>
      <c r="G76" s="65"/>
      <c r="H76" s="65"/>
      <c r="I76" s="42"/>
      <c r="J76" s="42"/>
      <c r="K76" s="43">
        <v>0</v>
      </c>
      <c r="L76">
        <v>221</v>
      </c>
    </row>
    <row r="77" spans="1:12" x14ac:dyDescent="0.25">
      <c r="A77" s="59">
        <v>21</v>
      </c>
      <c r="B77" s="59">
        <v>9342</v>
      </c>
      <c r="C77" s="62">
        <v>11</v>
      </c>
      <c r="D77" s="59">
        <v>9364</v>
      </c>
      <c r="E77" s="62">
        <v>11</v>
      </c>
      <c r="F77" s="59">
        <v>9371</v>
      </c>
      <c r="G77" s="65"/>
      <c r="H77" s="65"/>
      <c r="I77" s="42"/>
      <c r="J77" s="42"/>
      <c r="K77" s="43">
        <v>0</v>
      </c>
      <c r="L77">
        <v>211</v>
      </c>
    </row>
    <row r="78" spans="1:12" x14ac:dyDescent="0.25">
      <c r="A78" s="59">
        <v>12</v>
      </c>
      <c r="B78" s="59">
        <v>9492</v>
      </c>
      <c r="C78" s="62">
        <v>24</v>
      </c>
      <c r="D78" s="59">
        <v>9507</v>
      </c>
      <c r="E78" s="62">
        <v>24</v>
      </c>
      <c r="F78" s="59">
        <v>9510</v>
      </c>
      <c r="G78" s="65"/>
      <c r="H78" s="65"/>
      <c r="I78" s="42"/>
      <c r="J78" s="42"/>
      <c r="K78" s="43">
        <v>0</v>
      </c>
      <c r="L78">
        <v>122</v>
      </c>
    </row>
    <row r="79" spans="1:12" x14ac:dyDescent="0.25">
      <c r="A79" s="59">
        <v>21</v>
      </c>
      <c r="B79" s="59">
        <v>9613</v>
      </c>
      <c r="C79" s="62">
        <v>11</v>
      </c>
      <c r="D79" s="59">
        <v>9636</v>
      </c>
      <c r="E79" s="62">
        <v>11</v>
      </c>
      <c r="F79" s="59">
        <v>9643</v>
      </c>
      <c r="G79" s="65"/>
      <c r="H79" s="65"/>
      <c r="I79" s="42"/>
      <c r="J79" s="42"/>
      <c r="K79" s="43">
        <v>0</v>
      </c>
      <c r="L79">
        <v>211</v>
      </c>
    </row>
    <row r="80" spans="1:12" x14ac:dyDescent="0.25">
      <c r="A80" s="59">
        <v>21</v>
      </c>
      <c r="B80" s="59">
        <v>9742</v>
      </c>
      <c r="C80" s="62">
        <v>11</v>
      </c>
      <c r="D80" s="59">
        <v>9763</v>
      </c>
      <c r="E80" s="62">
        <v>11</v>
      </c>
      <c r="F80" s="59">
        <v>9770</v>
      </c>
      <c r="G80" s="65"/>
      <c r="H80" s="65"/>
      <c r="I80" s="42"/>
      <c r="J80" s="42"/>
      <c r="K80" s="43">
        <v>0</v>
      </c>
      <c r="L80">
        <v>211</v>
      </c>
    </row>
    <row r="81" spans="1:12" x14ac:dyDescent="0.25">
      <c r="A81" s="59">
        <v>12</v>
      </c>
      <c r="B81" s="59">
        <v>9884</v>
      </c>
      <c r="C81" s="62">
        <v>13</v>
      </c>
      <c r="D81" s="59">
        <v>9901</v>
      </c>
      <c r="E81" s="62">
        <v>13</v>
      </c>
      <c r="F81" s="59">
        <v>9909</v>
      </c>
      <c r="G81" s="65"/>
      <c r="H81" s="65"/>
      <c r="I81" s="42"/>
      <c r="J81" s="42"/>
      <c r="K81" s="43">
        <v>0</v>
      </c>
      <c r="L81">
        <v>111</v>
      </c>
    </row>
    <row r="82" spans="1:12" x14ac:dyDescent="0.25">
      <c r="A82" s="59">
        <v>21</v>
      </c>
      <c r="B82" s="59">
        <v>10020</v>
      </c>
      <c r="C82" s="62">
        <v>11</v>
      </c>
      <c r="D82" s="59">
        <v>10035</v>
      </c>
      <c r="E82" s="62">
        <v>11</v>
      </c>
      <c r="F82" s="59">
        <v>10042</v>
      </c>
      <c r="G82" s="65"/>
      <c r="H82" s="65"/>
      <c r="I82" s="42"/>
      <c r="J82" s="42"/>
      <c r="K82" s="43">
        <v>0</v>
      </c>
      <c r="L82">
        <v>211</v>
      </c>
    </row>
    <row r="83" spans="1:12" x14ac:dyDescent="0.25">
      <c r="A83" s="59">
        <v>21</v>
      </c>
      <c r="B83" s="59">
        <v>10140</v>
      </c>
      <c r="C83" s="62">
        <v>22</v>
      </c>
      <c r="D83" s="59">
        <v>10143</v>
      </c>
      <c r="E83" s="62">
        <v>13</v>
      </c>
      <c r="F83" s="59">
        <v>10158</v>
      </c>
      <c r="G83" s="65"/>
      <c r="H83" s="65"/>
      <c r="I83" s="42"/>
      <c r="J83" s="42"/>
      <c r="K83" s="43">
        <v>0</v>
      </c>
      <c r="L83">
        <v>221</v>
      </c>
    </row>
    <row r="84" spans="1:12" x14ac:dyDescent="0.25">
      <c r="A84" s="59">
        <v>21</v>
      </c>
      <c r="B84" s="59">
        <v>10256</v>
      </c>
      <c r="C84" s="62">
        <v>22</v>
      </c>
      <c r="D84" s="59">
        <v>10264</v>
      </c>
      <c r="E84" s="62">
        <v>13</v>
      </c>
      <c r="F84" s="59">
        <v>10281</v>
      </c>
      <c r="G84" s="65"/>
      <c r="H84" s="65"/>
      <c r="I84" s="42"/>
      <c r="J84" s="42"/>
      <c r="K84" s="43">
        <v>0</v>
      </c>
      <c r="L84">
        <v>221</v>
      </c>
    </row>
    <row r="85" spans="1:12" x14ac:dyDescent="0.25">
      <c r="A85" s="59">
        <v>21</v>
      </c>
      <c r="B85" s="59">
        <v>10378</v>
      </c>
      <c r="C85" s="62">
        <v>22</v>
      </c>
      <c r="D85" s="59">
        <v>10385</v>
      </c>
      <c r="E85" s="62">
        <v>24</v>
      </c>
      <c r="F85" s="59">
        <v>10409</v>
      </c>
      <c r="G85" s="65"/>
      <c r="H85" s="65"/>
      <c r="I85" s="42"/>
      <c r="J85" s="42"/>
      <c r="K85" s="43">
        <v>0</v>
      </c>
      <c r="L85">
        <v>222</v>
      </c>
    </row>
    <row r="86" spans="1:12" x14ac:dyDescent="0.25">
      <c r="A86" s="59">
        <v>21</v>
      </c>
      <c r="B86" s="59">
        <v>10510</v>
      </c>
      <c r="C86" s="62">
        <v>11</v>
      </c>
      <c r="D86" s="59">
        <v>10524</v>
      </c>
      <c r="E86" s="62">
        <v>11</v>
      </c>
      <c r="F86" s="59">
        <v>10531</v>
      </c>
      <c r="G86" s="65"/>
      <c r="H86" s="65"/>
      <c r="I86" s="42"/>
      <c r="J86" s="42"/>
      <c r="K86" s="43">
        <v>0</v>
      </c>
      <c r="L86">
        <v>211</v>
      </c>
    </row>
    <row r="87" spans="1:12" x14ac:dyDescent="0.25">
      <c r="A87" s="59">
        <v>21</v>
      </c>
      <c r="B87" s="59">
        <v>10641</v>
      </c>
      <c r="C87" s="62">
        <v>11</v>
      </c>
      <c r="D87" s="59">
        <v>10664</v>
      </c>
      <c r="E87" s="62">
        <v>11</v>
      </c>
      <c r="F87" s="59">
        <v>10672</v>
      </c>
      <c r="G87" s="65"/>
      <c r="H87" s="65"/>
      <c r="I87" s="42"/>
      <c r="J87" s="42"/>
      <c r="K87" s="43">
        <v>0</v>
      </c>
      <c r="L87">
        <v>211</v>
      </c>
    </row>
    <row r="88" spans="1:12" x14ac:dyDescent="0.25">
      <c r="A88" s="59">
        <v>21</v>
      </c>
      <c r="B88" s="59">
        <v>10767</v>
      </c>
      <c r="C88" s="62">
        <v>22</v>
      </c>
      <c r="D88" s="59">
        <v>10791</v>
      </c>
      <c r="E88" s="62">
        <v>13</v>
      </c>
      <c r="F88" s="59">
        <v>10801</v>
      </c>
      <c r="G88" s="65"/>
      <c r="H88" s="65"/>
      <c r="I88" s="42"/>
      <c r="J88" s="42"/>
      <c r="K88" s="43">
        <v>0</v>
      </c>
      <c r="L88">
        <v>221</v>
      </c>
    </row>
    <row r="89" spans="1:12" x14ac:dyDescent="0.25">
      <c r="A89" s="59">
        <v>21</v>
      </c>
      <c r="B89" s="59">
        <v>10907</v>
      </c>
      <c r="C89" s="62">
        <v>22</v>
      </c>
      <c r="D89" s="59">
        <v>10929</v>
      </c>
      <c r="E89" s="62">
        <v>13</v>
      </c>
      <c r="F89" s="59">
        <v>10947</v>
      </c>
      <c r="G89" s="65"/>
      <c r="H89" s="65"/>
      <c r="I89" s="42"/>
      <c r="J89" s="42"/>
      <c r="K89" s="43">
        <v>0</v>
      </c>
      <c r="L89">
        <v>221</v>
      </c>
    </row>
    <row r="90" spans="1:12" x14ac:dyDescent="0.25">
      <c r="A90" s="60">
        <v>21</v>
      </c>
      <c r="B90" s="60">
        <v>11045</v>
      </c>
      <c r="C90" s="63">
        <v>11</v>
      </c>
      <c r="D90" s="60">
        <v>11063</v>
      </c>
      <c r="E90" s="63">
        <v>22</v>
      </c>
      <c r="F90" s="60">
        <v>11073</v>
      </c>
      <c r="G90" s="66"/>
      <c r="H90" s="66"/>
      <c r="I90" s="41"/>
      <c r="J90" s="41"/>
      <c r="K90" s="51">
        <v>0</v>
      </c>
      <c r="L90">
        <v>212</v>
      </c>
    </row>
    <row r="91" spans="1:12" x14ac:dyDescent="0.25">
      <c r="A91" s="60">
        <v>21</v>
      </c>
      <c r="B91" s="60">
        <v>11173</v>
      </c>
      <c r="C91" s="63">
        <v>22</v>
      </c>
      <c r="D91" s="60">
        <v>11180</v>
      </c>
      <c r="E91" s="63">
        <v>24</v>
      </c>
      <c r="F91" s="60">
        <v>11200</v>
      </c>
      <c r="G91" s="66"/>
      <c r="H91" s="66"/>
      <c r="I91" s="41"/>
      <c r="J91" s="41"/>
      <c r="K91" s="51">
        <v>0</v>
      </c>
      <c r="L91">
        <v>222</v>
      </c>
    </row>
    <row r="92" spans="1:12" x14ac:dyDescent="0.25">
      <c r="A92" s="60">
        <v>21</v>
      </c>
      <c r="B92" s="60">
        <v>11299</v>
      </c>
      <c r="C92" s="63">
        <v>22</v>
      </c>
      <c r="D92" s="60">
        <v>11325</v>
      </c>
      <c r="E92" s="63">
        <v>13</v>
      </c>
      <c r="F92" s="60">
        <v>11338</v>
      </c>
      <c r="G92" s="66"/>
      <c r="H92" s="66"/>
      <c r="I92" s="41"/>
      <c r="J92" s="41"/>
      <c r="K92" s="51">
        <v>0</v>
      </c>
      <c r="L92">
        <v>221</v>
      </c>
    </row>
    <row r="93" spans="1:12" x14ac:dyDescent="0.25">
      <c r="A93" s="60">
        <v>21</v>
      </c>
      <c r="B93" s="60">
        <v>11443</v>
      </c>
      <c r="C93" s="63">
        <v>11</v>
      </c>
      <c r="D93" s="60">
        <v>11455</v>
      </c>
      <c r="E93" s="63">
        <v>22</v>
      </c>
      <c r="F93" s="60">
        <v>11479</v>
      </c>
      <c r="G93" s="66"/>
      <c r="H93" s="66"/>
      <c r="I93" s="41"/>
      <c r="J93" s="41"/>
      <c r="K93" s="51">
        <v>0</v>
      </c>
      <c r="L93">
        <v>212</v>
      </c>
    </row>
    <row r="94" spans="1:12" x14ac:dyDescent="0.25">
      <c r="A94" s="60">
        <v>21</v>
      </c>
      <c r="B94" s="60">
        <v>11579</v>
      </c>
      <c r="C94" s="63">
        <v>11</v>
      </c>
      <c r="D94" s="60">
        <v>11609</v>
      </c>
      <c r="E94" s="63">
        <v>11</v>
      </c>
      <c r="F94" s="60">
        <v>11620</v>
      </c>
      <c r="G94" s="66"/>
      <c r="H94" s="66"/>
      <c r="I94" s="41"/>
      <c r="J94" s="41"/>
      <c r="K94" s="51">
        <v>0</v>
      </c>
      <c r="L94">
        <v>211</v>
      </c>
    </row>
    <row r="95" spans="1:12" x14ac:dyDescent="0.25">
      <c r="A95" s="60">
        <v>21</v>
      </c>
      <c r="B95" s="60">
        <v>11722</v>
      </c>
      <c r="C95" s="63">
        <v>11</v>
      </c>
      <c r="D95" s="60">
        <v>11745</v>
      </c>
      <c r="E95" s="63">
        <v>11</v>
      </c>
      <c r="F95" s="60">
        <v>11754</v>
      </c>
      <c r="G95" s="66"/>
      <c r="H95" s="66"/>
      <c r="I95" s="41"/>
      <c r="J95" s="41"/>
      <c r="K95" s="51">
        <v>0</v>
      </c>
      <c r="L95">
        <v>211</v>
      </c>
    </row>
    <row r="96" spans="1:12" x14ac:dyDescent="0.25">
      <c r="A96" s="60">
        <v>21</v>
      </c>
      <c r="B96" s="60">
        <v>11860</v>
      </c>
      <c r="C96" s="63">
        <v>11</v>
      </c>
      <c r="D96" s="60">
        <v>11873</v>
      </c>
      <c r="E96" s="63">
        <v>11</v>
      </c>
      <c r="F96" s="60">
        <v>11891</v>
      </c>
      <c r="G96" s="66"/>
      <c r="H96" s="66"/>
      <c r="I96" s="41"/>
      <c r="J96" s="41"/>
      <c r="K96" s="51">
        <v>0</v>
      </c>
      <c r="L96">
        <v>211</v>
      </c>
    </row>
    <row r="97" spans="1:12" x14ac:dyDescent="0.25">
      <c r="A97" s="60">
        <v>21</v>
      </c>
      <c r="B97" s="60">
        <v>11992</v>
      </c>
      <c r="C97" s="63">
        <v>11</v>
      </c>
      <c r="D97" s="60">
        <v>12008</v>
      </c>
      <c r="E97" s="63">
        <v>11</v>
      </c>
      <c r="F97" s="60">
        <v>12016</v>
      </c>
      <c r="G97" s="66"/>
      <c r="H97" s="66"/>
      <c r="I97" s="41"/>
      <c r="J97" s="41"/>
      <c r="K97" s="51">
        <v>0</v>
      </c>
      <c r="L97">
        <v>211</v>
      </c>
    </row>
    <row r="98" spans="1:12" x14ac:dyDescent="0.25">
      <c r="A98" s="60">
        <v>21</v>
      </c>
      <c r="B98" s="60">
        <v>12108</v>
      </c>
      <c r="C98" s="63">
        <v>11</v>
      </c>
      <c r="D98" s="60">
        <v>12130</v>
      </c>
      <c r="E98" s="63">
        <v>11</v>
      </c>
      <c r="F98" s="60">
        <v>12141</v>
      </c>
      <c r="G98" s="66"/>
      <c r="H98" s="66"/>
      <c r="I98" s="41"/>
      <c r="J98" s="41"/>
      <c r="K98" s="51">
        <v>0</v>
      </c>
      <c r="L98">
        <v>211</v>
      </c>
    </row>
    <row r="99" spans="1:12" x14ac:dyDescent="0.25">
      <c r="A99" s="60">
        <v>21</v>
      </c>
      <c r="B99" s="60">
        <v>12232</v>
      </c>
      <c r="C99" s="63">
        <v>11</v>
      </c>
      <c r="D99" s="60">
        <v>12246</v>
      </c>
      <c r="E99" s="63">
        <v>11</v>
      </c>
      <c r="F99" s="60">
        <v>12259</v>
      </c>
      <c r="G99" s="66"/>
      <c r="H99" s="66"/>
      <c r="I99" s="41"/>
      <c r="J99" s="41"/>
      <c r="K99" s="51">
        <v>0</v>
      </c>
      <c r="L99">
        <v>211</v>
      </c>
    </row>
    <row r="100" spans="1:12" x14ac:dyDescent="0.25">
      <c r="A100" s="60">
        <v>21</v>
      </c>
      <c r="B100" s="60">
        <v>12356</v>
      </c>
      <c r="C100" s="63">
        <v>22</v>
      </c>
      <c r="D100" s="60">
        <v>12372</v>
      </c>
      <c r="E100" s="63">
        <v>13</v>
      </c>
      <c r="F100" s="60">
        <v>12394</v>
      </c>
      <c r="G100" s="66"/>
      <c r="H100" s="66"/>
      <c r="I100" s="41"/>
      <c r="J100" s="41"/>
      <c r="K100" s="51">
        <v>0</v>
      </c>
      <c r="L100">
        <v>221</v>
      </c>
    </row>
    <row r="101" spans="1:12" x14ac:dyDescent="0.25">
      <c r="A101" s="60">
        <v>21</v>
      </c>
      <c r="B101" s="60">
        <v>12494</v>
      </c>
      <c r="C101" s="63">
        <v>22</v>
      </c>
      <c r="D101" s="60">
        <v>12518</v>
      </c>
      <c r="E101" s="63">
        <v>13</v>
      </c>
      <c r="F101" s="60">
        <v>12532</v>
      </c>
      <c r="G101" s="66"/>
      <c r="H101" s="66"/>
      <c r="I101" s="41"/>
      <c r="J101" s="41"/>
      <c r="K101" s="51">
        <v>0</v>
      </c>
      <c r="L101">
        <v>221</v>
      </c>
    </row>
    <row r="102" spans="1:12" x14ac:dyDescent="0.25">
      <c r="A102" s="60">
        <v>21</v>
      </c>
      <c r="B102" s="60">
        <v>12633</v>
      </c>
      <c r="C102" s="63">
        <v>22</v>
      </c>
      <c r="D102" s="60">
        <v>12636</v>
      </c>
      <c r="E102" s="63">
        <v>13</v>
      </c>
      <c r="F102" s="60">
        <v>12650</v>
      </c>
      <c r="G102" s="66"/>
      <c r="H102" s="66"/>
      <c r="I102" s="41"/>
      <c r="J102" s="41"/>
      <c r="K102" s="51">
        <v>0</v>
      </c>
      <c r="L102">
        <v>221</v>
      </c>
    </row>
    <row r="103" spans="1:12" x14ac:dyDescent="0.25">
      <c r="A103" s="60">
        <v>21</v>
      </c>
      <c r="B103" s="60">
        <v>12752</v>
      </c>
      <c r="C103" s="63">
        <v>22</v>
      </c>
      <c r="D103" s="60">
        <v>12770</v>
      </c>
      <c r="E103" s="63">
        <v>13</v>
      </c>
      <c r="F103" s="60">
        <v>12789</v>
      </c>
      <c r="G103" s="66"/>
      <c r="H103" s="66"/>
      <c r="I103" s="41"/>
      <c r="J103" s="41"/>
      <c r="K103" s="51">
        <v>0</v>
      </c>
      <c r="L103">
        <v>221</v>
      </c>
    </row>
    <row r="104" spans="1:12" x14ac:dyDescent="0.25">
      <c r="A104" s="60">
        <v>21</v>
      </c>
      <c r="B104" s="60">
        <v>12889</v>
      </c>
      <c r="C104" s="63">
        <v>11</v>
      </c>
      <c r="D104" s="60">
        <v>12907</v>
      </c>
      <c r="E104" s="63">
        <v>11</v>
      </c>
      <c r="F104" s="60">
        <v>12918</v>
      </c>
      <c r="G104" s="66"/>
      <c r="H104" s="66"/>
      <c r="I104" s="41"/>
      <c r="J104" s="41"/>
      <c r="K104" s="51">
        <v>0</v>
      </c>
      <c r="L104">
        <v>211</v>
      </c>
    </row>
    <row r="105" spans="1:12" x14ac:dyDescent="0.25">
      <c r="A105" s="60">
        <v>21</v>
      </c>
      <c r="B105" s="60">
        <v>13028</v>
      </c>
      <c r="C105" s="63">
        <v>11</v>
      </c>
      <c r="D105" s="60">
        <v>13042</v>
      </c>
      <c r="E105" s="63">
        <v>11</v>
      </c>
      <c r="F105" s="60">
        <v>13049</v>
      </c>
      <c r="G105" s="66"/>
      <c r="H105" s="66"/>
      <c r="I105" s="41"/>
      <c r="J105" s="41"/>
      <c r="K105" s="51">
        <v>1</v>
      </c>
      <c r="L105">
        <v>211</v>
      </c>
    </row>
    <row r="106" spans="1:12" x14ac:dyDescent="0.25">
      <c r="A106" s="17"/>
      <c r="B106" s="17"/>
      <c r="C106" s="17"/>
      <c r="D106" s="17"/>
      <c r="E106" s="17"/>
      <c r="F106" s="17"/>
      <c r="G106" s="17"/>
      <c r="H106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8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138</v>
      </c>
    </row>
    <row r="2" spans="1:48" x14ac:dyDescent="0.25">
      <c r="A2" t="s">
        <v>0</v>
      </c>
      <c r="B2" s="34">
        <v>40627</v>
      </c>
      <c r="C2" s="35"/>
      <c r="F2" s="26" t="s">
        <v>77</v>
      </c>
      <c r="G2" s="27">
        <v>0</v>
      </c>
    </row>
    <row r="3" spans="1:48" x14ac:dyDescent="0.25">
      <c r="A3" t="s">
        <v>1</v>
      </c>
      <c r="B3">
        <v>0</v>
      </c>
      <c r="F3" s="26" t="s">
        <v>78</v>
      </c>
      <c r="G3" s="27">
        <f>Start!J2</f>
        <v>211</v>
      </c>
      <c r="P3" s="26" t="s">
        <v>79</v>
      </c>
      <c r="Q3" s="27">
        <f>4994-COUNTBLANK(L7:L5000)</f>
        <v>121</v>
      </c>
      <c r="V3" s="26" t="s">
        <v>112</v>
      </c>
      <c r="W3">
        <f>COUNTA(L7:L26)</f>
        <v>20</v>
      </c>
      <c r="AA3" s="26" t="s">
        <v>112</v>
      </c>
      <c r="AB3">
        <f>COUNTA(L27:L46)</f>
        <v>20</v>
      </c>
      <c r="AF3" s="26" t="s">
        <v>112</v>
      </c>
      <c r="AG3">
        <f>COUNTA(L47:L67)</f>
        <v>21</v>
      </c>
      <c r="AK3" s="26" t="s">
        <v>112</v>
      </c>
      <c r="AL3">
        <f>COUNTA(L68:L87)</f>
        <v>20</v>
      </c>
      <c r="AP3" s="26" t="s">
        <v>112</v>
      </c>
      <c r="AQ3">
        <f>COUNTA(L88:L107)</f>
        <v>20</v>
      </c>
      <c r="AU3" s="26" t="s">
        <v>112</v>
      </c>
      <c r="AV3">
        <f>COUNTA(L108:L127)</f>
        <v>20</v>
      </c>
    </row>
    <row r="4" spans="1:48" x14ac:dyDescent="0.25">
      <c r="A4" t="s">
        <v>2</v>
      </c>
      <c r="B4">
        <v>0</v>
      </c>
      <c r="P4" s="26" t="s">
        <v>80</v>
      </c>
      <c r="Q4" s="27">
        <f>SUM(O7:O14)</f>
        <v>121</v>
      </c>
      <c r="V4" s="26" t="s">
        <v>113</v>
      </c>
      <c r="W4">
        <f>SUM(U7:U14)</f>
        <v>20</v>
      </c>
      <c r="AA4" s="26" t="s">
        <v>113</v>
      </c>
      <c r="AB4">
        <f>SUM(Z7:Z14)</f>
        <v>20</v>
      </c>
      <c r="AF4" s="26" t="s">
        <v>113</v>
      </c>
      <c r="AG4">
        <f>SUM(AE7:AE14)</f>
        <v>21</v>
      </c>
      <c r="AK4" s="26" t="s">
        <v>113</v>
      </c>
      <c r="AL4">
        <f>SUM(AJ7:AJ14)</f>
        <v>20</v>
      </c>
      <c r="AP4" s="26" t="s">
        <v>113</v>
      </c>
      <c r="AQ4">
        <f>SUM(AO7:AO14)</f>
        <v>20</v>
      </c>
      <c r="AU4" s="26" t="s">
        <v>113</v>
      </c>
      <c r="AV4">
        <f>SUM(AT7:AT14)</f>
        <v>20</v>
      </c>
    </row>
    <row r="5" spans="1:48" ht="15.75" thickBot="1" x14ac:dyDescent="0.3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5.75" thickBot="1" x14ac:dyDescent="0.3">
      <c r="A6" s="29" t="s">
        <v>85</v>
      </c>
      <c r="B6" s="30" t="s">
        <v>86</v>
      </c>
      <c r="C6" s="29" t="s">
        <v>87</v>
      </c>
      <c r="D6" s="30" t="s">
        <v>88</v>
      </c>
      <c r="E6" s="29" t="s">
        <v>89</v>
      </c>
      <c r="F6" s="30" t="s">
        <v>90</v>
      </c>
      <c r="G6" s="29" t="s">
        <v>91</v>
      </c>
      <c r="H6" s="30" t="s">
        <v>92</v>
      </c>
      <c r="I6" s="31" t="s">
        <v>93</v>
      </c>
      <c r="J6" s="32" t="s">
        <v>94</v>
      </c>
      <c r="K6" s="31" t="s">
        <v>95</v>
      </c>
      <c r="L6" s="33" t="s">
        <v>96</v>
      </c>
      <c r="N6" s="37" t="s">
        <v>81</v>
      </c>
      <c r="O6" s="38"/>
      <c r="P6" s="39" t="s">
        <v>82</v>
      </c>
      <c r="Q6" s="39" t="s">
        <v>83</v>
      </c>
      <c r="T6" s="53" t="s">
        <v>81</v>
      </c>
      <c r="U6" s="54"/>
      <c r="V6" s="39" t="s">
        <v>82</v>
      </c>
      <c r="W6" s="39" t="s">
        <v>83</v>
      </c>
      <c r="Y6" s="53" t="s">
        <v>81</v>
      </c>
      <c r="Z6" s="54"/>
      <c r="AA6" s="39" t="s">
        <v>82</v>
      </c>
      <c r="AB6" s="39" t="s">
        <v>83</v>
      </c>
      <c r="AD6" s="53" t="s">
        <v>81</v>
      </c>
      <c r="AE6" s="54"/>
      <c r="AF6" s="39" t="s">
        <v>82</v>
      </c>
      <c r="AG6" s="39" t="s">
        <v>83</v>
      </c>
      <c r="AI6" s="53" t="s">
        <v>81</v>
      </c>
      <c r="AJ6" s="54"/>
      <c r="AK6" s="39" t="s">
        <v>82</v>
      </c>
      <c r="AL6" s="39" t="s">
        <v>83</v>
      </c>
      <c r="AN6" s="53" t="s">
        <v>81</v>
      </c>
      <c r="AO6" s="54"/>
      <c r="AP6" s="39" t="s">
        <v>82</v>
      </c>
      <c r="AQ6" s="39" t="s">
        <v>83</v>
      </c>
      <c r="AS6" s="53" t="s">
        <v>81</v>
      </c>
      <c r="AT6" s="54"/>
      <c r="AU6" s="39" t="s">
        <v>82</v>
      </c>
      <c r="AV6" s="39" t="s">
        <v>83</v>
      </c>
    </row>
    <row r="7" spans="1:48" x14ac:dyDescent="0.25">
      <c r="A7" s="58">
        <v>21</v>
      </c>
      <c r="B7" s="58">
        <v>11</v>
      </c>
      <c r="C7" s="61">
        <v>22</v>
      </c>
      <c r="D7" s="58">
        <v>20</v>
      </c>
      <c r="E7" s="61">
        <v>13</v>
      </c>
      <c r="F7" s="58">
        <v>31</v>
      </c>
      <c r="G7" s="64"/>
      <c r="H7" s="64"/>
      <c r="I7" s="42"/>
      <c r="J7" s="42"/>
      <c r="K7" s="43">
        <v>0</v>
      </c>
      <c r="L7">
        <v>221</v>
      </c>
      <c r="N7" s="36">
        <v>111</v>
      </c>
      <c r="O7" s="36">
        <f>COUNTIF($L$7:$L$500,N7)</f>
        <v>23</v>
      </c>
      <c r="P7" s="36">
        <f>O7/$Q$4</f>
        <v>0.19008264462809918</v>
      </c>
      <c r="Q7" s="36">
        <f>IF(P7=0,0,(P7*((LOG(P7))/LOG(2))))</f>
        <v>-0.45530520221491222</v>
      </c>
      <c r="T7" s="36">
        <f>N7</f>
        <v>111</v>
      </c>
      <c r="U7" s="36">
        <f>COUNTIF(L7:L26,T7)</f>
        <v>2</v>
      </c>
      <c r="V7" s="36">
        <f>U7/(W4-U11)</f>
        <v>0.14285714285714285</v>
      </c>
      <c r="W7" s="36">
        <f>IF(V7=0,0,(V7*((LOG(V7))/LOG(2))))</f>
        <v>-0.40105070315108626</v>
      </c>
      <c r="Y7" s="36">
        <f>N7</f>
        <v>111</v>
      </c>
      <c r="Z7" s="36">
        <f>COUNTIF(L27:L46,Y7)</f>
        <v>3</v>
      </c>
      <c r="AA7" s="36">
        <f>Z7/(AB4-Z11)</f>
        <v>0.21428571428571427</v>
      </c>
      <c r="AB7" s="36">
        <f>IF(AA7=0,0,(AA7*((LOG(AA7))/LOG(2))))</f>
        <v>-0.47622694742923877</v>
      </c>
      <c r="AD7" s="36">
        <f>N7</f>
        <v>111</v>
      </c>
      <c r="AE7" s="36">
        <f>COUNTIF(L47:L67,AD7)</f>
        <v>4</v>
      </c>
      <c r="AF7" s="36">
        <f>AE7/(AG4-AE11)</f>
        <v>0.2857142857142857</v>
      </c>
      <c r="AG7" s="36">
        <f>IF(AF7=0,0,(AF7*((LOG(AF7))/LOG(2))))</f>
        <v>-0.51638712058788683</v>
      </c>
      <c r="AI7" s="36">
        <f>N7</f>
        <v>111</v>
      </c>
      <c r="AJ7" s="36">
        <f>COUNTIF(L68:L87,AI7)</f>
        <v>9</v>
      </c>
      <c r="AK7" s="36">
        <f>AJ7/(AL4-AJ11)</f>
        <v>0.69230769230769229</v>
      </c>
      <c r="AL7" s="36">
        <f>IF(AK7=0,0,(AK7*((LOG(AK7))/LOG(2))))</f>
        <v>-0.36727941925300139</v>
      </c>
      <c r="AN7" s="36">
        <f>N7</f>
        <v>111</v>
      </c>
      <c r="AO7" s="36">
        <f>COUNTIF(L88:L107,AN7)</f>
        <v>0</v>
      </c>
      <c r="AP7" s="36">
        <f>AO7/(AQ4-AO11)</f>
        <v>0</v>
      </c>
      <c r="AQ7" s="36">
        <f>IF(AP7=0,0,(AP7*((LOG(AP7))/LOG(2))))</f>
        <v>0</v>
      </c>
      <c r="AS7" s="36">
        <f>N7</f>
        <v>111</v>
      </c>
      <c r="AT7" s="36">
        <f>COUNTIF(L108:L127,AS7)</f>
        <v>5</v>
      </c>
      <c r="AU7" s="36">
        <f>AT7/(AV4-AT11)</f>
        <v>0.41666666666666669</v>
      </c>
      <c r="AV7" s="36">
        <f>IF(AU7=0,0,(AU7*((LOG(AU7))/LOG(2))))</f>
        <v>-0.52626433576408083</v>
      </c>
    </row>
    <row r="8" spans="1:48" x14ac:dyDescent="0.25">
      <c r="A8" s="59">
        <v>21</v>
      </c>
      <c r="B8" s="59">
        <v>137</v>
      </c>
      <c r="C8" s="62">
        <v>11</v>
      </c>
      <c r="D8" s="59">
        <v>146</v>
      </c>
      <c r="E8" s="62">
        <v>11</v>
      </c>
      <c r="F8" s="59">
        <v>154</v>
      </c>
      <c r="G8" s="65"/>
      <c r="H8" s="65"/>
      <c r="I8" s="42"/>
      <c r="J8" s="42"/>
      <c r="K8" s="43">
        <v>0</v>
      </c>
      <c r="L8">
        <v>211</v>
      </c>
      <c r="N8" s="36">
        <v>112</v>
      </c>
      <c r="O8" s="36">
        <f>COUNTIF($L$7:$L$500,N8)</f>
        <v>0</v>
      </c>
      <c r="P8" s="36">
        <f>O8/$Q$4</f>
        <v>0</v>
      </c>
      <c r="Q8" s="36">
        <f>IF(P8=0,0,(P8*((LOG(P8))/LOG(2))))</f>
        <v>0</v>
      </c>
      <c r="T8" s="36">
        <f>N8</f>
        <v>112</v>
      </c>
      <c r="U8" s="36">
        <f>COUNTIF(L7:L26,T8)</f>
        <v>0</v>
      </c>
      <c r="V8" s="36">
        <f>U8/(W4-U11)</f>
        <v>0</v>
      </c>
      <c r="W8" s="36">
        <f>IF(V8=0,0,(V8*((LOG(V8))/LOG(2))))</f>
        <v>0</v>
      </c>
      <c r="Y8" s="36">
        <f>N8</f>
        <v>112</v>
      </c>
      <c r="Z8" s="36">
        <f>COUNTIF(L27:L46,Y8)</f>
        <v>0</v>
      </c>
      <c r="AA8" s="36">
        <f>Z8/(AB4-Z11)</f>
        <v>0</v>
      </c>
      <c r="AB8" s="36">
        <f>IF(AA8=0,0,(AA8*((LOG(AA8))/LOG(2))))</f>
        <v>0</v>
      </c>
      <c r="AD8" s="36">
        <f>N8</f>
        <v>112</v>
      </c>
      <c r="AE8" s="36">
        <f>COUNTIF(L47:L67,AD8)</f>
        <v>0</v>
      </c>
      <c r="AF8" s="36">
        <f>AE8/(AG4-AE11)</f>
        <v>0</v>
      </c>
      <c r="AG8" s="36">
        <f>IF(AF8=0,0,(AF8*((LOG(AF8))/LOG(2))))</f>
        <v>0</v>
      </c>
      <c r="AI8" s="36">
        <f>N8</f>
        <v>112</v>
      </c>
      <c r="AJ8" s="36">
        <f>COUNTIF(L68:L87,AI8)</f>
        <v>0</v>
      </c>
      <c r="AK8" s="36">
        <f>AJ8/(AL4-AJ11)</f>
        <v>0</v>
      </c>
      <c r="AL8" s="36">
        <f>IF(AK8=0,0,(AK8*((LOG(AK8))/LOG(2))))</f>
        <v>0</v>
      </c>
      <c r="AN8" s="36">
        <f>N8</f>
        <v>112</v>
      </c>
      <c r="AO8" s="36">
        <f>COUNTIF(L88:L107,AN8)</f>
        <v>0</v>
      </c>
      <c r="AP8" s="36">
        <f>AO8/(AQ4-AO11)</f>
        <v>0</v>
      </c>
      <c r="AQ8" s="36">
        <f>IF(AP8=0,0,(AP8*((LOG(AP8))/LOG(2))))</f>
        <v>0</v>
      </c>
      <c r="AS8" s="36">
        <f>N8</f>
        <v>112</v>
      </c>
      <c r="AT8" s="36">
        <f>COUNTIF(L108:L127,AS8)</f>
        <v>0</v>
      </c>
      <c r="AU8" s="36">
        <f>AT8/(AV4-AT11)</f>
        <v>0</v>
      </c>
      <c r="AV8" s="36">
        <f>IF(AU8=0,0,(AU8*((LOG(AU8))/LOG(2))))</f>
        <v>0</v>
      </c>
    </row>
    <row r="9" spans="1:48" x14ac:dyDescent="0.25">
      <c r="A9" s="59">
        <v>21</v>
      </c>
      <c r="B9" s="59">
        <v>250</v>
      </c>
      <c r="C9" s="62">
        <v>11</v>
      </c>
      <c r="D9" s="59">
        <v>261</v>
      </c>
      <c r="E9" s="62">
        <v>11</v>
      </c>
      <c r="F9" s="59">
        <v>268</v>
      </c>
      <c r="G9" s="65"/>
      <c r="H9" s="65"/>
      <c r="I9" s="42"/>
      <c r="J9" s="42"/>
      <c r="K9" s="43">
        <v>0</v>
      </c>
      <c r="L9">
        <v>211</v>
      </c>
      <c r="N9" s="36">
        <v>121</v>
      </c>
      <c r="O9" s="36">
        <f>COUNTIF($L$7:$L$500,N9)</f>
        <v>9</v>
      </c>
      <c r="P9" s="36">
        <f>O9/$Q$4</f>
        <v>7.43801652892562E-2</v>
      </c>
      <c r="Q9" s="36">
        <f>IF(P9=0,0,(P9*((LOG(P9))/LOG(2))))</f>
        <v>-0.27884664564041772</v>
      </c>
      <c r="T9" s="36">
        <f>N9</f>
        <v>121</v>
      </c>
      <c r="U9" s="36">
        <f>COUNTIF(L7:L26,T9)</f>
        <v>1</v>
      </c>
      <c r="V9" s="36">
        <f>U9/(W4-U11)</f>
        <v>7.1428571428571425E-2</v>
      </c>
      <c r="W9" s="36">
        <f>IF(V9=0,0,(V9*((LOG(V9))/LOG(2))))</f>
        <v>-0.27195392300411453</v>
      </c>
      <c r="Y9" s="36">
        <f>N9</f>
        <v>121</v>
      </c>
      <c r="Z9" s="36">
        <f>COUNTIF(L27:L46,Y9)</f>
        <v>1</v>
      </c>
      <c r="AA9" s="36">
        <f>Z9/(AB4-Z11)</f>
        <v>7.1428571428571425E-2</v>
      </c>
      <c r="AB9" s="36">
        <f>IF(AA9=0,0,(AA9*((LOG(AA9))/LOG(2))))</f>
        <v>-0.27195392300411453</v>
      </c>
      <c r="AD9" s="36">
        <f>N9</f>
        <v>121</v>
      </c>
      <c r="AE9" s="36">
        <f>COUNTIF(L47:L67,AD9)</f>
        <v>3</v>
      </c>
      <c r="AF9" s="36">
        <f>AE9/(AG4-AE11)</f>
        <v>0.21428571428571427</v>
      </c>
      <c r="AG9" s="36">
        <f>IF(AF9=0,0,(AF9*((LOG(AF9))/LOG(2))))</f>
        <v>-0.47622694742923877</v>
      </c>
      <c r="AI9" s="36">
        <f>N9</f>
        <v>121</v>
      </c>
      <c r="AJ9" s="36">
        <f>COUNTIF(L68:L87,AI9)</f>
        <v>4</v>
      </c>
      <c r="AK9" s="36">
        <f>AJ9/(AL4-AJ11)</f>
        <v>0.30769230769230771</v>
      </c>
      <c r="AL9" s="36">
        <f>IF(AK9=0,0,(AK9*((LOG(AK9))/LOG(2))))</f>
        <v>-0.52321222096648989</v>
      </c>
      <c r="AN9" s="36">
        <f>N9</f>
        <v>121</v>
      </c>
      <c r="AO9" s="36">
        <f>COUNTIF(L88:L107,AN9)</f>
        <v>0</v>
      </c>
      <c r="AP9" s="36">
        <f>AO9/(AQ4-AO11)</f>
        <v>0</v>
      </c>
      <c r="AQ9" s="36">
        <f>IF(AP9=0,0,(AP9*((LOG(AP9))/LOG(2))))</f>
        <v>0</v>
      </c>
      <c r="AS9" s="36">
        <f>N9</f>
        <v>121</v>
      </c>
      <c r="AT9" s="36">
        <f>COUNTIF(L108:L127,AS9)</f>
        <v>0</v>
      </c>
      <c r="AU9" s="36">
        <f>AT9/(AV4-AT11)</f>
        <v>0</v>
      </c>
      <c r="AV9" s="36">
        <f>IF(AU9=0,0,(AU9*((LOG(AU9))/LOG(2))))</f>
        <v>0</v>
      </c>
    </row>
    <row r="10" spans="1:48" x14ac:dyDescent="0.25">
      <c r="A10" s="59">
        <v>21</v>
      </c>
      <c r="B10" s="59">
        <v>360</v>
      </c>
      <c r="C10" s="62">
        <v>22</v>
      </c>
      <c r="D10" s="59">
        <v>374</v>
      </c>
      <c r="E10" s="62">
        <v>13</v>
      </c>
      <c r="F10" s="59">
        <v>391</v>
      </c>
      <c r="G10" s="65"/>
      <c r="H10" s="65"/>
      <c r="I10" s="42"/>
      <c r="J10" s="42"/>
      <c r="K10" s="43">
        <v>0</v>
      </c>
      <c r="L10">
        <v>221</v>
      </c>
      <c r="N10" s="36">
        <v>122</v>
      </c>
      <c r="O10" s="36">
        <f>COUNTIF($L$7:$L$500,N10)</f>
        <v>4</v>
      </c>
      <c r="P10" s="36">
        <f>O10/$Q$4</f>
        <v>3.3057851239669422E-2</v>
      </c>
      <c r="Q10" s="36">
        <f>IF(P10=0,0,(P10*((LOG(P10))/LOG(2))))</f>
        <v>-0.1626070491661023</v>
      </c>
      <c r="T10" s="36">
        <f>N10</f>
        <v>122</v>
      </c>
      <c r="U10" s="36">
        <f>COUNTIF(L7:L26,T10)</f>
        <v>1</v>
      </c>
      <c r="V10" s="36">
        <f>U10/(W4-U11)</f>
        <v>7.1428571428571425E-2</v>
      </c>
      <c r="W10" s="36">
        <f>IF(V10=0,0,(V10*((LOG(V10))/LOG(2))))</f>
        <v>-0.27195392300411453</v>
      </c>
      <c r="Y10" s="36">
        <f>N10</f>
        <v>122</v>
      </c>
      <c r="Z10" s="36">
        <f>COUNTIF(L27:L46,Y10)</f>
        <v>0</v>
      </c>
      <c r="AA10" s="36">
        <f>Z10/(AB4-Z11)</f>
        <v>0</v>
      </c>
      <c r="AB10" s="36">
        <f>IF(AA10=0,0,(AA10*((LOG(AA10))/LOG(2))))</f>
        <v>0</v>
      </c>
      <c r="AD10" s="36">
        <f>N10</f>
        <v>122</v>
      </c>
      <c r="AE10" s="36">
        <f>COUNTIF(L47:L67,AD10)</f>
        <v>3</v>
      </c>
      <c r="AF10" s="36">
        <f>AE10/(AG4-AE11)</f>
        <v>0.21428571428571427</v>
      </c>
      <c r="AG10" s="36">
        <f>IF(AF10=0,0,(AF10*((LOG(AF10))/LOG(2))))</f>
        <v>-0.47622694742923877</v>
      </c>
      <c r="AI10" s="36">
        <f>N10</f>
        <v>122</v>
      </c>
      <c r="AJ10" s="36">
        <f>COUNTIF(L68:L87,AI10)</f>
        <v>0</v>
      </c>
      <c r="AK10" s="36">
        <f>AJ10/(AL4-AJ11)</f>
        <v>0</v>
      </c>
      <c r="AL10" s="36">
        <f>IF(AK10=0,0,(AK10*((LOG(AK10))/LOG(2))))</f>
        <v>0</v>
      </c>
      <c r="AN10" s="36">
        <f>N10</f>
        <v>122</v>
      </c>
      <c r="AO10" s="36">
        <f>COUNTIF(L88:L107,AN10)</f>
        <v>0</v>
      </c>
      <c r="AP10" s="36">
        <f>AO10/(AQ4-AO11)</f>
        <v>0</v>
      </c>
      <c r="AQ10" s="36">
        <f>IF(AP10=0,0,(AP10*((LOG(AP10))/LOG(2))))</f>
        <v>0</v>
      </c>
      <c r="AS10" s="36">
        <f>N10</f>
        <v>122</v>
      </c>
      <c r="AT10" s="36">
        <f>COUNTIF(L108:L127,AS10)</f>
        <v>0</v>
      </c>
      <c r="AU10" s="36">
        <f>AT10/(AV4-AT11)</f>
        <v>0</v>
      </c>
      <c r="AV10" s="36">
        <f>IF(AU10=0,0,(AU10*((LOG(AU10))/LOG(2))))</f>
        <v>0</v>
      </c>
    </row>
    <row r="11" spans="1:48" x14ac:dyDescent="0.25">
      <c r="A11" s="59">
        <v>21</v>
      </c>
      <c r="B11" s="59">
        <v>488</v>
      </c>
      <c r="C11" s="62">
        <v>22</v>
      </c>
      <c r="D11" s="59">
        <v>500</v>
      </c>
      <c r="E11" s="62">
        <v>13</v>
      </c>
      <c r="F11" s="59">
        <v>517</v>
      </c>
      <c r="G11" s="65"/>
      <c r="H11" s="65"/>
      <c r="I11" s="42"/>
      <c r="J11" s="42"/>
      <c r="K11" s="43">
        <v>0</v>
      </c>
      <c r="L11">
        <v>221</v>
      </c>
      <c r="N11" s="36">
        <v>211</v>
      </c>
      <c r="O11" s="36">
        <f>COUNTIF($L$7:$L$500,N11)</f>
        <v>40</v>
      </c>
      <c r="P11" s="36">
        <f>O11/$Q$4</f>
        <v>0.33057851239669422</v>
      </c>
      <c r="Q11" s="36">
        <f>IF(P11=0,0,(P11*((LOG(P11))/LOG(2))))</f>
        <v>-0.52791244376437418</v>
      </c>
      <c r="T11" s="36">
        <f>N11</f>
        <v>211</v>
      </c>
      <c r="U11" s="36">
        <f>COUNTIF(L7:L26,T11)</f>
        <v>6</v>
      </c>
      <c r="V11" s="55"/>
      <c r="W11" s="56"/>
      <c r="Y11" s="36">
        <f>N11</f>
        <v>211</v>
      </c>
      <c r="Z11" s="36">
        <f>COUNTIF(L27:L46,Y11)</f>
        <v>6</v>
      </c>
      <c r="AA11" s="55"/>
      <c r="AB11" s="56"/>
      <c r="AD11" s="36">
        <f>N11</f>
        <v>211</v>
      </c>
      <c r="AE11" s="36">
        <f>COUNTIF(L47:L67,AD11)</f>
        <v>7</v>
      </c>
      <c r="AF11" s="55"/>
      <c r="AG11" s="56"/>
      <c r="AI11" s="36">
        <f>N11</f>
        <v>211</v>
      </c>
      <c r="AJ11" s="36">
        <f>COUNTIF(L68:L87,AI11)</f>
        <v>7</v>
      </c>
      <c r="AK11" s="55"/>
      <c r="AL11" s="56"/>
      <c r="AN11" s="36">
        <f>N11</f>
        <v>211</v>
      </c>
      <c r="AO11" s="36">
        <f>COUNTIF(L88:L107,AN11)</f>
        <v>6</v>
      </c>
      <c r="AP11" s="55"/>
      <c r="AQ11" s="56"/>
      <c r="AS11" s="36">
        <f>N11</f>
        <v>211</v>
      </c>
      <c r="AT11" s="36">
        <f>COUNTIF(L108:L127,AS11)</f>
        <v>8</v>
      </c>
      <c r="AU11" s="55"/>
      <c r="AV11" s="56"/>
    </row>
    <row r="12" spans="1:48" x14ac:dyDescent="0.25">
      <c r="A12" s="59">
        <v>21</v>
      </c>
      <c r="B12" s="59">
        <v>623</v>
      </c>
      <c r="C12" s="62">
        <v>11</v>
      </c>
      <c r="D12" s="59">
        <v>634</v>
      </c>
      <c r="E12" s="62">
        <v>22</v>
      </c>
      <c r="F12" s="59">
        <v>648</v>
      </c>
      <c r="G12" s="65"/>
      <c r="H12" s="65"/>
      <c r="I12" s="42"/>
      <c r="J12" s="42"/>
      <c r="K12" s="43">
        <v>0</v>
      </c>
      <c r="L12">
        <v>212</v>
      </c>
      <c r="N12" s="36">
        <v>212</v>
      </c>
      <c r="O12" s="36">
        <f>COUNTIF($L$7:$L$500,N12)</f>
        <v>5</v>
      </c>
      <c r="P12" s="36">
        <f>O12/$Q$4</f>
        <v>4.1322314049586778E-2</v>
      </c>
      <c r="Q12" s="36">
        <f>IF(P12=0,0,(P12*((LOG(P12))/LOG(2))))</f>
        <v>-0.18995599761930712</v>
      </c>
      <c r="T12" s="36">
        <f>N12</f>
        <v>212</v>
      </c>
      <c r="U12" s="36">
        <f>COUNTIF(L7:L26,T12)</f>
        <v>1</v>
      </c>
      <c r="V12" s="36">
        <f>U12/(W4-U11)</f>
        <v>7.1428571428571425E-2</v>
      </c>
      <c r="W12" s="36">
        <f>IF(V12=0,0,(V12*((LOG(V12))/LOG(2))))</f>
        <v>-0.27195392300411453</v>
      </c>
      <c r="Y12" s="36">
        <f>N12</f>
        <v>212</v>
      </c>
      <c r="Z12" s="36">
        <f>COUNTIF(L27:L46,Y12)</f>
        <v>1</v>
      </c>
      <c r="AA12" s="36">
        <f>Z12/(AB4-Z11)</f>
        <v>7.1428571428571425E-2</v>
      </c>
      <c r="AB12" s="36">
        <f>IF(AA12=0,0,(AA12*((LOG(AA12))/LOG(2))))</f>
        <v>-0.27195392300411453</v>
      </c>
      <c r="AD12" s="36">
        <f>N12</f>
        <v>212</v>
      </c>
      <c r="AE12" s="36">
        <f>COUNTIF(L47:L67,AD12)</f>
        <v>1</v>
      </c>
      <c r="AF12" s="36">
        <f>AE12/(AG4-AE11)</f>
        <v>7.1428571428571425E-2</v>
      </c>
      <c r="AG12" s="36">
        <f>IF(AF12=0,0,(AF12*((LOG(AF12))/LOG(2))))</f>
        <v>-0.27195392300411453</v>
      </c>
      <c r="AI12" s="36">
        <f>N12</f>
        <v>212</v>
      </c>
      <c r="AJ12" s="36">
        <f>COUNTIF(L68:L87,AI12)</f>
        <v>0</v>
      </c>
      <c r="AK12" s="36">
        <f>AJ12/(AL4-AJ11)</f>
        <v>0</v>
      </c>
      <c r="AL12" s="36">
        <f>IF(AK12=0,0,(AK12*((LOG(AK12))/LOG(2))))</f>
        <v>0</v>
      </c>
      <c r="AN12" s="36">
        <f>N12</f>
        <v>212</v>
      </c>
      <c r="AO12" s="36">
        <f>COUNTIF(L88:L107,AN12)</f>
        <v>0</v>
      </c>
      <c r="AP12" s="36">
        <f>AO12/(AQ4-AO11)</f>
        <v>0</v>
      </c>
      <c r="AQ12" s="36">
        <f>IF(AP12=0,0,(AP12*((LOG(AP12))/LOG(2))))</f>
        <v>0</v>
      </c>
      <c r="AS12" s="36">
        <f>N12</f>
        <v>212</v>
      </c>
      <c r="AT12" s="36">
        <f>COUNTIF(L108:L127,AS12)</f>
        <v>2</v>
      </c>
      <c r="AU12" s="36">
        <f>AT12/(AV4-AT11)</f>
        <v>0.16666666666666666</v>
      </c>
      <c r="AV12" s="36">
        <f>IF(AU12=0,0,(AU12*((LOG(AU12))/LOG(2))))</f>
        <v>-0.43082708345352599</v>
      </c>
    </row>
    <row r="13" spans="1:48" x14ac:dyDescent="0.25">
      <c r="A13" s="59">
        <v>21</v>
      </c>
      <c r="B13" s="59">
        <v>773</v>
      </c>
      <c r="C13" s="62">
        <v>22</v>
      </c>
      <c r="D13" s="59">
        <v>775</v>
      </c>
      <c r="E13" s="62">
        <v>13</v>
      </c>
      <c r="F13" s="59">
        <v>795</v>
      </c>
      <c r="G13" s="65"/>
      <c r="H13" s="65"/>
      <c r="I13" s="42"/>
      <c r="J13" s="42"/>
      <c r="K13" s="43">
        <v>0</v>
      </c>
      <c r="L13">
        <v>221</v>
      </c>
      <c r="N13" s="36">
        <v>221</v>
      </c>
      <c r="O13" s="36">
        <f>COUNTIF($L$7:$L$500,N13)</f>
        <v>20</v>
      </c>
      <c r="P13" s="36">
        <f>O13/$Q$4</f>
        <v>0.16528925619834711</v>
      </c>
      <c r="Q13" s="36">
        <f>IF(P13=0,0,(P13*((LOG(P13))/LOG(2))))</f>
        <v>-0.42924547808053432</v>
      </c>
      <c r="T13" s="36">
        <f>N13</f>
        <v>221</v>
      </c>
      <c r="U13" s="36">
        <f>COUNTIF(L7:L26,T13)</f>
        <v>6</v>
      </c>
      <c r="V13" s="36">
        <f>U13/(W4-U11)</f>
        <v>0.42857142857142855</v>
      </c>
      <c r="W13" s="36">
        <f>IF(V13=0,0,(V13*((LOG(V13))/LOG(2))))</f>
        <v>-0.52388246628704915</v>
      </c>
      <c r="Y13" s="36">
        <f>N13</f>
        <v>221</v>
      </c>
      <c r="Z13" s="36">
        <f>COUNTIF(L27:L46,Y13)</f>
        <v>2</v>
      </c>
      <c r="AA13" s="36">
        <f>Z13/(AB4-Z11)</f>
        <v>0.14285714285714285</v>
      </c>
      <c r="AB13" s="36">
        <f>IF(AA13=0,0,(AA13*((LOG(AA13))/LOG(2))))</f>
        <v>-0.40105070315108626</v>
      </c>
      <c r="AD13" s="36">
        <f>N13</f>
        <v>221</v>
      </c>
      <c r="AE13" s="36">
        <f>COUNTIF(L47:L67,AD13)</f>
        <v>2</v>
      </c>
      <c r="AF13" s="36">
        <f>AE13/(AG4-AE11)</f>
        <v>0.14285714285714285</v>
      </c>
      <c r="AG13" s="36">
        <f>IF(AF13=0,0,(AF13*((LOG(AF13))/LOG(2))))</f>
        <v>-0.40105070315108626</v>
      </c>
      <c r="AI13" s="36">
        <f>N13</f>
        <v>221</v>
      </c>
      <c r="AJ13" s="36">
        <f>COUNTIF(L68:L87,AI13)</f>
        <v>0</v>
      </c>
      <c r="AK13" s="36">
        <f>AJ13/(AL4-AJ11)</f>
        <v>0</v>
      </c>
      <c r="AL13" s="36">
        <f>IF(AK13=0,0,(AK13*((LOG(AK13))/LOG(2))))</f>
        <v>0</v>
      </c>
      <c r="AN13" s="36">
        <f>N13</f>
        <v>221</v>
      </c>
      <c r="AO13" s="36">
        <f>COUNTIF(L88:L107,AN13)</f>
        <v>6</v>
      </c>
      <c r="AP13" s="36">
        <f>AO13/(AQ4-AO11)</f>
        <v>0.42857142857142855</v>
      </c>
      <c r="AQ13" s="36">
        <f>IF(AP13=0,0,(AP13*((LOG(AP13))/LOG(2))))</f>
        <v>-0.52388246628704915</v>
      </c>
      <c r="AS13" s="36">
        <f>N13</f>
        <v>221</v>
      </c>
      <c r="AT13" s="36">
        <f>COUNTIF(L108:L127,AS13)</f>
        <v>4</v>
      </c>
      <c r="AU13" s="36">
        <f>AT13/(AV4-AT11)</f>
        <v>0.33333333333333331</v>
      </c>
      <c r="AV13" s="36">
        <f>IF(AU13=0,0,(AU13*((LOG(AU13))/LOG(2))))</f>
        <v>-0.52832083357371862</v>
      </c>
    </row>
    <row r="14" spans="1:48" x14ac:dyDescent="0.25">
      <c r="A14" s="59">
        <v>21</v>
      </c>
      <c r="B14" s="59">
        <v>894</v>
      </c>
      <c r="C14" s="62">
        <v>22</v>
      </c>
      <c r="D14" s="59">
        <v>907</v>
      </c>
      <c r="E14" s="62">
        <v>24</v>
      </c>
      <c r="F14" s="59">
        <v>909</v>
      </c>
      <c r="G14" s="65"/>
      <c r="H14" s="65"/>
      <c r="I14" s="42"/>
      <c r="J14" s="42"/>
      <c r="K14" s="43">
        <v>0</v>
      </c>
      <c r="L14">
        <v>222</v>
      </c>
      <c r="N14" s="36">
        <v>222</v>
      </c>
      <c r="O14" s="36">
        <f>COUNTIF($L$7:$L$500,N14)</f>
        <v>20</v>
      </c>
      <c r="P14" s="36">
        <f>O14/$Q$4</f>
        <v>0.16528925619834711</v>
      </c>
      <c r="Q14" s="36">
        <f>IF(P14=0,0,(P14*((LOG(P14))/LOG(2))))</f>
        <v>-0.42924547808053432</v>
      </c>
      <c r="T14" s="36">
        <f>N14</f>
        <v>222</v>
      </c>
      <c r="U14" s="36">
        <f>COUNTIF(L7:L26,T14)</f>
        <v>3</v>
      </c>
      <c r="V14" s="36">
        <f>U14/(W4-U11)</f>
        <v>0.21428571428571427</v>
      </c>
      <c r="W14" s="36">
        <f>IF(V14=0,0,(V14*((LOG(V14))/LOG(2))))</f>
        <v>-0.47622694742923877</v>
      </c>
      <c r="Y14" s="36">
        <f>N14</f>
        <v>222</v>
      </c>
      <c r="Z14" s="36">
        <f>COUNTIF(L27:L46,Y14)</f>
        <v>7</v>
      </c>
      <c r="AA14" s="36">
        <f>Z14/(AB4-Z11)</f>
        <v>0.5</v>
      </c>
      <c r="AB14" s="36">
        <f>IF(AA14=0,0,(AA14*((LOG(AA14))/LOG(2))))</f>
        <v>-0.5</v>
      </c>
      <c r="AD14" s="36">
        <f>N14</f>
        <v>222</v>
      </c>
      <c r="AE14" s="36">
        <f>COUNTIF(L47:L67,AD14)</f>
        <v>1</v>
      </c>
      <c r="AF14" s="36">
        <f>AE14/(AG4-AE11)</f>
        <v>7.1428571428571425E-2</v>
      </c>
      <c r="AG14" s="36">
        <f>IF(AF14=0,0,(AF14*((LOG(AF14))/LOG(2))))</f>
        <v>-0.27195392300411453</v>
      </c>
      <c r="AI14" s="36">
        <f>N14</f>
        <v>222</v>
      </c>
      <c r="AJ14" s="36">
        <f>COUNTIF(L68:L87,AI14)</f>
        <v>0</v>
      </c>
      <c r="AK14" s="36">
        <f>AJ14/(AL4-AJ11)</f>
        <v>0</v>
      </c>
      <c r="AL14" s="36">
        <f>IF(AK14=0,0,(AK14*((LOG(AK14))/LOG(2))))</f>
        <v>0</v>
      </c>
      <c r="AN14" s="36">
        <f>N14</f>
        <v>222</v>
      </c>
      <c r="AO14" s="36">
        <f>COUNTIF(L88:L107,AN14)</f>
        <v>8</v>
      </c>
      <c r="AP14" s="36">
        <f>AO14/(AQ4-AO11)</f>
        <v>0.5714285714285714</v>
      </c>
      <c r="AQ14" s="36">
        <f>IF(AP14=0,0,(AP14*((LOG(AP14))/LOG(2))))</f>
        <v>-0.46134566974720237</v>
      </c>
      <c r="AS14" s="36">
        <f>N14</f>
        <v>222</v>
      </c>
      <c r="AT14" s="36">
        <f>COUNTIF(L108:L127,AS14)</f>
        <v>1</v>
      </c>
      <c r="AU14" s="36">
        <f>AT14/(AV4-AT11)</f>
        <v>8.3333333333333329E-2</v>
      </c>
      <c r="AV14" s="36">
        <f>IF(AU14=0,0,(AU14*((LOG(AU14))/LOG(2))))</f>
        <v>-0.29874687506009634</v>
      </c>
    </row>
    <row r="15" spans="1:48" x14ac:dyDescent="0.25">
      <c r="A15" s="59">
        <v>21</v>
      </c>
      <c r="B15" s="59">
        <v>1006</v>
      </c>
      <c r="C15" s="62">
        <v>22</v>
      </c>
      <c r="D15" s="59">
        <v>1017</v>
      </c>
      <c r="E15" s="62">
        <v>24</v>
      </c>
      <c r="F15" s="59">
        <v>1033</v>
      </c>
      <c r="G15" s="65"/>
      <c r="H15" s="65"/>
      <c r="I15" s="42"/>
      <c r="J15" s="42"/>
      <c r="K15" s="43">
        <v>0</v>
      </c>
      <c r="L15">
        <v>222</v>
      </c>
      <c r="P15">
        <f>SUM(P7:P14)</f>
        <v>1</v>
      </c>
      <c r="Q15">
        <f>-SUM(Q7:Q14)</f>
        <v>2.4731182945661816</v>
      </c>
      <c r="V15">
        <f>SUM(V7:V14)</f>
        <v>0.99999999999999989</v>
      </c>
      <c r="W15">
        <f>-SUM(W7:W14)</f>
        <v>2.2170218858797179</v>
      </c>
      <c r="AA15">
        <f>SUM(AA7:AA14)</f>
        <v>1</v>
      </c>
      <c r="AB15">
        <f>-SUM(AB7:AB14)</f>
        <v>1.9211854965885542</v>
      </c>
      <c r="AF15">
        <f>SUM(AF7:AF14)</f>
        <v>1</v>
      </c>
      <c r="AG15">
        <f>-SUM(AG7:AG14)</f>
        <v>2.4137995646056796</v>
      </c>
      <c r="AK15">
        <f>SUM(AK7:AK14)</f>
        <v>1</v>
      </c>
      <c r="AL15">
        <f>-SUM(AL7:AL14)</f>
        <v>0.89049164021949134</v>
      </c>
      <c r="AP15">
        <f>SUM(AP7:AP14)</f>
        <v>1</v>
      </c>
      <c r="AQ15">
        <f>-SUM(AQ7:AQ14)</f>
        <v>0.98522813603425152</v>
      </c>
      <c r="AU15">
        <f>SUM(AU7:AU14)</f>
        <v>1</v>
      </c>
      <c r="AV15">
        <f>-SUM(AV7:AV14)</f>
        <v>1.7841591278514217</v>
      </c>
    </row>
    <row r="16" spans="1:48" x14ac:dyDescent="0.25">
      <c r="A16" s="59">
        <v>12</v>
      </c>
      <c r="B16" s="59">
        <v>1142</v>
      </c>
      <c r="C16" s="62">
        <v>24</v>
      </c>
      <c r="D16" s="59">
        <v>1154</v>
      </c>
      <c r="E16" s="62">
        <v>24</v>
      </c>
      <c r="F16" s="59">
        <v>1168</v>
      </c>
      <c r="G16" s="65"/>
      <c r="H16" s="65"/>
      <c r="I16" s="42"/>
      <c r="J16" s="42"/>
      <c r="K16" s="43">
        <v>0</v>
      </c>
      <c r="L16">
        <v>122</v>
      </c>
      <c r="P16" s="28" t="s">
        <v>84</v>
      </c>
      <c r="Q16" s="28">
        <f>Q15/(LOG(Q4)/LOG(2))</f>
        <v>0.3574457551411821</v>
      </c>
      <c r="V16" s="28" t="s">
        <v>111</v>
      </c>
      <c r="W16" s="28">
        <f>W15/(LOG(W4)/LOG(2))</f>
        <v>0.51297056249092865</v>
      </c>
      <c r="AA16" s="28" t="s">
        <v>114</v>
      </c>
      <c r="AB16" s="28">
        <f>AB15/(LOG(AB4)/LOG(2))</f>
        <v>0.44452046734910422</v>
      </c>
      <c r="AF16" s="28" t="s">
        <v>115</v>
      </c>
      <c r="AG16" s="28">
        <f>AG15/(LOG(AG4)/LOG(2))</f>
        <v>0.54955034717837192</v>
      </c>
      <c r="AK16" s="28" t="s">
        <v>116</v>
      </c>
      <c r="AL16" s="28">
        <f>AL15/(LOG(AL4)/LOG(2))</f>
        <v>0.20604036454768904</v>
      </c>
      <c r="AP16" s="28" t="s">
        <v>117</v>
      </c>
      <c r="AQ16" s="28">
        <f>AQ15/(LOG(AQ4)/LOG(2))</f>
        <v>0.22796032567032523</v>
      </c>
      <c r="AU16" s="28" t="s">
        <v>118</v>
      </c>
      <c r="AV16" s="28">
        <f>AV15/(LOG(AV4)/LOG(2))</f>
        <v>0.41281555099493628</v>
      </c>
    </row>
    <row r="17" spans="1:22" x14ac:dyDescent="0.25">
      <c r="A17" s="59">
        <v>12</v>
      </c>
      <c r="B17" s="59">
        <v>1317</v>
      </c>
      <c r="C17" s="62">
        <v>24</v>
      </c>
      <c r="D17" s="59">
        <v>1335</v>
      </c>
      <c r="E17" s="62">
        <v>13</v>
      </c>
      <c r="F17" s="59">
        <v>1352</v>
      </c>
      <c r="G17" s="65"/>
      <c r="H17" s="65"/>
      <c r="I17" s="42"/>
      <c r="J17" s="42"/>
      <c r="K17" s="43">
        <v>0</v>
      </c>
      <c r="L17">
        <v>121</v>
      </c>
    </row>
    <row r="18" spans="1:22" x14ac:dyDescent="0.25">
      <c r="A18" s="59">
        <v>21</v>
      </c>
      <c r="B18" s="59">
        <v>1469</v>
      </c>
      <c r="C18" s="62">
        <v>11</v>
      </c>
      <c r="D18" s="59">
        <v>1480</v>
      </c>
      <c r="E18" s="62">
        <v>11</v>
      </c>
      <c r="F18" s="59">
        <v>1487</v>
      </c>
      <c r="G18" s="65"/>
      <c r="H18" s="65"/>
      <c r="I18" s="42"/>
      <c r="J18" s="42"/>
      <c r="K18" s="43">
        <v>0</v>
      </c>
      <c r="L18">
        <v>211</v>
      </c>
    </row>
    <row r="19" spans="1:22" x14ac:dyDescent="0.25">
      <c r="A19" s="59">
        <v>12</v>
      </c>
      <c r="B19" s="59">
        <v>1599</v>
      </c>
      <c r="C19" s="62">
        <v>13</v>
      </c>
      <c r="D19" s="59">
        <v>1617</v>
      </c>
      <c r="E19" s="62">
        <v>13</v>
      </c>
      <c r="F19" s="59">
        <v>1625</v>
      </c>
      <c r="G19" s="65"/>
      <c r="H19" s="65"/>
      <c r="I19" s="42"/>
      <c r="J19" s="42"/>
      <c r="K19" s="43">
        <v>0</v>
      </c>
      <c r="L19">
        <v>111</v>
      </c>
      <c r="N19" s="40" t="s">
        <v>97</v>
      </c>
      <c r="O19" s="40"/>
      <c r="P19" s="45"/>
      <c r="Q19" s="45"/>
      <c r="R19" s="45"/>
      <c r="S19" s="45"/>
      <c r="T19" s="45"/>
      <c r="U19" s="45"/>
      <c r="V19" s="46"/>
    </row>
    <row r="20" spans="1:22" x14ac:dyDescent="0.25">
      <c r="A20" s="59">
        <v>12</v>
      </c>
      <c r="B20" s="59">
        <v>1755</v>
      </c>
      <c r="C20" s="62">
        <v>13</v>
      </c>
      <c r="D20" s="59">
        <v>1762</v>
      </c>
      <c r="E20" s="62">
        <v>13</v>
      </c>
      <c r="F20" s="59">
        <v>1769</v>
      </c>
      <c r="G20" s="65"/>
      <c r="H20" s="65"/>
      <c r="I20" s="42"/>
      <c r="J20" s="42"/>
      <c r="K20" s="43">
        <v>0</v>
      </c>
      <c r="L20">
        <v>111</v>
      </c>
      <c r="N20" s="40">
        <f>COUNTIF(L7:L127,G3)</f>
        <v>40</v>
      </c>
      <c r="O20" s="40"/>
      <c r="P20" s="47">
        <v>20</v>
      </c>
      <c r="Q20" s="47">
        <v>20</v>
      </c>
      <c r="R20" s="47">
        <v>21</v>
      </c>
      <c r="S20" s="47">
        <v>20</v>
      </c>
      <c r="T20" s="47">
        <v>20</v>
      </c>
      <c r="U20" s="47">
        <v>20</v>
      </c>
      <c r="V20" s="46"/>
    </row>
    <row r="21" spans="1:22" x14ac:dyDescent="0.25">
      <c r="A21" s="59">
        <v>21</v>
      </c>
      <c r="B21" s="59">
        <v>1892</v>
      </c>
      <c r="C21" s="62">
        <v>22</v>
      </c>
      <c r="D21" s="59">
        <v>1923</v>
      </c>
      <c r="E21" s="62">
        <v>24</v>
      </c>
      <c r="F21" s="59">
        <v>1947</v>
      </c>
      <c r="G21" s="65"/>
      <c r="H21" s="65"/>
      <c r="I21" s="42"/>
      <c r="J21" s="42"/>
      <c r="K21" s="43">
        <v>0</v>
      </c>
      <c r="L21">
        <v>222</v>
      </c>
      <c r="O21" s="41"/>
      <c r="P21" s="45" t="s">
        <v>98</v>
      </c>
      <c r="Q21" s="45"/>
      <c r="R21" s="45"/>
      <c r="S21" s="45"/>
      <c r="T21" s="45"/>
      <c r="U21" s="45"/>
      <c r="V21" s="45"/>
    </row>
    <row r="22" spans="1:22" x14ac:dyDescent="0.25">
      <c r="A22" s="59">
        <v>21</v>
      </c>
      <c r="B22" s="59">
        <v>2060</v>
      </c>
      <c r="C22" s="62">
        <v>11</v>
      </c>
      <c r="D22" s="59">
        <v>2069</v>
      </c>
      <c r="E22" s="62">
        <v>11</v>
      </c>
      <c r="F22" s="59">
        <v>2075</v>
      </c>
      <c r="G22" s="65"/>
      <c r="H22" s="65"/>
      <c r="I22" s="42"/>
      <c r="J22" s="42"/>
      <c r="K22" s="43">
        <v>0</v>
      </c>
      <c r="L22">
        <v>211</v>
      </c>
      <c r="O22" s="41"/>
      <c r="P22" s="47" t="s">
        <v>105</v>
      </c>
      <c r="Q22" s="47" t="s">
        <v>106</v>
      </c>
      <c r="R22" s="47" t="s">
        <v>107</v>
      </c>
      <c r="S22" s="47" t="s">
        <v>108</v>
      </c>
      <c r="T22" s="47" t="s">
        <v>109</v>
      </c>
      <c r="U22" s="47" t="s">
        <v>110</v>
      </c>
      <c r="V22" s="45"/>
    </row>
    <row r="23" spans="1:22" x14ac:dyDescent="0.25">
      <c r="A23" s="59">
        <v>21</v>
      </c>
      <c r="B23" s="59">
        <v>2170</v>
      </c>
      <c r="C23" s="62">
        <v>22</v>
      </c>
      <c r="D23" s="59">
        <v>2184</v>
      </c>
      <c r="E23" s="62">
        <v>13</v>
      </c>
      <c r="F23" s="59">
        <v>2251</v>
      </c>
      <c r="G23" s="65"/>
      <c r="H23" s="65"/>
      <c r="I23" s="42"/>
      <c r="J23" s="42"/>
      <c r="K23" s="43">
        <v>0</v>
      </c>
      <c r="L23">
        <v>221</v>
      </c>
      <c r="O23" s="45" t="s">
        <v>99</v>
      </c>
      <c r="P23" s="47">
        <f>$G$3</f>
        <v>211</v>
      </c>
      <c r="Q23" s="47">
        <f>$G$3</f>
        <v>211</v>
      </c>
      <c r="R23" s="47">
        <f>$G$3</f>
        <v>211</v>
      </c>
      <c r="S23" s="47">
        <f>$G$3</f>
        <v>211</v>
      </c>
      <c r="T23" s="47">
        <f>$G$3</f>
        <v>211</v>
      </c>
      <c r="U23" s="47">
        <f>$G$3</f>
        <v>211</v>
      </c>
      <c r="V23" s="45"/>
    </row>
    <row r="24" spans="1:22" x14ac:dyDescent="0.25">
      <c r="A24" s="59">
        <v>21</v>
      </c>
      <c r="B24" s="59">
        <v>2350</v>
      </c>
      <c r="C24" s="62">
        <v>11</v>
      </c>
      <c r="D24" s="59">
        <v>2370</v>
      </c>
      <c r="E24" s="62">
        <v>11</v>
      </c>
      <c r="F24" s="59">
        <v>2382</v>
      </c>
      <c r="G24" s="65"/>
      <c r="H24" s="65"/>
      <c r="I24" s="42"/>
      <c r="J24" s="42"/>
      <c r="K24" s="43">
        <v>0</v>
      </c>
      <c r="L24">
        <v>211</v>
      </c>
      <c r="O24" s="45" t="s">
        <v>100</v>
      </c>
      <c r="P24" s="47">
        <f>U11</f>
        <v>6</v>
      </c>
      <c r="Q24" s="47">
        <f>Z11</f>
        <v>6</v>
      </c>
      <c r="R24" s="47">
        <f>AE11</f>
        <v>7</v>
      </c>
      <c r="S24" s="47">
        <f>AJ11</f>
        <v>7</v>
      </c>
      <c r="T24" s="47">
        <f>AO11</f>
        <v>6</v>
      </c>
      <c r="U24" s="47">
        <f>AT11</f>
        <v>8</v>
      </c>
      <c r="V24" s="45"/>
    </row>
    <row r="25" spans="1:22" x14ac:dyDescent="0.25">
      <c r="A25" s="59">
        <v>21</v>
      </c>
      <c r="B25" s="59">
        <v>2473</v>
      </c>
      <c r="C25" s="62">
        <v>11</v>
      </c>
      <c r="D25" s="59">
        <v>2490</v>
      </c>
      <c r="E25" s="62">
        <v>11</v>
      </c>
      <c r="F25" s="59">
        <v>2497</v>
      </c>
      <c r="G25" s="65"/>
      <c r="H25" s="65"/>
      <c r="I25" s="42"/>
      <c r="J25" s="42"/>
      <c r="K25" s="43">
        <v>0</v>
      </c>
      <c r="L25">
        <v>211</v>
      </c>
      <c r="O25" s="48" t="s">
        <v>101</v>
      </c>
      <c r="P25" s="42"/>
      <c r="Q25" s="42"/>
      <c r="R25" s="42"/>
      <c r="S25" s="42"/>
      <c r="T25" s="42"/>
      <c r="U25" s="42"/>
      <c r="V25" s="42"/>
    </row>
    <row r="26" spans="1:22" x14ac:dyDescent="0.25">
      <c r="A26" s="59">
        <v>21</v>
      </c>
      <c r="B26" s="59">
        <v>2603</v>
      </c>
      <c r="C26" s="62">
        <v>22</v>
      </c>
      <c r="D26" s="59">
        <v>2605</v>
      </c>
      <c r="E26" s="62">
        <v>13</v>
      </c>
      <c r="F26" s="59">
        <v>2620</v>
      </c>
      <c r="G26" s="65"/>
      <c r="H26" s="65"/>
      <c r="I26" s="42"/>
      <c r="J26" s="42"/>
      <c r="K26" s="43">
        <v>0</v>
      </c>
      <c r="L26">
        <v>221</v>
      </c>
      <c r="O26" s="49" t="s">
        <v>102</v>
      </c>
      <c r="P26" s="44"/>
      <c r="Q26" s="44"/>
      <c r="R26" s="44"/>
      <c r="S26" s="44"/>
      <c r="T26" s="44"/>
      <c r="U26" s="44"/>
      <c r="V26" s="41"/>
    </row>
    <row r="27" spans="1:22" x14ac:dyDescent="0.25">
      <c r="A27" s="60">
        <v>21</v>
      </c>
      <c r="B27" s="60">
        <v>2720</v>
      </c>
      <c r="C27" s="63">
        <v>11</v>
      </c>
      <c r="D27" s="60">
        <v>2736</v>
      </c>
      <c r="E27" s="63">
        <v>11</v>
      </c>
      <c r="F27" s="60">
        <v>2750</v>
      </c>
      <c r="G27" s="66"/>
      <c r="H27" s="66"/>
      <c r="I27" s="41"/>
      <c r="J27" s="41"/>
      <c r="K27" s="51">
        <v>0</v>
      </c>
      <c r="L27">
        <v>211</v>
      </c>
      <c r="O27" s="48" t="s">
        <v>103</v>
      </c>
      <c r="P27" s="42"/>
      <c r="Q27" s="42"/>
      <c r="R27" s="42"/>
      <c r="S27" s="42"/>
      <c r="T27" s="42"/>
      <c r="U27" s="42"/>
      <c r="V27" s="42"/>
    </row>
    <row r="28" spans="1:22" x14ac:dyDescent="0.25">
      <c r="A28" s="60">
        <v>12</v>
      </c>
      <c r="B28" s="60">
        <v>2869</v>
      </c>
      <c r="C28" s="63">
        <v>13</v>
      </c>
      <c r="D28" s="60">
        <v>2880</v>
      </c>
      <c r="E28" s="63">
        <v>13</v>
      </c>
      <c r="F28" s="60">
        <v>2886</v>
      </c>
      <c r="G28" s="66"/>
      <c r="H28" s="66"/>
      <c r="I28" s="41"/>
      <c r="J28" s="41"/>
      <c r="K28" s="51">
        <v>0</v>
      </c>
      <c r="L28">
        <v>111</v>
      </c>
      <c r="N28" s="41"/>
      <c r="O28" s="50" t="s">
        <v>104</v>
      </c>
      <c r="P28">
        <f>F26/P20</f>
        <v>131</v>
      </c>
      <c r="Q28">
        <f>(F46-F26)/Q20</f>
        <v>154.1</v>
      </c>
      <c r="R28">
        <f>(F67-F46)/R20</f>
        <v>334.52380952380952</v>
      </c>
      <c r="S28">
        <f>(F87-F67)/S20</f>
        <v>147.15</v>
      </c>
      <c r="T28">
        <f>(F107-F87)/T20</f>
        <v>156.9</v>
      </c>
      <c r="U28">
        <f>(F127-F107)/U20</f>
        <v>169.9</v>
      </c>
    </row>
    <row r="29" spans="1:22" x14ac:dyDescent="0.25">
      <c r="A29" s="60">
        <v>12</v>
      </c>
      <c r="B29" s="60">
        <v>3015</v>
      </c>
      <c r="C29" s="63">
        <v>24</v>
      </c>
      <c r="D29" s="60">
        <v>3067</v>
      </c>
      <c r="E29" s="63">
        <v>13</v>
      </c>
      <c r="F29" s="60">
        <v>3083</v>
      </c>
      <c r="G29" s="66"/>
      <c r="H29" s="66"/>
      <c r="I29" s="41"/>
      <c r="J29" s="41"/>
      <c r="K29" s="51">
        <v>0</v>
      </c>
      <c r="L29">
        <v>121</v>
      </c>
    </row>
    <row r="30" spans="1:22" x14ac:dyDescent="0.25">
      <c r="A30" s="60">
        <v>21</v>
      </c>
      <c r="B30" s="60">
        <v>3184</v>
      </c>
      <c r="C30" s="63">
        <v>11</v>
      </c>
      <c r="D30" s="60">
        <v>3196</v>
      </c>
      <c r="E30" s="63">
        <v>11</v>
      </c>
      <c r="F30" s="60">
        <v>3202</v>
      </c>
      <c r="G30" s="66"/>
      <c r="H30" s="66"/>
      <c r="I30" s="41"/>
      <c r="J30" s="41"/>
      <c r="K30" s="51">
        <v>0</v>
      </c>
      <c r="L30">
        <v>211</v>
      </c>
    </row>
    <row r="31" spans="1:22" x14ac:dyDescent="0.25">
      <c r="A31" s="60">
        <v>21</v>
      </c>
      <c r="B31" s="60">
        <v>3297</v>
      </c>
      <c r="C31" s="63">
        <v>22</v>
      </c>
      <c r="D31" s="60">
        <v>3322</v>
      </c>
      <c r="E31" s="63">
        <v>24</v>
      </c>
      <c r="F31" s="60">
        <v>3325</v>
      </c>
      <c r="G31" s="66"/>
      <c r="H31" s="66"/>
      <c r="I31" s="41"/>
      <c r="J31" s="41"/>
      <c r="K31" s="51">
        <v>0</v>
      </c>
      <c r="L31">
        <v>222</v>
      </c>
    </row>
    <row r="32" spans="1:22" x14ac:dyDescent="0.25">
      <c r="A32" s="60">
        <v>21</v>
      </c>
      <c r="B32" s="60">
        <v>3424</v>
      </c>
      <c r="C32" s="63">
        <v>11</v>
      </c>
      <c r="D32" s="60">
        <v>3434</v>
      </c>
      <c r="E32" s="63">
        <v>11</v>
      </c>
      <c r="F32" s="60">
        <v>3444</v>
      </c>
      <c r="G32" s="66"/>
      <c r="H32" s="66"/>
      <c r="I32" s="41"/>
      <c r="J32" s="41"/>
      <c r="K32" s="51">
        <v>0</v>
      </c>
      <c r="L32">
        <v>211</v>
      </c>
    </row>
    <row r="33" spans="1:12" x14ac:dyDescent="0.25">
      <c r="A33" s="60">
        <v>21</v>
      </c>
      <c r="B33" s="60">
        <v>3567</v>
      </c>
      <c r="C33" s="63">
        <v>22</v>
      </c>
      <c r="D33" s="60">
        <v>3618</v>
      </c>
      <c r="E33" s="63">
        <v>24</v>
      </c>
      <c r="F33" s="60">
        <v>3630</v>
      </c>
      <c r="G33" s="66"/>
      <c r="H33" s="66"/>
      <c r="I33" s="41"/>
      <c r="J33" s="41"/>
      <c r="K33" s="51">
        <v>0</v>
      </c>
      <c r="L33">
        <v>222</v>
      </c>
    </row>
    <row r="34" spans="1:12" x14ac:dyDescent="0.25">
      <c r="A34" s="60">
        <v>21</v>
      </c>
      <c r="B34" s="60">
        <v>3747</v>
      </c>
      <c r="C34" s="63">
        <v>11</v>
      </c>
      <c r="D34" s="60">
        <v>3769</v>
      </c>
      <c r="E34" s="63">
        <v>22</v>
      </c>
      <c r="F34" s="60">
        <v>3811</v>
      </c>
      <c r="G34" s="66"/>
      <c r="H34" s="66"/>
      <c r="I34" s="41"/>
      <c r="J34" s="41"/>
      <c r="K34" s="51">
        <v>0</v>
      </c>
      <c r="L34">
        <v>212</v>
      </c>
    </row>
    <row r="35" spans="1:12" x14ac:dyDescent="0.25">
      <c r="A35" s="60">
        <v>12</v>
      </c>
      <c r="B35" s="60">
        <v>3989</v>
      </c>
      <c r="C35" s="63">
        <v>13</v>
      </c>
      <c r="D35" s="60">
        <v>4005</v>
      </c>
      <c r="E35" s="63">
        <v>13</v>
      </c>
      <c r="F35" s="60">
        <v>4015</v>
      </c>
      <c r="G35" s="66"/>
      <c r="H35" s="66"/>
      <c r="I35" s="41"/>
      <c r="J35" s="41"/>
      <c r="K35" s="51">
        <v>0</v>
      </c>
      <c r="L35">
        <v>111</v>
      </c>
    </row>
    <row r="36" spans="1:12" x14ac:dyDescent="0.25">
      <c r="A36" s="60">
        <v>21</v>
      </c>
      <c r="B36" s="60">
        <v>4169</v>
      </c>
      <c r="C36" s="63">
        <v>22</v>
      </c>
      <c r="D36" s="60">
        <v>4189</v>
      </c>
      <c r="E36" s="63">
        <v>24</v>
      </c>
      <c r="F36" s="60">
        <v>4206</v>
      </c>
      <c r="G36" s="66"/>
      <c r="H36" s="66"/>
      <c r="I36" s="41"/>
      <c r="J36" s="41"/>
      <c r="K36" s="51">
        <v>0</v>
      </c>
      <c r="L36">
        <v>222</v>
      </c>
    </row>
    <row r="37" spans="1:12" x14ac:dyDescent="0.25">
      <c r="A37" s="60">
        <v>21</v>
      </c>
      <c r="B37" s="60">
        <v>4314</v>
      </c>
      <c r="C37" s="63">
        <v>22</v>
      </c>
      <c r="D37" s="60">
        <v>4330</v>
      </c>
      <c r="E37" s="63">
        <v>24</v>
      </c>
      <c r="F37" s="60">
        <v>4358</v>
      </c>
      <c r="G37" s="66"/>
      <c r="H37" s="66"/>
      <c r="I37" s="41"/>
      <c r="J37" s="41"/>
      <c r="K37" s="51">
        <v>0</v>
      </c>
      <c r="L37">
        <v>222</v>
      </c>
    </row>
    <row r="38" spans="1:12" x14ac:dyDescent="0.25">
      <c r="A38" s="60">
        <v>12</v>
      </c>
      <c r="B38" s="60">
        <v>4481</v>
      </c>
      <c r="C38" s="63">
        <v>13</v>
      </c>
      <c r="D38" s="60">
        <v>4495</v>
      </c>
      <c r="E38" s="63">
        <v>13</v>
      </c>
      <c r="F38" s="60">
        <v>4502</v>
      </c>
      <c r="G38" s="66"/>
      <c r="H38" s="66"/>
      <c r="I38" s="41"/>
      <c r="J38" s="41"/>
      <c r="K38" s="51">
        <v>0</v>
      </c>
      <c r="L38">
        <v>111</v>
      </c>
    </row>
    <row r="39" spans="1:12" x14ac:dyDescent="0.25">
      <c r="A39" s="60">
        <v>21</v>
      </c>
      <c r="B39" s="60">
        <v>4649</v>
      </c>
      <c r="C39" s="63">
        <v>22</v>
      </c>
      <c r="D39" s="60">
        <v>4682</v>
      </c>
      <c r="E39" s="63">
        <v>24</v>
      </c>
      <c r="F39" s="60">
        <v>4685</v>
      </c>
      <c r="G39" s="66"/>
      <c r="H39" s="66"/>
      <c r="I39" s="41"/>
      <c r="J39" s="41"/>
      <c r="K39" s="51">
        <v>0</v>
      </c>
      <c r="L39">
        <v>222</v>
      </c>
    </row>
    <row r="40" spans="1:12" x14ac:dyDescent="0.25">
      <c r="A40" s="60">
        <v>21</v>
      </c>
      <c r="B40" s="60">
        <v>4786</v>
      </c>
      <c r="C40" s="63">
        <v>22</v>
      </c>
      <c r="D40" s="60">
        <v>4788</v>
      </c>
      <c r="E40" s="63">
        <v>24</v>
      </c>
      <c r="F40" s="60">
        <v>4834</v>
      </c>
      <c r="G40" s="66"/>
      <c r="H40" s="66"/>
      <c r="I40" s="41"/>
      <c r="J40" s="41"/>
      <c r="K40" s="51">
        <v>0</v>
      </c>
      <c r="L40">
        <v>222</v>
      </c>
    </row>
    <row r="41" spans="1:12" x14ac:dyDescent="0.25">
      <c r="A41" s="60">
        <v>21</v>
      </c>
      <c r="B41" s="60">
        <v>4953</v>
      </c>
      <c r="C41" s="63">
        <v>22</v>
      </c>
      <c r="D41" s="60">
        <v>4956</v>
      </c>
      <c r="E41" s="63">
        <v>13</v>
      </c>
      <c r="F41" s="60">
        <v>4971</v>
      </c>
      <c r="G41" s="66"/>
      <c r="H41" s="66"/>
      <c r="I41" s="41"/>
      <c r="J41" s="41"/>
      <c r="K41" s="51">
        <v>0</v>
      </c>
      <c r="L41">
        <v>221</v>
      </c>
    </row>
    <row r="42" spans="1:12" x14ac:dyDescent="0.25">
      <c r="A42" s="60">
        <v>21</v>
      </c>
      <c r="B42" s="60">
        <v>5072</v>
      </c>
      <c r="C42" s="63">
        <v>22</v>
      </c>
      <c r="D42" s="60">
        <v>5074</v>
      </c>
      <c r="E42" s="63">
        <v>13</v>
      </c>
      <c r="F42" s="60">
        <v>5090</v>
      </c>
      <c r="G42" s="66"/>
      <c r="H42" s="66"/>
      <c r="I42" s="41"/>
      <c r="J42" s="41"/>
      <c r="K42" s="51">
        <v>0</v>
      </c>
      <c r="L42">
        <v>221</v>
      </c>
    </row>
    <row r="43" spans="1:12" x14ac:dyDescent="0.25">
      <c r="A43" s="60">
        <v>21</v>
      </c>
      <c r="B43" s="60">
        <v>5208</v>
      </c>
      <c r="C43" s="63">
        <v>11</v>
      </c>
      <c r="D43" s="60">
        <v>5219</v>
      </c>
      <c r="E43" s="63">
        <v>11</v>
      </c>
      <c r="F43" s="60">
        <v>5233</v>
      </c>
      <c r="G43" s="66"/>
      <c r="H43" s="66"/>
      <c r="I43" s="41"/>
      <c r="J43" s="41"/>
      <c r="K43" s="51">
        <v>0</v>
      </c>
      <c r="L43">
        <v>211</v>
      </c>
    </row>
    <row r="44" spans="1:12" x14ac:dyDescent="0.25">
      <c r="A44" s="60">
        <v>21</v>
      </c>
      <c r="B44" s="60">
        <v>5332</v>
      </c>
      <c r="C44" s="63">
        <v>11</v>
      </c>
      <c r="D44" s="60">
        <v>5370</v>
      </c>
      <c r="E44" s="63">
        <v>11</v>
      </c>
      <c r="F44" s="60">
        <v>5377</v>
      </c>
      <c r="G44" s="66"/>
      <c r="H44" s="66"/>
      <c r="I44" s="41"/>
      <c r="J44" s="41"/>
      <c r="K44" s="51">
        <v>0</v>
      </c>
      <c r="L44">
        <v>211</v>
      </c>
    </row>
    <row r="45" spans="1:12" x14ac:dyDescent="0.25">
      <c r="A45" s="60">
        <v>21</v>
      </c>
      <c r="B45" s="60">
        <v>5532</v>
      </c>
      <c r="C45" s="63">
        <v>22</v>
      </c>
      <c r="D45" s="60">
        <v>5534</v>
      </c>
      <c r="E45" s="63">
        <v>24</v>
      </c>
      <c r="F45" s="60">
        <v>5551</v>
      </c>
      <c r="G45" s="66"/>
      <c r="H45" s="66"/>
      <c r="I45" s="41"/>
      <c r="J45" s="41"/>
      <c r="K45" s="51">
        <v>0</v>
      </c>
      <c r="L45">
        <v>222</v>
      </c>
    </row>
    <row r="46" spans="1:12" x14ac:dyDescent="0.25">
      <c r="A46" s="60">
        <v>21</v>
      </c>
      <c r="B46" s="60">
        <v>5664</v>
      </c>
      <c r="C46" s="63">
        <v>11</v>
      </c>
      <c r="D46" s="60">
        <v>5672</v>
      </c>
      <c r="E46" s="63">
        <v>11</v>
      </c>
      <c r="F46" s="60">
        <v>5702</v>
      </c>
      <c r="G46" s="66"/>
      <c r="H46" s="66"/>
      <c r="I46" s="41"/>
      <c r="J46" s="41"/>
      <c r="K46" s="51">
        <v>0</v>
      </c>
      <c r="L46">
        <v>211</v>
      </c>
    </row>
    <row r="47" spans="1:12" x14ac:dyDescent="0.25">
      <c r="A47" s="59">
        <v>21</v>
      </c>
      <c r="B47" s="59">
        <v>5800</v>
      </c>
      <c r="C47" s="62">
        <v>11</v>
      </c>
      <c r="D47" s="59">
        <v>5820</v>
      </c>
      <c r="E47" s="62">
        <v>11</v>
      </c>
      <c r="F47" s="59">
        <v>5827</v>
      </c>
      <c r="G47" s="65"/>
      <c r="H47" s="65"/>
      <c r="I47" s="42"/>
      <c r="J47" s="42"/>
      <c r="K47" s="43">
        <v>0</v>
      </c>
      <c r="L47">
        <v>211</v>
      </c>
    </row>
    <row r="48" spans="1:12" x14ac:dyDescent="0.25">
      <c r="A48" s="59">
        <v>21</v>
      </c>
      <c r="B48" s="59">
        <v>5920</v>
      </c>
      <c r="C48" s="62">
        <v>11</v>
      </c>
      <c r="D48" s="59">
        <v>5934</v>
      </c>
      <c r="E48" s="62">
        <v>11</v>
      </c>
      <c r="F48" s="59">
        <v>5951</v>
      </c>
      <c r="G48" s="65"/>
      <c r="H48" s="65"/>
      <c r="I48" s="42"/>
      <c r="J48" s="42"/>
      <c r="K48" s="43">
        <v>0</v>
      </c>
      <c r="L48">
        <v>211</v>
      </c>
    </row>
    <row r="49" spans="1:12" x14ac:dyDescent="0.25">
      <c r="A49" s="59">
        <v>21</v>
      </c>
      <c r="B49" s="59">
        <v>6068</v>
      </c>
      <c r="C49" s="62">
        <v>11</v>
      </c>
      <c r="D49" s="59">
        <v>6086</v>
      </c>
      <c r="E49" s="62">
        <v>11</v>
      </c>
      <c r="F49" s="59">
        <v>6093</v>
      </c>
      <c r="G49" s="65"/>
      <c r="H49" s="65"/>
      <c r="I49" s="42"/>
      <c r="J49" s="42"/>
      <c r="K49" s="43">
        <v>0</v>
      </c>
      <c r="L49">
        <v>211</v>
      </c>
    </row>
    <row r="50" spans="1:12" x14ac:dyDescent="0.25">
      <c r="A50" s="59">
        <v>21</v>
      </c>
      <c r="B50" s="59">
        <v>6185</v>
      </c>
      <c r="C50" s="62">
        <v>11</v>
      </c>
      <c r="D50" s="59">
        <v>6194</v>
      </c>
      <c r="E50" s="62">
        <v>11</v>
      </c>
      <c r="F50" s="59">
        <v>6207</v>
      </c>
      <c r="G50" s="65"/>
      <c r="H50" s="65"/>
      <c r="I50" s="42"/>
      <c r="J50" s="42"/>
      <c r="K50" s="43">
        <v>0</v>
      </c>
      <c r="L50">
        <v>211</v>
      </c>
    </row>
    <row r="51" spans="1:12" x14ac:dyDescent="0.25">
      <c r="A51" s="59">
        <v>21</v>
      </c>
      <c r="B51" s="59">
        <v>6338</v>
      </c>
      <c r="C51" s="62">
        <v>11</v>
      </c>
      <c r="D51" s="59">
        <v>6372</v>
      </c>
      <c r="E51" s="62">
        <v>22</v>
      </c>
      <c r="F51" s="59">
        <v>6391</v>
      </c>
      <c r="G51" s="65"/>
      <c r="H51" s="65"/>
      <c r="I51" s="42"/>
      <c r="J51" s="42"/>
      <c r="K51" s="43">
        <v>0</v>
      </c>
      <c r="L51">
        <v>212</v>
      </c>
    </row>
    <row r="52" spans="1:12" x14ac:dyDescent="0.25">
      <c r="A52" s="59">
        <v>21</v>
      </c>
      <c r="B52" s="59">
        <v>6510</v>
      </c>
      <c r="C52" s="62">
        <v>11</v>
      </c>
      <c r="D52" s="59">
        <v>6522</v>
      </c>
      <c r="E52" s="62">
        <v>11</v>
      </c>
      <c r="F52" s="59">
        <v>6550</v>
      </c>
      <c r="G52" s="65"/>
      <c r="H52" s="65"/>
      <c r="I52" s="42"/>
      <c r="J52" s="42"/>
      <c r="K52" s="43">
        <v>0</v>
      </c>
      <c r="L52">
        <v>211</v>
      </c>
    </row>
    <row r="53" spans="1:12" x14ac:dyDescent="0.25">
      <c r="A53" s="59">
        <v>21</v>
      </c>
      <c r="B53" s="59">
        <v>6641</v>
      </c>
      <c r="C53" s="62">
        <v>22</v>
      </c>
      <c r="D53" s="59">
        <v>6684</v>
      </c>
      <c r="E53" s="62">
        <v>13</v>
      </c>
      <c r="F53" s="59">
        <v>6692</v>
      </c>
      <c r="G53" s="65"/>
      <c r="H53" s="65"/>
      <c r="I53" s="42"/>
      <c r="J53" s="42"/>
      <c r="K53" s="43">
        <v>0</v>
      </c>
      <c r="L53">
        <v>221</v>
      </c>
    </row>
    <row r="54" spans="1:12" x14ac:dyDescent="0.25">
      <c r="A54" s="59">
        <v>21</v>
      </c>
      <c r="B54" s="59">
        <v>6796</v>
      </c>
      <c r="C54" s="62">
        <v>22</v>
      </c>
      <c r="D54" s="59">
        <v>6810</v>
      </c>
      <c r="E54" s="62">
        <v>13</v>
      </c>
      <c r="F54" s="59">
        <v>6851</v>
      </c>
      <c r="G54" s="65"/>
      <c r="H54" s="65"/>
      <c r="I54" s="42"/>
      <c r="J54" s="42"/>
      <c r="K54" s="43">
        <v>0</v>
      </c>
      <c r="L54">
        <v>221</v>
      </c>
    </row>
    <row r="55" spans="1:12" x14ac:dyDescent="0.25">
      <c r="A55" s="59">
        <v>12</v>
      </c>
      <c r="B55" s="59">
        <v>6954</v>
      </c>
      <c r="C55" s="62">
        <v>24</v>
      </c>
      <c r="D55" s="59">
        <v>6966</v>
      </c>
      <c r="E55" s="62">
        <v>13</v>
      </c>
      <c r="F55" s="59">
        <v>6992</v>
      </c>
      <c r="G55" s="65"/>
      <c r="H55" s="65"/>
      <c r="I55" s="42"/>
      <c r="J55" s="42"/>
      <c r="K55" s="43">
        <v>0</v>
      </c>
      <c r="L55">
        <v>121</v>
      </c>
    </row>
    <row r="56" spans="1:12" x14ac:dyDescent="0.25">
      <c r="A56" s="59">
        <v>12</v>
      </c>
      <c r="B56" s="59">
        <v>7153</v>
      </c>
      <c r="C56" s="62">
        <v>13</v>
      </c>
      <c r="D56" s="59">
        <v>7168</v>
      </c>
      <c r="E56" s="62">
        <v>13</v>
      </c>
      <c r="F56" s="59">
        <v>7175</v>
      </c>
      <c r="G56" s="65"/>
      <c r="H56" s="65"/>
      <c r="I56" s="42"/>
      <c r="J56" s="42"/>
      <c r="K56" s="43">
        <v>0</v>
      </c>
      <c r="L56">
        <v>111</v>
      </c>
    </row>
    <row r="57" spans="1:12" x14ac:dyDescent="0.25">
      <c r="A57" s="59">
        <v>12</v>
      </c>
      <c r="B57" s="59">
        <v>7280</v>
      </c>
      <c r="C57" s="62">
        <v>24</v>
      </c>
      <c r="D57" s="59">
        <v>7292</v>
      </c>
      <c r="E57" s="62">
        <v>24</v>
      </c>
      <c r="F57" s="59">
        <v>7294</v>
      </c>
      <c r="G57" s="65"/>
      <c r="H57" s="65"/>
      <c r="I57" s="42"/>
      <c r="J57" s="42"/>
      <c r="K57" s="43">
        <v>0</v>
      </c>
      <c r="L57">
        <v>122</v>
      </c>
    </row>
    <row r="58" spans="1:12" x14ac:dyDescent="0.25">
      <c r="A58" s="59">
        <v>21</v>
      </c>
      <c r="B58" s="59">
        <v>7410</v>
      </c>
      <c r="C58" s="62">
        <v>11</v>
      </c>
      <c r="D58" s="59">
        <v>7431</v>
      </c>
      <c r="E58" s="62">
        <v>11</v>
      </c>
      <c r="F58" s="59">
        <v>7437</v>
      </c>
      <c r="G58" s="65"/>
      <c r="H58" s="65"/>
      <c r="I58" s="42"/>
      <c r="J58" s="42"/>
      <c r="K58" s="43">
        <v>0</v>
      </c>
      <c r="L58">
        <v>211</v>
      </c>
    </row>
    <row r="59" spans="1:12" x14ac:dyDescent="0.25">
      <c r="A59" s="59">
        <v>12</v>
      </c>
      <c r="B59" s="59">
        <v>7539</v>
      </c>
      <c r="C59" s="62">
        <v>24</v>
      </c>
      <c r="D59" s="59">
        <v>7547</v>
      </c>
      <c r="E59" s="62">
        <v>24</v>
      </c>
      <c r="F59" s="59">
        <v>7549</v>
      </c>
      <c r="G59" s="65"/>
      <c r="H59" s="65"/>
      <c r="I59" s="42"/>
      <c r="J59" s="42"/>
      <c r="K59" s="43">
        <v>0</v>
      </c>
      <c r="L59">
        <v>122</v>
      </c>
    </row>
    <row r="60" spans="1:12" x14ac:dyDescent="0.25">
      <c r="A60" s="59">
        <v>21</v>
      </c>
      <c r="B60" s="59">
        <v>7707</v>
      </c>
      <c r="C60" s="62">
        <v>11</v>
      </c>
      <c r="D60" s="59">
        <v>7721</v>
      </c>
      <c r="E60" s="62">
        <v>11</v>
      </c>
      <c r="F60" s="59">
        <v>7728</v>
      </c>
      <c r="G60" s="65"/>
      <c r="H60" s="65"/>
      <c r="I60" s="42"/>
      <c r="J60" s="42"/>
      <c r="K60" s="43">
        <v>0</v>
      </c>
      <c r="L60">
        <v>211</v>
      </c>
    </row>
    <row r="61" spans="1:12" x14ac:dyDescent="0.25">
      <c r="A61" s="59">
        <v>12</v>
      </c>
      <c r="B61" s="59">
        <v>7850</v>
      </c>
      <c r="C61" s="62">
        <v>24</v>
      </c>
      <c r="D61" s="59">
        <v>7871</v>
      </c>
      <c r="E61" s="62">
        <v>13</v>
      </c>
      <c r="F61" s="59">
        <v>7882</v>
      </c>
      <c r="G61" s="65"/>
      <c r="H61" s="65"/>
      <c r="I61" s="42"/>
      <c r="J61" s="42"/>
      <c r="K61" s="43">
        <v>0</v>
      </c>
      <c r="L61">
        <v>121</v>
      </c>
    </row>
    <row r="62" spans="1:12" x14ac:dyDescent="0.25">
      <c r="A62" s="59">
        <v>12</v>
      </c>
      <c r="B62" s="59">
        <v>7986</v>
      </c>
      <c r="C62" s="62">
        <v>24</v>
      </c>
      <c r="D62" s="59">
        <v>8014</v>
      </c>
      <c r="E62" s="62">
        <v>13</v>
      </c>
      <c r="F62" s="59">
        <v>8038</v>
      </c>
      <c r="G62" s="65"/>
      <c r="H62" s="65"/>
      <c r="I62" s="42"/>
      <c r="J62" s="42"/>
      <c r="K62" s="43">
        <v>0</v>
      </c>
      <c r="L62">
        <v>121</v>
      </c>
    </row>
    <row r="63" spans="1:12" x14ac:dyDescent="0.25">
      <c r="A63" s="59">
        <v>12</v>
      </c>
      <c r="B63" s="59">
        <v>8148</v>
      </c>
      <c r="C63" s="62">
        <v>24</v>
      </c>
      <c r="D63" s="59">
        <v>8165</v>
      </c>
      <c r="E63" s="62">
        <v>24</v>
      </c>
      <c r="F63" s="59">
        <v>8166</v>
      </c>
      <c r="G63" s="65"/>
      <c r="H63" s="65"/>
      <c r="I63" s="42"/>
      <c r="J63" s="42"/>
      <c r="K63" s="43">
        <v>0</v>
      </c>
      <c r="L63">
        <v>122</v>
      </c>
    </row>
    <row r="64" spans="1:12" x14ac:dyDescent="0.25">
      <c r="A64" s="59">
        <v>21</v>
      </c>
      <c r="B64" s="59">
        <v>8413</v>
      </c>
      <c r="C64" s="62">
        <v>22</v>
      </c>
      <c r="D64" s="59">
        <v>8434</v>
      </c>
      <c r="E64" s="62">
        <v>24</v>
      </c>
      <c r="F64" s="59">
        <v>8465</v>
      </c>
      <c r="G64" s="65"/>
      <c r="H64" s="65"/>
      <c r="I64" s="42"/>
      <c r="J64" s="42"/>
      <c r="K64" s="43">
        <v>0</v>
      </c>
      <c r="L64">
        <v>222</v>
      </c>
    </row>
    <row r="65" spans="1:12" x14ac:dyDescent="0.25">
      <c r="A65" s="59">
        <v>12</v>
      </c>
      <c r="B65" s="59">
        <v>8731</v>
      </c>
      <c r="C65" s="62">
        <v>13</v>
      </c>
      <c r="D65" s="59">
        <v>8754</v>
      </c>
      <c r="E65" s="62">
        <v>13</v>
      </c>
      <c r="F65" s="59">
        <v>8761</v>
      </c>
      <c r="G65" s="65"/>
      <c r="H65" s="65"/>
      <c r="I65" s="42"/>
      <c r="J65" s="42"/>
      <c r="K65" s="43">
        <v>0</v>
      </c>
      <c r="L65">
        <v>111</v>
      </c>
    </row>
    <row r="66" spans="1:12" x14ac:dyDescent="0.25">
      <c r="A66" s="59">
        <v>12</v>
      </c>
      <c r="B66" s="59">
        <v>12577</v>
      </c>
      <c r="C66" s="62">
        <v>13</v>
      </c>
      <c r="D66" s="59">
        <v>12585</v>
      </c>
      <c r="E66" s="62">
        <v>13</v>
      </c>
      <c r="F66" s="59">
        <v>12594</v>
      </c>
      <c r="G66" s="65"/>
      <c r="H66" s="65"/>
      <c r="I66" s="42"/>
      <c r="J66" s="42"/>
      <c r="K66" s="43">
        <v>0</v>
      </c>
      <c r="L66">
        <v>111</v>
      </c>
    </row>
    <row r="67" spans="1:12" x14ac:dyDescent="0.25">
      <c r="A67" s="59">
        <v>12</v>
      </c>
      <c r="B67" s="59">
        <v>12712</v>
      </c>
      <c r="C67" s="62">
        <v>13</v>
      </c>
      <c r="D67" s="59">
        <v>12719</v>
      </c>
      <c r="E67" s="62">
        <v>13</v>
      </c>
      <c r="F67" s="59">
        <v>12727</v>
      </c>
      <c r="G67" s="65"/>
      <c r="H67" s="65"/>
      <c r="I67" s="42"/>
      <c r="J67" s="42"/>
      <c r="K67" s="43">
        <v>0</v>
      </c>
      <c r="L67">
        <v>111</v>
      </c>
    </row>
    <row r="68" spans="1:12" x14ac:dyDescent="0.25">
      <c r="A68" s="60">
        <v>12</v>
      </c>
      <c r="B68" s="60">
        <v>12838</v>
      </c>
      <c r="C68" s="63">
        <v>13</v>
      </c>
      <c r="D68" s="60">
        <v>12843</v>
      </c>
      <c r="E68" s="63">
        <v>13</v>
      </c>
      <c r="F68" s="60">
        <v>12851</v>
      </c>
      <c r="G68" s="66"/>
      <c r="H68" s="66"/>
      <c r="I68" s="41"/>
      <c r="J68" s="41"/>
      <c r="K68" s="51">
        <v>0</v>
      </c>
      <c r="L68">
        <v>111</v>
      </c>
    </row>
    <row r="69" spans="1:12" x14ac:dyDescent="0.25">
      <c r="A69" s="60">
        <v>12</v>
      </c>
      <c r="B69" s="60">
        <v>12959</v>
      </c>
      <c r="C69" s="63">
        <v>13</v>
      </c>
      <c r="D69" s="60">
        <v>12969</v>
      </c>
      <c r="E69" s="63">
        <v>13</v>
      </c>
      <c r="F69" s="60">
        <v>12982</v>
      </c>
      <c r="G69" s="66"/>
      <c r="H69" s="66"/>
      <c r="I69" s="41"/>
      <c r="J69" s="41"/>
      <c r="K69" s="51">
        <v>0</v>
      </c>
      <c r="L69">
        <v>111</v>
      </c>
    </row>
    <row r="70" spans="1:12" x14ac:dyDescent="0.25">
      <c r="A70" s="60">
        <v>12</v>
      </c>
      <c r="B70" s="60">
        <v>13330</v>
      </c>
      <c r="C70" s="63">
        <v>13</v>
      </c>
      <c r="D70" s="60">
        <v>13338</v>
      </c>
      <c r="E70" s="63">
        <v>13</v>
      </c>
      <c r="F70" s="60">
        <v>13352</v>
      </c>
      <c r="G70" s="66"/>
      <c r="H70" s="66"/>
      <c r="I70" s="41"/>
      <c r="J70" s="41"/>
      <c r="K70" s="51">
        <v>0</v>
      </c>
      <c r="L70">
        <v>111</v>
      </c>
    </row>
    <row r="71" spans="1:12" x14ac:dyDescent="0.25">
      <c r="A71" s="60">
        <v>12</v>
      </c>
      <c r="B71" s="60">
        <v>13461</v>
      </c>
      <c r="C71" s="63">
        <v>13</v>
      </c>
      <c r="D71" s="60">
        <v>13467</v>
      </c>
      <c r="E71" s="63">
        <v>13</v>
      </c>
      <c r="F71" s="60">
        <v>13475</v>
      </c>
      <c r="G71" s="66"/>
      <c r="H71" s="66"/>
      <c r="I71" s="41"/>
      <c r="J71" s="41"/>
      <c r="K71" s="51">
        <v>0</v>
      </c>
      <c r="L71">
        <v>111</v>
      </c>
    </row>
    <row r="72" spans="1:12" x14ac:dyDescent="0.25">
      <c r="A72" s="60">
        <v>12</v>
      </c>
      <c r="B72" s="60">
        <v>13593</v>
      </c>
      <c r="C72" s="63">
        <v>13</v>
      </c>
      <c r="D72" s="60">
        <v>13602</v>
      </c>
      <c r="E72" s="63">
        <v>13</v>
      </c>
      <c r="F72" s="60">
        <v>13614</v>
      </c>
      <c r="G72" s="66"/>
      <c r="H72" s="66"/>
      <c r="I72" s="41"/>
      <c r="J72" s="41"/>
      <c r="K72" s="51">
        <v>0</v>
      </c>
      <c r="L72">
        <v>111</v>
      </c>
    </row>
    <row r="73" spans="1:12" x14ac:dyDescent="0.25">
      <c r="A73" s="60">
        <v>12</v>
      </c>
      <c r="B73" s="60">
        <v>13723</v>
      </c>
      <c r="C73" s="63">
        <v>13</v>
      </c>
      <c r="D73" s="60">
        <v>13731</v>
      </c>
      <c r="E73" s="63">
        <v>13</v>
      </c>
      <c r="F73" s="60">
        <v>13757</v>
      </c>
      <c r="G73" s="66"/>
      <c r="H73" s="66"/>
      <c r="I73" s="41"/>
      <c r="J73" s="41"/>
      <c r="K73" s="51">
        <v>0</v>
      </c>
      <c r="L73">
        <v>111</v>
      </c>
    </row>
    <row r="74" spans="1:12" x14ac:dyDescent="0.25">
      <c r="A74" s="60">
        <v>12</v>
      </c>
      <c r="B74" s="60">
        <v>13873</v>
      </c>
      <c r="C74" s="63">
        <v>24</v>
      </c>
      <c r="D74" s="60">
        <v>13886</v>
      </c>
      <c r="E74" s="63">
        <v>13</v>
      </c>
      <c r="F74" s="60">
        <v>13901</v>
      </c>
      <c r="G74" s="66"/>
      <c r="H74" s="66"/>
      <c r="I74" s="41"/>
      <c r="J74" s="41"/>
      <c r="K74" s="51">
        <v>0</v>
      </c>
      <c r="L74">
        <v>121</v>
      </c>
    </row>
    <row r="75" spans="1:12" x14ac:dyDescent="0.25">
      <c r="A75" s="60">
        <v>12</v>
      </c>
      <c r="B75" s="60">
        <v>14022</v>
      </c>
      <c r="C75" s="63">
        <v>24</v>
      </c>
      <c r="D75" s="60">
        <v>14034</v>
      </c>
      <c r="E75" s="63">
        <v>13</v>
      </c>
      <c r="F75" s="60">
        <v>14052</v>
      </c>
      <c r="G75" s="66"/>
      <c r="H75" s="66"/>
      <c r="I75" s="41"/>
      <c r="J75" s="41"/>
      <c r="K75" s="51">
        <v>0</v>
      </c>
      <c r="L75">
        <v>121</v>
      </c>
    </row>
    <row r="76" spans="1:12" x14ac:dyDescent="0.25">
      <c r="A76" s="60">
        <v>12</v>
      </c>
      <c r="B76" s="60">
        <v>14169</v>
      </c>
      <c r="C76" s="63">
        <v>24</v>
      </c>
      <c r="D76" s="60">
        <v>14184</v>
      </c>
      <c r="E76" s="63">
        <v>13</v>
      </c>
      <c r="F76" s="60">
        <v>14202</v>
      </c>
      <c r="G76" s="66"/>
      <c r="H76" s="66"/>
      <c r="I76" s="41"/>
      <c r="J76" s="41"/>
      <c r="K76" s="51">
        <v>0</v>
      </c>
      <c r="L76">
        <v>121</v>
      </c>
    </row>
    <row r="77" spans="1:12" x14ac:dyDescent="0.25">
      <c r="A77" s="60">
        <v>21</v>
      </c>
      <c r="B77" s="60">
        <v>14392</v>
      </c>
      <c r="C77" s="63">
        <v>11</v>
      </c>
      <c r="D77" s="60">
        <v>14411</v>
      </c>
      <c r="E77" s="63">
        <v>11</v>
      </c>
      <c r="F77" s="60">
        <v>14420</v>
      </c>
      <c r="G77" s="66"/>
      <c r="H77" s="66"/>
      <c r="I77" s="41"/>
      <c r="J77" s="41"/>
      <c r="K77" s="51">
        <v>0</v>
      </c>
      <c r="L77">
        <v>211</v>
      </c>
    </row>
    <row r="78" spans="1:12" x14ac:dyDescent="0.25">
      <c r="A78" s="60">
        <v>21</v>
      </c>
      <c r="B78" s="60">
        <v>14526</v>
      </c>
      <c r="C78" s="63">
        <v>11</v>
      </c>
      <c r="D78" s="60">
        <v>14540</v>
      </c>
      <c r="E78" s="63">
        <v>11</v>
      </c>
      <c r="F78" s="60">
        <v>14547</v>
      </c>
      <c r="G78" s="66"/>
      <c r="H78" s="66"/>
      <c r="I78" s="41"/>
      <c r="J78" s="41"/>
      <c r="K78" s="51">
        <v>0</v>
      </c>
      <c r="L78">
        <v>211</v>
      </c>
    </row>
    <row r="79" spans="1:12" x14ac:dyDescent="0.25">
      <c r="A79" s="60">
        <v>12</v>
      </c>
      <c r="B79" s="60">
        <v>14649</v>
      </c>
      <c r="C79" s="63">
        <v>13</v>
      </c>
      <c r="D79" s="60">
        <v>14656</v>
      </c>
      <c r="E79" s="63">
        <v>13</v>
      </c>
      <c r="F79" s="60">
        <v>14663</v>
      </c>
      <c r="G79" s="66"/>
      <c r="H79" s="66"/>
      <c r="I79" s="41"/>
      <c r="J79" s="41"/>
      <c r="K79" s="51">
        <v>0</v>
      </c>
      <c r="L79">
        <v>111</v>
      </c>
    </row>
    <row r="80" spans="1:12" x14ac:dyDescent="0.25">
      <c r="A80" s="60">
        <v>12</v>
      </c>
      <c r="B80" s="60">
        <v>14772</v>
      </c>
      <c r="C80" s="63">
        <v>13</v>
      </c>
      <c r="D80" s="60">
        <v>14778</v>
      </c>
      <c r="E80" s="63">
        <v>13</v>
      </c>
      <c r="F80" s="60">
        <v>14785</v>
      </c>
      <c r="G80" s="66"/>
      <c r="H80" s="66"/>
      <c r="I80" s="41"/>
      <c r="J80" s="41"/>
      <c r="K80" s="51">
        <v>0</v>
      </c>
      <c r="L80">
        <v>111</v>
      </c>
    </row>
    <row r="81" spans="1:12" x14ac:dyDescent="0.25">
      <c r="A81" s="60">
        <v>21</v>
      </c>
      <c r="B81" s="60">
        <v>14895</v>
      </c>
      <c r="C81" s="63">
        <v>11</v>
      </c>
      <c r="D81" s="60">
        <v>14910</v>
      </c>
      <c r="E81" s="63">
        <v>11</v>
      </c>
      <c r="F81" s="60">
        <v>14917</v>
      </c>
      <c r="G81" s="66"/>
      <c r="H81" s="66"/>
      <c r="I81" s="41"/>
      <c r="J81" s="41"/>
      <c r="K81" s="51">
        <v>0</v>
      </c>
      <c r="L81">
        <v>211</v>
      </c>
    </row>
    <row r="82" spans="1:12" x14ac:dyDescent="0.25">
      <c r="A82" s="60">
        <v>21</v>
      </c>
      <c r="B82" s="60">
        <v>15027</v>
      </c>
      <c r="C82" s="63">
        <v>11</v>
      </c>
      <c r="D82" s="60">
        <v>15039</v>
      </c>
      <c r="E82" s="63">
        <v>11</v>
      </c>
      <c r="F82" s="60">
        <v>15045</v>
      </c>
      <c r="G82" s="66"/>
      <c r="H82" s="66"/>
      <c r="I82" s="41"/>
      <c r="J82" s="41"/>
      <c r="K82" s="51">
        <v>0</v>
      </c>
      <c r="L82">
        <v>211</v>
      </c>
    </row>
    <row r="83" spans="1:12" x14ac:dyDescent="0.25">
      <c r="A83" s="60">
        <v>12</v>
      </c>
      <c r="B83" s="60">
        <v>15147</v>
      </c>
      <c r="C83" s="63">
        <v>24</v>
      </c>
      <c r="D83" s="60">
        <v>15161</v>
      </c>
      <c r="E83" s="63">
        <v>13</v>
      </c>
      <c r="F83" s="60">
        <v>15174</v>
      </c>
      <c r="G83" s="66"/>
      <c r="H83" s="66"/>
      <c r="I83" s="41"/>
      <c r="J83" s="41"/>
      <c r="K83" s="51">
        <v>0</v>
      </c>
      <c r="L83">
        <v>121</v>
      </c>
    </row>
    <row r="84" spans="1:12" x14ac:dyDescent="0.25">
      <c r="A84" s="60">
        <v>21</v>
      </c>
      <c r="B84" s="60">
        <v>15289</v>
      </c>
      <c r="C84" s="63">
        <v>11</v>
      </c>
      <c r="D84" s="60">
        <v>15304</v>
      </c>
      <c r="E84" s="63">
        <v>11</v>
      </c>
      <c r="F84" s="60">
        <v>15310</v>
      </c>
      <c r="G84" s="66"/>
      <c r="H84" s="66"/>
      <c r="I84" s="41"/>
      <c r="J84" s="41"/>
      <c r="K84" s="51">
        <v>0</v>
      </c>
      <c r="L84">
        <v>211</v>
      </c>
    </row>
    <row r="85" spans="1:12" x14ac:dyDescent="0.25">
      <c r="A85" s="60">
        <v>12</v>
      </c>
      <c r="B85" s="60">
        <v>15411</v>
      </c>
      <c r="C85" s="63">
        <v>13</v>
      </c>
      <c r="D85" s="60">
        <v>15417</v>
      </c>
      <c r="E85" s="63">
        <v>13</v>
      </c>
      <c r="F85" s="60">
        <v>15424</v>
      </c>
      <c r="G85" s="66"/>
      <c r="H85" s="66"/>
      <c r="I85" s="41"/>
      <c r="J85" s="41"/>
      <c r="K85" s="51">
        <v>0</v>
      </c>
      <c r="L85">
        <v>111</v>
      </c>
    </row>
    <row r="86" spans="1:12" x14ac:dyDescent="0.25">
      <c r="A86" s="60">
        <v>21</v>
      </c>
      <c r="B86" s="60">
        <v>15530</v>
      </c>
      <c r="C86" s="63">
        <v>11</v>
      </c>
      <c r="D86" s="60">
        <v>15543</v>
      </c>
      <c r="E86" s="63">
        <v>11</v>
      </c>
      <c r="F86" s="60">
        <v>15550</v>
      </c>
      <c r="G86" s="66"/>
      <c r="H86" s="66"/>
      <c r="I86" s="41"/>
      <c r="J86" s="41"/>
      <c r="K86" s="51">
        <v>0</v>
      </c>
      <c r="L86">
        <v>211</v>
      </c>
    </row>
    <row r="87" spans="1:12" x14ac:dyDescent="0.25">
      <c r="A87" s="60">
        <v>21</v>
      </c>
      <c r="B87" s="60">
        <v>15650</v>
      </c>
      <c r="C87" s="63">
        <v>11</v>
      </c>
      <c r="D87" s="60">
        <v>15664</v>
      </c>
      <c r="E87" s="63">
        <v>11</v>
      </c>
      <c r="F87" s="60">
        <v>15670</v>
      </c>
      <c r="G87" s="66"/>
      <c r="H87" s="66"/>
      <c r="I87" s="41"/>
      <c r="J87" s="41"/>
      <c r="K87" s="51">
        <v>0</v>
      </c>
      <c r="L87">
        <v>211</v>
      </c>
    </row>
    <row r="88" spans="1:12" x14ac:dyDescent="0.25">
      <c r="A88" s="59">
        <v>21</v>
      </c>
      <c r="B88" s="59">
        <v>15769</v>
      </c>
      <c r="C88" s="62">
        <v>22</v>
      </c>
      <c r="D88" s="59">
        <v>15789</v>
      </c>
      <c r="E88" s="62">
        <v>13</v>
      </c>
      <c r="F88" s="59">
        <v>15803</v>
      </c>
      <c r="G88" s="65"/>
      <c r="H88" s="65"/>
      <c r="I88" s="42"/>
      <c r="J88" s="42"/>
      <c r="K88" s="43">
        <v>0</v>
      </c>
      <c r="L88">
        <v>221</v>
      </c>
    </row>
    <row r="89" spans="1:12" x14ac:dyDescent="0.25">
      <c r="A89" s="59">
        <v>21</v>
      </c>
      <c r="B89" s="59">
        <v>15905</v>
      </c>
      <c r="C89" s="62">
        <v>11</v>
      </c>
      <c r="D89" s="59">
        <v>15916</v>
      </c>
      <c r="E89" s="62">
        <v>11</v>
      </c>
      <c r="F89" s="59">
        <v>15923</v>
      </c>
      <c r="G89" s="65"/>
      <c r="H89" s="65"/>
      <c r="I89" s="42"/>
      <c r="J89" s="42"/>
      <c r="K89" s="43">
        <v>0</v>
      </c>
      <c r="L89">
        <v>211</v>
      </c>
    </row>
    <row r="90" spans="1:12" x14ac:dyDescent="0.25">
      <c r="A90" s="59">
        <v>21</v>
      </c>
      <c r="B90" s="59">
        <v>16017</v>
      </c>
      <c r="C90" s="62">
        <v>22</v>
      </c>
      <c r="D90" s="59">
        <v>16031</v>
      </c>
      <c r="E90" s="62">
        <v>13</v>
      </c>
      <c r="F90" s="59">
        <v>16041</v>
      </c>
      <c r="G90" s="65"/>
      <c r="H90" s="65"/>
      <c r="I90" s="42"/>
      <c r="J90" s="42"/>
      <c r="K90" s="43">
        <v>0</v>
      </c>
      <c r="L90">
        <v>221</v>
      </c>
    </row>
    <row r="91" spans="1:12" x14ac:dyDescent="0.25">
      <c r="A91" s="59">
        <v>21</v>
      </c>
      <c r="B91" s="59">
        <v>16141</v>
      </c>
      <c r="C91" s="62">
        <v>22</v>
      </c>
      <c r="D91" s="59">
        <v>16151</v>
      </c>
      <c r="E91" s="62">
        <v>13</v>
      </c>
      <c r="F91" s="59">
        <v>16164</v>
      </c>
      <c r="G91" s="65"/>
      <c r="H91" s="65"/>
      <c r="I91" s="42"/>
      <c r="J91" s="42"/>
      <c r="K91" s="43">
        <v>0</v>
      </c>
      <c r="L91">
        <v>221</v>
      </c>
    </row>
    <row r="92" spans="1:12" x14ac:dyDescent="0.25">
      <c r="A92" s="59">
        <v>21</v>
      </c>
      <c r="B92" s="59">
        <v>16265</v>
      </c>
      <c r="C92" s="62">
        <v>22</v>
      </c>
      <c r="D92" s="59">
        <v>16269</v>
      </c>
      <c r="E92" s="62">
        <v>24</v>
      </c>
      <c r="F92" s="59">
        <v>16285</v>
      </c>
      <c r="G92" s="65"/>
      <c r="H92" s="65"/>
      <c r="I92" s="42"/>
      <c r="J92" s="42"/>
      <c r="K92" s="43">
        <v>0</v>
      </c>
      <c r="L92">
        <v>222</v>
      </c>
    </row>
    <row r="93" spans="1:12" x14ac:dyDescent="0.25">
      <c r="A93" s="59">
        <v>21</v>
      </c>
      <c r="B93" s="59">
        <v>16387</v>
      </c>
      <c r="C93" s="62">
        <v>22</v>
      </c>
      <c r="D93" s="59">
        <v>16401</v>
      </c>
      <c r="E93" s="62">
        <v>24</v>
      </c>
      <c r="F93" s="59">
        <v>16417</v>
      </c>
      <c r="G93" s="65"/>
      <c r="H93" s="65"/>
      <c r="I93" s="42"/>
      <c r="J93" s="42"/>
      <c r="K93" s="43">
        <v>0</v>
      </c>
      <c r="L93">
        <v>222</v>
      </c>
    </row>
    <row r="94" spans="1:12" x14ac:dyDescent="0.25">
      <c r="A94" s="59">
        <v>21</v>
      </c>
      <c r="B94" s="59">
        <v>16523</v>
      </c>
      <c r="C94" s="62">
        <v>22</v>
      </c>
      <c r="D94" s="59">
        <v>16542</v>
      </c>
      <c r="E94" s="62">
        <v>13</v>
      </c>
      <c r="F94" s="59">
        <v>16587</v>
      </c>
      <c r="G94" s="65"/>
      <c r="H94" s="65"/>
      <c r="I94" s="42"/>
      <c r="J94" s="42"/>
      <c r="K94" s="43">
        <v>0</v>
      </c>
      <c r="L94">
        <v>221</v>
      </c>
    </row>
    <row r="95" spans="1:12" x14ac:dyDescent="0.25">
      <c r="A95" s="59">
        <v>21</v>
      </c>
      <c r="B95" s="59">
        <v>16700</v>
      </c>
      <c r="C95" s="62">
        <v>22</v>
      </c>
      <c r="D95" s="59">
        <v>16727</v>
      </c>
      <c r="E95" s="62">
        <v>24</v>
      </c>
      <c r="F95" s="59">
        <v>16753</v>
      </c>
      <c r="G95" s="65"/>
      <c r="H95" s="65"/>
      <c r="I95" s="42"/>
      <c r="J95" s="42"/>
      <c r="K95" s="43">
        <v>0</v>
      </c>
      <c r="L95">
        <v>222</v>
      </c>
    </row>
    <row r="96" spans="1:12" x14ac:dyDescent="0.25">
      <c r="A96" s="59">
        <v>21</v>
      </c>
      <c r="B96" s="59">
        <v>16857</v>
      </c>
      <c r="C96" s="62">
        <v>22</v>
      </c>
      <c r="D96" s="59">
        <v>16926</v>
      </c>
      <c r="E96" s="62">
        <v>24</v>
      </c>
      <c r="F96" s="59">
        <v>16947</v>
      </c>
      <c r="G96" s="65"/>
      <c r="H96" s="65"/>
      <c r="I96" s="42"/>
      <c r="J96" s="42"/>
      <c r="K96" s="43">
        <v>0</v>
      </c>
      <c r="L96">
        <v>222</v>
      </c>
    </row>
    <row r="97" spans="1:12" x14ac:dyDescent="0.25">
      <c r="A97" s="59">
        <v>21</v>
      </c>
      <c r="B97" s="59">
        <v>17061</v>
      </c>
      <c r="C97" s="62">
        <v>22</v>
      </c>
      <c r="D97" s="59">
        <v>17075</v>
      </c>
      <c r="E97" s="62">
        <v>13</v>
      </c>
      <c r="F97" s="59">
        <v>17093</v>
      </c>
      <c r="G97" s="65"/>
      <c r="H97" s="65"/>
      <c r="I97" s="42"/>
      <c r="J97" s="42"/>
      <c r="K97" s="43">
        <v>0</v>
      </c>
      <c r="L97">
        <v>221</v>
      </c>
    </row>
    <row r="98" spans="1:12" x14ac:dyDescent="0.25">
      <c r="A98" s="59">
        <v>21</v>
      </c>
      <c r="B98" s="59">
        <v>17230</v>
      </c>
      <c r="C98" s="62">
        <v>11</v>
      </c>
      <c r="D98" s="59">
        <v>17251</v>
      </c>
      <c r="E98" s="62">
        <v>11</v>
      </c>
      <c r="F98" s="59">
        <v>17261</v>
      </c>
      <c r="G98" s="65"/>
      <c r="H98" s="65"/>
      <c r="I98" s="42"/>
      <c r="J98" s="42"/>
      <c r="K98" s="43">
        <v>0</v>
      </c>
      <c r="L98">
        <v>211</v>
      </c>
    </row>
    <row r="99" spans="1:12" x14ac:dyDescent="0.25">
      <c r="A99" s="59">
        <v>21</v>
      </c>
      <c r="B99" s="59">
        <v>17356</v>
      </c>
      <c r="C99" s="62">
        <v>22</v>
      </c>
      <c r="D99" s="59">
        <v>17378</v>
      </c>
      <c r="E99" s="62">
        <v>13</v>
      </c>
      <c r="F99" s="59">
        <v>17418</v>
      </c>
      <c r="G99" s="65"/>
      <c r="H99" s="65"/>
      <c r="I99" s="42"/>
      <c r="J99" s="42"/>
      <c r="K99" s="43">
        <v>0</v>
      </c>
      <c r="L99">
        <v>221</v>
      </c>
    </row>
    <row r="100" spans="1:12" x14ac:dyDescent="0.25">
      <c r="A100" s="59">
        <v>21</v>
      </c>
      <c r="B100" s="59">
        <v>17517</v>
      </c>
      <c r="C100" s="62">
        <v>11</v>
      </c>
      <c r="D100" s="59">
        <v>17551</v>
      </c>
      <c r="E100" s="62">
        <v>11</v>
      </c>
      <c r="F100" s="59">
        <v>17558</v>
      </c>
      <c r="G100" s="65"/>
      <c r="H100" s="65"/>
      <c r="I100" s="42"/>
      <c r="J100" s="42"/>
      <c r="K100" s="43">
        <v>0</v>
      </c>
      <c r="L100">
        <v>211</v>
      </c>
    </row>
    <row r="101" spans="1:12" x14ac:dyDescent="0.25">
      <c r="A101" s="59">
        <v>21</v>
      </c>
      <c r="B101" s="59">
        <v>17698</v>
      </c>
      <c r="C101" s="62">
        <v>22</v>
      </c>
      <c r="D101" s="59">
        <v>17720</v>
      </c>
      <c r="E101" s="62">
        <v>24</v>
      </c>
      <c r="F101" s="59">
        <v>17738</v>
      </c>
      <c r="G101" s="65"/>
      <c r="H101" s="65"/>
      <c r="I101" s="42"/>
      <c r="J101" s="42"/>
      <c r="K101" s="43">
        <v>0</v>
      </c>
      <c r="L101">
        <v>222</v>
      </c>
    </row>
    <row r="102" spans="1:12" x14ac:dyDescent="0.25">
      <c r="A102" s="59">
        <v>21</v>
      </c>
      <c r="B102" s="59">
        <v>17897</v>
      </c>
      <c r="C102" s="62">
        <v>11</v>
      </c>
      <c r="D102" s="59">
        <v>17917</v>
      </c>
      <c r="E102" s="62">
        <v>11</v>
      </c>
      <c r="F102" s="59">
        <v>17924</v>
      </c>
      <c r="G102" s="65"/>
      <c r="H102" s="65"/>
      <c r="I102" s="42"/>
      <c r="J102" s="42"/>
      <c r="K102" s="43">
        <v>0</v>
      </c>
      <c r="L102">
        <v>211</v>
      </c>
    </row>
    <row r="103" spans="1:12" x14ac:dyDescent="0.25">
      <c r="A103" s="59">
        <v>21</v>
      </c>
      <c r="B103" s="59">
        <v>18029</v>
      </c>
      <c r="C103" s="62">
        <v>22</v>
      </c>
      <c r="D103" s="59">
        <v>18061</v>
      </c>
      <c r="E103" s="62">
        <v>24</v>
      </c>
      <c r="F103" s="59">
        <v>18103</v>
      </c>
      <c r="G103" s="65"/>
      <c r="H103" s="65"/>
      <c r="I103" s="42"/>
      <c r="J103" s="42"/>
      <c r="K103" s="43">
        <v>0</v>
      </c>
      <c r="L103">
        <v>222</v>
      </c>
    </row>
    <row r="104" spans="1:12" x14ac:dyDescent="0.25">
      <c r="A104" s="59">
        <v>21</v>
      </c>
      <c r="B104" s="59">
        <v>18210</v>
      </c>
      <c r="C104" s="62">
        <v>22</v>
      </c>
      <c r="D104" s="59">
        <v>18227</v>
      </c>
      <c r="E104" s="62">
        <v>24</v>
      </c>
      <c r="F104" s="59">
        <v>18311</v>
      </c>
      <c r="G104" s="65"/>
      <c r="H104" s="65"/>
      <c r="I104" s="42"/>
      <c r="J104" s="42"/>
      <c r="K104" s="43">
        <v>0</v>
      </c>
      <c r="L104">
        <v>222</v>
      </c>
    </row>
    <row r="105" spans="1:12" x14ac:dyDescent="0.25">
      <c r="A105" s="59">
        <v>21</v>
      </c>
      <c r="B105" s="59">
        <v>18412</v>
      </c>
      <c r="C105" s="62">
        <v>22</v>
      </c>
      <c r="D105" s="59">
        <v>18427</v>
      </c>
      <c r="E105" s="62">
        <v>24</v>
      </c>
      <c r="F105" s="59">
        <v>18446</v>
      </c>
      <c r="G105" s="65"/>
      <c r="H105" s="65"/>
      <c r="I105" s="42"/>
      <c r="J105" s="42"/>
      <c r="K105" s="43">
        <v>0</v>
      </c>
      <c r="L105">
        <v>222</v>
      </c>
    </row>
    <row r="106" spans="1:12" x14ac:dyDescent="0.25">
      <c r="A106" s="59">
        <v>21</v>
      </c>
      <c r="B106" s="59">
        <v>18559</v>
      </c>
      <c r="C106" s="62">
        <v>11</v>
      </c>
      <c r="D106" s="59">
        <v>18654</v>
      </c>
      <c r="E106" s="62">
        <v>11</v>
      </c>
      <c r="F106" s="59">
        <v>18661</v>
      </c>
      <c r="G106" s="65"/>
      <c r="H106" s="65"/>
      <c r="I106" s="42"/>
      <c r="J106" s="42"/>
      <c r="K106" s="43">
        <v>0</v>
      </c>
      <c r="L106">
        <v>211</v>
      </c>
    </row>
    <row r="107" spans="1:12" x14ac:dyDescent="0.25">
      <c r="A107" s="59">
        <v>21</v>
      </c>
      <c r="B107" s="59">
        <v>18772</v>
      </c>
      <c r="C107" s="62">
        <v>11</v>
      </c>
      <c r="D107" s="59">
        <v>18790</v>
      </c>
      <c r="E107" s="62">
        <v>11</v>
      </c>
      <c r="F107" s="59">
        <v>18808</v>
      </c>
      <c r="G107" s="65"/>
      <c r="H107" s="65"/>
      <c r="I107" s="42"/>
      <c r="J107" s="42"/>
      <c r="K107" s="43">
        <v>0</v>
      </c>
      <c r="L107">
        <v>211</v>
      </c>
    </row>
    <row r="108" spans="1:12" x14ac:dyDescent="0.25">
      <c r="A108" s="60">
        <v>21</v>
      </c>
      <c r="B108" s="60">
        <v>18973</v>
      </c>
      <c r="C108" s="63">
        <v>11</v>
      </c>
      <c r="D108" s="60">
        <v>19002</v>
      </c>
      <c r="E108" s="63">
        <v>11</v>
      </c>
      <c r="F108" s="60">
        <v>19021</v>
      </c>
      <c r="G108" s="66"/>
      <c r="H108" s="66"/>
      <c r="I108" s="41"/>
      <c r="J108" s="41"/>
      <c r="K108" s="51">
        <v>0</v>
      </c>
      <c r="L108">
        <v>211</v>
      </c>
    </row>
    <row r="109" spans="1:12" x14ac:dyDescent="0.25">
      <c r="A109" s="60">
        <v>12</v>
      </c>
      <c r="B109" s="60">
        <v>19157</v>
      </c>
      <c r="C109" s="63">
        <v>13</v>
      </c>
      <c r="D109" s="60">
        <v>19172</v>
      </c>
      <c r="E109" s="63">
        <v>13</v>
      </c>
      <c r="F109" s="60">
        <v>19179</v>
      </c>
      <c r="G109" s="66"/>
      <c r="H109" s="66"/>
      <c r="I109" s="41"/>
      <c r="J109" s="41"/>
      <c r="K109" s="51">
        <v>0</v>
      </c>
      <c r="L109">
        <v>111</v>
      </c>
    </row>
    <row r="110" spans="1:12" x14ac:dyDescent="0.25">
      <c r="A110" s="60">
        <v>21</v>
      </c>
      <c r="B110" s="60">
        <v>19278</v>
      </c>
      <c r="C110" s="63">
        <v>11</v>
      </c>
      <c r="D110" s="60">
        <v>19317</v>
      </c>
      <c r="E110" s="63">
        <v>11</v>
      </c>
      <c r="F110" s="60">
        <v>19325</v>
      </c>
      <c r="G110" s="66"/>
      <c r="H110" s="66"/>
      <c r="I110" s="41"/>
      <c r="J110" s="41"/>
      <c r="K110" s="51">
        <v>0</v>
      </c>
      <c r="L110">
        <v>211</v>
      </c>
    </row>
    <row r="111" spans="1:12" x14ac:dyDescent="0.25">
      <c r="A111" s="60">
        <v>21</v>
      </c>
      <c r="B111" s="60">
        <v>19438</v>
      </c>
      <c r="C111" s="63">
        <v>11</v>
      </c>
      <c r="D111" s="60">
        <v>19461</v>
      </c>
      <c r="E111" s="63">
        <v>22</v>
      </c>
      <c r="F111" s="60">
        <v>19532</v>
      </c>
      <c r="G111" s="66"/>
      <c r="H111" s="66"/>
      <c r="I111" s="41"/>
      <c r="J111" s="41"/>
      <c r="K111" s="51">
        <v>0</v>
      </c>
      <c r="L111">
        <v>212</v>
      </c>
    </row>
    <row r="112" spans="1:12" x14ac:dyDescent="0.25">
      <c r="A112" s="60">
        <v>21</v>
      </c>
      <c r="B112" s="60">
        <v>19648</v>
      </c>
      <c r="C112" s="63">
        <v>11</v>
      </c>
      <c r="D112" s="60">
        <v>19664</v>
      </c>
      <c r="E112" s="63">
        <v>22</v>
      </c>
      <c r="F112" s="60">
        <v>19684</v>
      </c>
      <c r="G112" s="66"/>
      <c r="H112" s="66"/>
      <c r="I112" s="41"/>
      <c r="J112" s="41"/>
      <c r="K112" s="51">
        <v>0</v>
      </c>
      <c r="L112">
        <v>212</v>
      </c>
    </row>
    <row r="113" spans="1:12" x14ac:dyDescent="0.25">
      <c r="A113" s="60">
        <v>21</v>
      </c>
      <c r="B113" s="60">
        <v>19809</v>
      </c>
      <c r="C113" s="63">
        <v>11</v>
      </c>
      <c r="D113" s="60">
        <v>19835</v>
      </c>
      <c r="E113" s="63">
        <v>11</v>
      </c>
      <c r="F113" s="60">
        <v>19848</v>
      </c>
      <c r="G113" s="66"/>
      <c r="H113" s="66"/>
      <c r="I113" s="41"/>
      <c r="J113" s="41"/>
      <c r="K113" s="51">
        <v>0</v>
      </c>
      <c r="L113">
        <v>211</v>
      </c>
    </row>
    <row r="114" spans="1:12" x14ac:dyDescent="0.25">
      <c r="A114" s="60">
        <v>21</v>
      </c>
      <c r="B114" s="60">
        <v>19945</v>
      </c>
      <c r="C114" s="63">
        <v>22</v>
      </c>
      <c r="D114" s="60">
        <v>19948</v>
      </c>
      <c r="E114" s="63">
        <v>13</v>
      </c>
      <c r="F114" s="60">
        <v>19964</v>
      </c>
      <c r="G114" s="66"/>
      <c r="H114" s="66"/>
      <c r="I114" s="41"/>
      <c r="J114" s="41"/>
      <c r="K114" s="51">
        <v>0</v>
      </c>
      <c r="L114">
        <v>221</v>
      </c>
    </row>
    <row r="115" spans="1:12" x14ac:dyDescent="0.25">
      <c r="A115" s="60">
        <v>12</v>
      </c>
      <c r="B115" s="60">
        <v>20170</v>
      </c>
      <c r="C115" s="63">
        <v>13</v>
      </c>
      <c r="D115" s="60">
        <v>20178</v>
      </c>
      <c r="E115" s="63">
        <v>13</v>
      </c>
      <c r="F115" s="60">
        <v>20194</v>
      </c>
      <c r="G115" s="66"/>
      <c r="H115" s="66"/>
      <c r="I115" s="41"/>
      <c r="J115" s="41"/>
      <c r="K115" s="51">
        <v>0</v>
      </c>
      <c r="L115">
        <v>111</v>
      </c>
    </row>
    <row r="116" spans="1:12" x14ac:dyDescent="0.25">
      <c r="A116" s="60">
        <v>12</v>
      </c>
      <c r="B116" s="60">
        <v>20363</v>
      </c>
      <c r="C116" s="63">
        <v>13</v>
      </c>
      <c r="D116" s="60">
        <v>20368</v>
      </c>
      <c r="E116" s="63">
        <v>13</v>
      </c>
      <c r="F116" s="60">
        <v>20376</v>
      </c>
      <c r="G116" s="66"/>
      <c r="H116" s="66"/>
      <c r="I116" s="41"/>
      <c r="J116" s="41"/>
      <c r="K116" s="51">
        <v>0</v>
      </c>
      <c r="L116">
        <v>111</v>
      </c>
    </row>
    <row r="117" spans="1:12" x14ac:dyDescent="0.25">
      <c r="A117" s="60">
        <v>21</v>
      </c>
      <c r="B117" s="60">
        <v>20529</v>
      </c>
      <c r="C117" s="63">
        <v>22</v>
      </c>
      <c r="D117" s="60">
        <v>20593</v>
      </c>
      <c r="E117" s="63">
        <v>13</v>
      </c>
      <c r="F117" s="60">
        <v>20618</v>
      </c>
      <c r="G117" s="66"/>
      <c r="H117" s="66"/>
      <c r="I117" s="41"/>
      <c r="J117" s="41"/>
      <c r="K117" s="51">
        <v>0</v>
      </c>
      <c r="L117">
        <v>221</v>
      </c>
    </row>
    <row r="118" spans="1:12" x14ac:dyDescent="0.25">
      <c r="A118" s="60">
        <v>21</v>
      </c>
      <c r="B118" s="60">
        <v>20724</v>
      </c>
      <c r="C118" s="63">
        <v>11</v>
      </c>
      <c r="D118" s="60">
        <v>20735</v>
      </c>
      <c r="E118" s="63">
        <v>11</v>
      </c>
      <c r="F118" s="60">
        <v>20752</v>
      </c>
      <c r="G118" s="66"/>
      <c r="H118" s="66"/>
      <c r="I118" s="41"/>
      <c r="J118" s="41"/>
      <c r="K118" s="51">
        <v>0</v>
      </c>
      <c r="L118">
        <v>211</v>
      </c>
    </row>
    <row r="119" spans="1:12" x14ac:dyDescent="0.25">
      <c r="A119" s="60">
        <v>21</v>
      </c>
      <c r="B119" s="60">
        <v>21012</v>
      </c>
      <c r="C119" s="63">
        <v>22</v>
      </c>
      <c r="D119" s="60">
        <v>21036</v>
      </c>
      <c r="E119" s="63">
        <v>24</v>
      </c>
      <c r="F119" s="60">
        <v>21065</v>
      </c>
      <c r="G119" s="66"/>
      <c r="H119" s="66"/>
      <c r="I119" s="41"/>
      <c r="J119" s="41"/>
      <c r="K119" s="51">
        <v>0</v>
      </c>
      <c r="L119">
        <v>222</v>
      </c>
    </row>
    <row r="120" spans="1:12" x14ac:dyDescent="0.25">
      <c r="A120" s="60">
        <v>12</v>
      </c>
      <c r="B120" s="60">
        <v>21182</v>
      </c>
      <c r="C120" s="63">
        <v>13</v>
      </c>
      <c r="D120" s="60">
        <v>21201</v>
      </c>
      <c r="E120" s="63">
        <v>13</v>
      </c>
      <c r="F120" s="60">
        <v>21209</v>
      </c>
      <c r="G120" s="66"/>
      <c r="H120" s="66"/>
      <c r="I120" s="41"/>
      <c r="J120" s="41"/>
      <c r="K120" s="51">
        <v>0</v>
      </c>
      <c r="L120">
        <v>111</v>
      </c>
    </row>
    <row r="121" spans="1:12" x14ac:dyDescent="0.25">
      <c r="A121" s="60">
        <v>21</v>
      </c>
      <c r="B121" s="60">
        <v>21335</v>
      </c>
      <c r="C121" s="63">
        <v>11</v>
      </c>
      <c r="D121" s="60">
        <v>21350</v>
      </c>
      <c r="E121" s="63">
        <v>11</v>
      </c>
      <c r="F121" s="60">
        <v>21359</v>
      </c>
      <c r="G121" s="66"/>
      <c r="H121" s="66"/>
      <c r="I121" s="41"/>
      <c r="J121" s="41"/>
      <c r="K121" s="51">
        <v>0</v>
      </c>
      <c r="L121">
        <v>211</v>
      </c>
    </row>
    <row r="122" spans="1:12" x14ac:dyDescent="0.25">
      <c r="A122" s="60">
        <v>21</v>
      </c>
      <c r="B122" s="60">
        <v>21455</v>
      </c>
      <c r="C122" s="63">
        <v>22</v>
      </c>
      <c r="D122" s="60">
        <v>21482</v>
      </c>
      <c r="E122" s="63">
        <v>13</v>
      </c>
      <c r="F122" s="60">
        <v>21500</v>
      </c>
      <c r="G122" s="66"/>
      <c r="H122" s="66"/>
      <c r="I122" s="41"/>
      <c r="J122" s="41"/>
      <c r="K122" s="51">
        <v>0</v>
      </c>
      <c r="L122">
        <v>221</v>
      </c>
    </row>
    <row r="123" spans="1:12" x14ac:dyDescent="0.25">
      <c r="A123" s="60">
        <v>21</v>
      </c>
      <c r="B123" s="60">
        <v>21604</v>
      </c>
      <c r="C123" s="63">
        <v>22</v>
      </c>
      <c r="D123" s="60">
        <v>21624</v>
      </c>
      <c r="E123" s="63">
        <v>13</v>
      </c>
      <c r="F123" s="60">
        <v>21635</v>
      </c>
      <c r="G123" s="66"/>
      <c r="H123" s="66"/>
      <c r="I123" s="41"/>
      <c r="J123" s="41"/>
      <c r="K123" s="51">
        <v>0</v>
      </c>
      <c r="L123">
        <v>221</v>
      </c>
    </row>
    <row r="124" spans="1:12" x14ac:dyDescent="0.25">
      <c r="A124" s="60">
        <v>21</v>
      </c>
      <c r="B124" s="60">
        <v>21738</v>
      </c>
      <c r="C124" s="63">
        <v>11</v>
      </c>
      <c r="D124" s="60">
        <v>21756</v>
      </c>
      <c r="E124" s="63">
        <v>11</v>
      </c>
      <c r="F124" s="60">
        <v>21779</v>
      </c>
      <c r="G124" s="66"/>
      <c r="H124" s="66"/>
      <c r="I124" s="41"/>
      <c r="J124" s="41"/>
      <c r="K124" s="51">
        <v>0</v>
      </c>
      <c r="L124">
        <v>211</v>
      </c>
    </row>
    <row r="125" spans="1:12" x14ac:dyDescent="0.25">
      <c r="A125" s="60">
        <v>21</v>
      </c>
      <c r="B125" s="60">
        <v>21873</v>
      </c>
      <c r="C125" s="63">
        <v>11</v>
      </c>
      <c r="D125" s="60">
        <v>21905</v>
      </c>
      <c r="E125" s="63">
        <v>11</v>
      </c>
      <c r="F125" s="60">
        <v>21912</v>
      </c>
      <c r="G125" s="66"/>
      <c r="H125" s="66"/>
      <c r="I125" s="41"/>
      <c r="J125" s="41"/>
      <c r="K125" s="51">
        <v>0</v>
      </c>
      <c r="L125">
        <v>211</v>
      </c>
    </row>
    <row r="126" spans="1:12" x14ac:dyDescent="0.25">
      <c r="A126" s="60">
        <v>12</v>
      </c>
      <c r="B126" s="60">
        <v>22035</v>
      </c>
      <c r="C126" s="63">
        <v>13</v>
      </c>
      <c r="D126" s="60">
        <v>22051</v>
      </c>
      <c r="E126" s="63">
        <v>13</v>
      </c>
      <c r="F126" s="60">
        <v>22075</v>
      </c>
      <c r="G126" s="66"/>
      <c r="H126" s="66"/>
      <c r="I126" s="41"/>
      <c r="J126" s="41"/>
      <c r="K126" s="51">
        <v>0</v>
      </c>
      <c r="L126">
        <v>111</v>
      </c>
    </row>
    <row r="127" spans="1:12" x14ac:dyDescent="0.25">
      <c r="A127" s="60">
        <v>21</v>
      </c>
      <c r="B127" s="60">
        <v>22175</v>
      </c>
      <c r="C127" s="63">
        <v>11</v>
      </c>
      <c r="D127" s="60">
        <v>22192</v>
      </c>
      <c r="E127" s="63">
        <v>11</v>
      </c>
      <c r="F127" s="60">
        <v>22206</v>
      </c>
      <c r="G127" s="66"/>
      <c r="H127" s="66"/>
      <c r="I127" s="41"/>
      <c r="J127" s="41"/>
      <c r="K127" s="51">
        <v>1</v>
      </c>
      <c r="L127">
        <v>211</v>
      </c>
    </row>
    <row r="128" spans="1:12" x14ac:dyDescent="0.25">
      <c r="A128" s="17"/>
      <c r="B128" s="17"/>
      <c r="C128" s="17"/>
      <c r="D128" s="17"/>
      <c r="E128" s="17"/>
      <c r="F128" s="17"/>
      <c r="G128" s="17"/>
      <c r="H12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8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139</v>
      </c>
    </row>
    <row r="2" spans="1:48" x14ac:dyDescent="0.25">
      <c r="A2" t="s">
        <v>0</v>
      </c>
      <c r="B2" s="34">
        <v>40628</v>
      </c>
      <c r="C2" s="35"/>
      <c r="F2" s="26" t="s">
        <v>77</v>
      </c>
      <c r="G2" s="27">
        <v>0</v>
      </c>
    </row>
    <row r="3" spans="1:48" x14ac:dyDescent="0.25">
      <c r="A3" t="s">
        <v>1</v>
      </c>
      <c r="B3">
        <v>0</v>
      </c>
      <c r="F3" s="26" t="s">
        <v>78</v>
      </c>
      <c r="G3" s="27">
        <f>Start!J2</f>
        <v>211</v>
      </c>
      <c r="P3" s="26" t="s">
        <v>79</v>
      </c>
      <c r="Q3" s="27">
        <f>4994-COUNTBLANK(L7:L5000)</f>
        <v>101</v>
      </c>
      <c r="V3" s="26" t="s">
        <v>112</v>
      </c>
      <c r="W3">
        <f>COUNTA(L7:L23)</f>
        <v>17</v>
      </c>
      <c r="AA3" s="26" t="s">
        <v>112</v>
      </c>
      <c r="AB3">
        <f>COUNTA(L24:L40)</f>
        <v>17</v>
      </c>
      <c r="AF3" s="26" t="s">
        <v>112</v>
      </c>
      <c r="AG3">
        <f>COUNTA(L41:L56)</f>
        <v>16</v>
      </c>
      <c r="AK3" s="26" t="s">
        <v>112</v>
      </c>
      <c r="AL3">
        <f>COUNTA(L57:L73)</f>
        <v>17</v>
      </c>
      <c r="AP3" s="26" t="s">
        <v>112</v>
      </c>
      <c r="AQ3">
        <f>COUNTA(L74:L90)</f>
        <v>17</v>
      </c>
      <c r="AU3" s="26" t="s">
        <v>112</v>
      </c>
      <c r="AV3">
        <f>COUNTA(L91:L107)</f>
        <v>17</v>
      </c>
    </row>
    <row r="4" spans="1:48" x14ac:dyDescent="0.25">
      <c r="A4" t="s">
        <v>2</v>
      </c>
      <c r="B4">
        <v>0</v>
      </c>
      <c r="P4" s="26" t="s">
        <v>80</v>
      </c>
      <c r="Q4" s="27">
        <f>SUM(O7:O14)</f>
        <v>101</v>
      </c>
      <c r="V4" s="26" t="s">
        <v>113</v>
      </c>
      <c r="W4">
        <f>SUM(U7:U14)</f>
        <v>17</v>
      </c>
      <c r="AA4" s="26" t="s">
        <v>113</v>
      </c>
      <c r="AB4">
        <f>SUM(Z7:Z14)</f>
        <v>17</v>
      </c>
      <c r="AF4" s="26" t="s">
        <v>113</v>
      </c>
      <c r="AG4">
        <f>SUM(AE7:AE14)</f>
        <v>16</v>
      </c>
      <c r="AK4" s="26" t="s">
        <v>113</v>
      </c>
      <c r="AL4">
        <f>SUM(AJ7:AJ14)</f>
        <v>17</v>
      </c>
      <c r="AP4" s="26" t="s">
        <v>113</v>
      </c>
      <c r="AQ4">
        <f>SUM(AO7:AO14)</f>
        <v>17</v>
      </c>
      <c r="AU4" s="26" t="s">
        <v>113</v>
      </c>
      <c r="AV4">
        <f>SUM(AT7:AT14)</f>
        <v>17</v>
      </c>
    </row>
    <row r="5" spans="1:48" ht="15.75" thickBot="1" x14ac:dyDescent="0.3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5.75" thickBot="1" x14ac:dyDescent="0.3">
      <c r="A6" s="29" t="s">
        <v>85</v>
      </c>
      <c r="B6" s="30" t="s">
        <v>86</v>
      </c>
      <c r="C6" s="29" t="s">
        <v>87</v>
      </c>
      <c r="D6" s="30" t="s">
        <v>88</v>
      </c>
      <c r="E6" s="29" t="s">
        <v>89</v>
      </c>
      <c r="F6" s="30" t="s">
        <v>90</v>
      </c>
      <c r="G6" s="29" t="s">
        <v>91</v>
      </c>
      <c r="H6" s="30" t="s">
        <v>92</v>
      </c>
      <c r="I6" s="31" t="s">
        <v>93</v>
      </c>
      <c r="J6" s="32" t="s">
        <v>94</v>
      </c>
      <c r="K6" s="31" t="s">
        <v>95</v>
      </c>
      <c r="L6" s="33" t="s">
        <v>96</v>
      </c>
      <c r="N6" s="37" t="s">
        <v>81</v>
      </c>
      <c r="O6" s="38"/>
      <c r="P6" s="39" t="s">
        <v>82</v>
      </c>
      <c r="Q6" s="39" t="s">
        <v>83</v>
      </c>
      <c r="T6" s="53" t="s">
        <v>81</v>
      </c>
      <c r="U6" s="54"/>
      <c r="V6" s="39" t="s">
        <v>82</v>
      </c>
      <c r="W6" s="39" t="s">
        <v>83</v>
      </c>
      <c r="Y6" s="53" t="s">
        <v>81</v>
      </c>
      <c r="Z6" s="54"/>
      <c r="AA6" s="39" t="s">
        <v>82</v>
      </c>
      <c r="AB6" s="39" t="s">
        <v>83</v>
      </c>
      <c r="AD6" s="53" t="s">
        <v>81</v>
      </c>
      <c r="AE6" s="54"/>
      <c r="AF6" s="39" t="s">
        <v>82</v>
      </c>
      <c r="AG6" s="39" t="s">
        <v>83</v>
      </c>
      <c r="AI6" s="53" t="s">
        <v>81</v>
      </c>
      <c r="AJ6" s="54"/>
      <c r="AK6" s="39" t="s">
        <v>82</v>
      </c>
      <c r="AL6" s="39" t="s">
        <v>83</v>
      </c>
      <c r="AN6" s="53" t="s">
        <v>81</v>
      </c>
      <c r="AO6" s="54"/>
      <c r="AP6" s="39" t="s">
        <v>82</v>
      </c>
      <c r="AQ6" s="39" t="s">
        <v>83</v>
      </c>
      <c r="AS6" s="53" t="s">
        <v>81</v>
      </c>
      <c r="AT6" s="54"/>
      <c r="AU6" s="39" t="s">
        <v>82</v>
      </c>
      <c r="AV6" s="39" t="s">
        <v>83</v>
      </c>
    </row>
    <row r="7" spans="1:48" x14ac:dyDescent="0.25">
      <c r="A7" s="58">
        <v>12</v>
      </c>
      <c r="B7" s="58">
        <v>37</v>
      </c>
      <c r="C7" s="61">
        <v>24</v>
      </c>
      <c r="D7" s="58">
        <v>54</v>
      </c>
      <c r="E7" s="61">
        <v>13</v>
      </c>
      <c r="F7" s="58">
        <v>69</v>
      </c>
      <c r="G7" s="64"/>
      <c r="H7" s="64"/>
      <c r="I7" s="42"/>
      <c r="J7" s="42"/>
      <c r="K7" s="43">
        <v>0</v>
      </c>
      <c r="L7">
        <v>121</v>
      </c>
      <c r="N7" s="36">
        <v>111</v>
      </c>
      <c r="O7" s="36">
        <f>COUNTIF($L$7:$L$500,N7)</f>
        <v>16</v>
      </c>
      <c r="P7" s="36">
        <f>O7/$Q$4</f>
        <v>0.15841584158415842</v>
      </c>
      <c r="Q7" s="36">
        <f>IF(P7=0,0,(P7*((LOG(P7))/LOG(2))))</f>
        <v>-0.42110280914879922</v>
      </c>
      <c r="T7" s="36">
        <f>N7</f>
        <v>111</v>
      </c>
      <c r="U7" s="36">
        <f>COUNTIF(L7:L23,T7)</f>
        <v>2</v>
      </c>
      <c r="V7" s="36">
        <f>U7/(W4-U11)</f>
        <v>0.15384615384615385</v>
      </c>
      <c r="W7" s="36">
        <f>IF(V7=0,0,(V7*((LOG(V7))/LOG(2))))</f>
        <v>-0.4154522643293988</v>
      </c>
      <c r="Y7" s="36">
        <f>N7</f>
        <v>111</v>
      </c>
      <c r="Z7" s="36">
        <f>COUNTIF(L24:L40,Y7)</f>
        <v>4</v>
      </c>
      <c r="AA7" s="36">
        <f>Z7/(AB4-Z11)</f>
        <v>0.36363636363636365</v>
      </c>
      <c r="AB7" s="36">
        <f>IF(AA7=0,0,(AA7*((LOG(AA7))/LOG(2))))</f>
        <v>-0.53070240677719893</v>
      </c>
      <c r="AD7" s="36">
        <f>N7</f>
        <v>111</v>
      </c>
      <c r="AE7" s="36">
        <f>COUNTIF(L41:L56,AD7)</f>
        <v>4</v>
      </c>
      <c r="AF7" s="36">
        <f>AE7/(AG4-AE11)</f>
        <v>0.36363636363636365</v>
      </c>
      <c r="AG7" s="36">
        <f>IF(AF7=0,0,(AF7*((LOG(AF7))/LOG(2))))</f>
        <v>-0.53070240677719893</v>
      </c>
      <c r="AI7" s="36">
        <f>N7</f>
        <v>111</v>
      </c>
      <c r="AJ7" s="36">
        <f>COUNTIF(L57:L73,AI7)</f>
        <v>1</v>
      </c>
      <c r="AK7" s="36">
        <f>AJ7/(AL4-AJ11)</f>
        <v>8.3333333333333329E-2</v>
      </c>
      <c r="AL7" s="36">
        <f>IF(AK7=0,0,(AK7*((LOG(AK7))/LOG(2))))</f>
        <v>-0.29874687506009634</v>
      </c>
      <c r="AN7" s="36">
        <f>N7</f>
        <v>111</v>
      </c>
      <c r="AO7" s="36">
        <f>COUNTIF(L74:L90,AN7)</f>
        <v>2</v>
      </c>
      <c r="AP7" s="36">
        <f>AO7/(AQ4-AO11)</f>
        <v>0.2857142857142857</v>
      </c>
      <c r="AQ7" s="36">
        <f>IF(AP7=0,0,(AP7*((LOG(AP7))/LOG(2))))</f>
        <v>-0.51638712058788683</v>
      </c>
      <c r="AS7" s="36">
        <f>N7</f>
        <v>111</v>
      </c>
      <c r="AT7" s="36">
        <f>COUNTIF(L91:L107,AS7)</f>
        <v>3</v>
      </c>
      <c r="AU7" s="36">
        <f>AT7/(AV4-AT11)</f>
        <v>0.42857142857142855</v>
      </c>
      <c r="AV7" s="36">
        <f>IF(AU7=0,0,(AU7*((LOG(AU7))/LOG(2))))</f>
        <v>-0.52388246628704915</v>
      </c>
    </row>
    <row r="8" spans="1:48" x14ac:dyDescent="0.25">
      <c r="A8" s="59">
        <v>12</v>
      </c>
      <c r="B8" s="59">
        <v>193</v>
      </c>
      <c r="C8" s="62">
        <v>13</v>
      </c>
      <c r="D8" s="59">
        <v>200</v>
      </c>
      <c r="E8" s="62">
        <v>13</v>
      </c>
      <c r="F8" s="59">
        <v>216</v>
      </c>
      <c r="G8" s="65"/>
      <c r="H8" s="65"/>
      <c r="I8" s="42"/>
      <c r="J8" s="42"/>
      <c r="K8" s="43">
        <v>0</v>
      </c>
      <c r="L8">
        <v>111</v>
      </c>
      <c r="N8" s="36">
        <v>112</v>
      </c>
      <c r="O8" s="36">
        <f>COUNTIF($L$7:$L$500,N8)</f>
        <v>3</v>
      </c>
      <c r="P8" s="36">
        <f>O8/$Q$4</f>
        <v>2.9702970297029702E-2</v>
      </c>
      <c r="Q8" s="36">
        <f>IF(P8=0,0,(P8*((LOG(P8))/LOG(2))))</f>
        <v>-0.15069056382269222</v>
      </c>
      <c r="T8" s="36">
        <f>N8</f>
        <v>112</v>
      </c>
      <c r="U8" s="36">
        <f>COUNTIF(L7:L23,T8)</f>
        <v>0</v>
      </c>
      <c r="V8" s="36">
        <f>U8/(W4-U11)</f>
        <v>0</v>
      </c>
      <c r="W8" s="36">
        <f>IF(V8=0,0,(V8*((LOG(V8))/LOG(2))))</f>
        <v>0</v>
      </c>
      <c r="Y8" s="36">
        <f>N8</f>
        <v>112</v>
      </c>
      <c r="Z8" s="36">
        <f>COUNTIF(L24:L40,Y8)</f>
        <v>1</v>
      </c>
      <c r="AA8" s="36">
        <f>Z8/(AB4-Z11)</f>
        <v>9.0909090909090912E-2</v>
      </c>
      <c r="AB8" s="36">
        <f>IF(AA8=0,0,(AA8*((LOG(AA8))/LOG(2))))</f>
        <v>-0.31449378351248153</v>
      </c>
      <c r="AD8" s="36">
        <f>N8</f>
        <v>112</v>
      </c>
      <c r="AE8" s="36">
        <f>COUNTIF(L41:L56,AD8)</f>
        <v>0</v>
      </c>
      <c r="AF8" s="36">
        <f>AE8/(AG4-AE11)</f>
        <v>0</v>
      </c>
      <c r="AG8" s="36">
        <f>IF(AF8=0,0,(AF8*((LOG(AF8))/LOG(2))))</f>
        <v>0</v>
      </c>
      <c r="AI8" s="36">
        <f>N8</f>
        <v>112</v>
      </c>
      <c r="AJ8" s="36">
        <f>COUNTIF(L57:L73,AI8)</f>
        <v>0</v>
      </c>
      <c r="AK8" s="36">
        <f>AJ8/(AL4-AJ11)</f>
        <v>0</v>
      </c>
      <c r="AL8" s="36">
        <f>IF(AK8=0,0,(AK8*((LOG(AK8))/LOG(2))))</f>
        <v>0</v>
      </c>
      <c r="AN8" s="36">
        <f>N8</f>
        <v>112</v>
      </c>
      <c r="AO8" s="36">
        <f>COUNTIF(L74:L90,AN8)</f>
        <v>1</v>
      </c>
      <c r="AP8" s="36">
        <f>AO8/(AQ4-AO11)</f>
        <v>0.14285714285714285</v>
      </c>
      <c r="AQ8" s="36">
        <f>IF(AP8=0,0,(AP8*((LOG(AP8))/LOG(2))))</f>
        <v>-0.40105070315108626</v>
      </c>
      <c r="AS8" s="36">
        <f>N8</f>
        <v>112</v>
      </c>
      <c r="AT8" s="36">
        <f>COUNTIF(L91:L107,AS8)</f>
        <v>1</v>
      </c>
      <c r="AU8" s="36">
        <f>AT8/(AV4-AT11)</f>
        <v>0.14285714285714285</v>
      </c>
      <c r="AV8" s="36">
        <f>IF(AU8=0,0,(AU8*((LOG(AU8))/LOG(2))))</f>
        <v>-0.40105070315108626</v>
      </c>
    </row>
    <row r="9" spans="1:48" x14ac:dyDescent="0.25">
      <c r="A9" s="59">
        <v>21</v>
      </c>
      <c r="B9" s="59">
        <v>313</v>
      </c>
      <c r="C9" s="62">
        <v>22</v>
      </c>
      <c r="D9" s="59">
        <v>334</v>
      </c>
      <c r="E9" s="62">
        <v>24</v>
      </c>
      <c r="F9" s="59">
        <v>347</v>
      </c>
      <c r="G9" s="65"/>
      <c r="H9" s="65"/>
      <c r="I9" s="42"/>
      <c r="J9" s="42"/>
      <c r="K9" s="43">
        <v>0</v>
      </c>
      <c r="L9">
        <v>222</v>
      </c>
      <c r="N9" s="36">
        <v>121</v>
      </c>
      <c r="O9" s="36">
        <f>COUNTIF($L$7:$L$500,N9)</f>
        <v>5</v>
      </c>
      <c r="P9" s="36">
        <f>O9/$Q$4</f>
        <v>4.9504950495049507E-2</v>
      </c>
      <c r="Q9" s="36">
        <f>IF(P9=0,0,(P9*((LOG(P9))/LOG(2))))</f>
        <v>-0.21466749444873426</v>
      </c>
      <c r="T9" s="36">
        <f>N9</f>
        <v>121</v>
      </c>
      <c r="U9" s="36">
        <f>COUNTIF(L7:L23,T9)</f>
        <v>1</v>
      </c>
      <c r="V9" s="36">
        <f>U9/(W4-U11)</f>
        <v>7.6923076923076927E-2</v>
      </c>
      <c r="W9" s="36">
        <f>IF(V9=0,0,(V9*((LOG(V9))/LOG(2))))</f>
        <v>-0.28464920908777636</v>
      </c>
      <c r="Y9" s="36">
        <f>N9</f>
        <v>121</v>
      </c>
      <c r="Z9" s="36">
        <f>COUNTIF(L24:L40,Y9)</f>
        <v>2</v>
      </c>
      <c r="AA9" s="36">
        <f>Z9/(AB4-Z11)</f>
        <v>0.18181818181818182</v>
      </c>
      <c r="AB9" s="36">
        <f>IF(AA9=0,0,(AA9*((LOG(AA9))/LOG(2))))</f>
        <v>-0.44716938520678134</v>
      </c>
      <c r="AD9" s="36">
        <f>N9</f>
        <v>121</v>
      </c>
      <c r="AE9" s="36">
        <f>COUNTIF(L41:L56,AD9)</f>
        <v>0</v>
      </c>
      <c r="AF9" s="36">
        <f>AE9/(AG4-AE11)</f>
        <v>0</v>
      </c>
      <c r="AG9" s="36">
        <f>IF(AF9=0,0,(AF9*((LOG(AF9))/LOG(2))))</f>
        <v>0</v>
      </c>
      <c r="AI9" s="36">
        <f>N9</f>
        <v>121</v>
      </c>
      <c r="AJ9" s="36">
        <f>COUNTIF(L57:L73,AI9)</f>
        <v>2</v>
      </c>
      <c r="AK9" s="36">
        <f>AJ9/(AL4-AJ11)</f>
        <v>0.16666666666666666</v>
      </c>
      <c r="AL9" s="36">
        <f>IF(AK9=0,0,(AK9*((LOG(AK9))/LOG(2))))</f>
        <v>-0.43082708345352599</v>
      </c>
      <c r="AN9" s="36">
        <f>N9</f>
        <v>121</v>
      </c>
      <c r="AO9" s="36">
        <f>COUNTIF(L74:L90,AN9)</f>
        <v>0</v>
      </c>
      <c r="AP9" s="36">
        <f>AO9/(AQ4-AO11)</f>
        <v>0</v>
      </c>
      <c r="AQ9" s="36">
        <f>IF(AP9=0,0,(AP9*((LOG(AP9))/LOG(2))))</f>
        <v>0</v>
      </c>
      <c r="AS9" s="36">
        <f>N9</f>
        <v>121</v>
      </c>
      <c r="AT9" s="36">
        <f>COUNTIF(L91:L107,AS9)</f>
        <v>0</v>
      </c>
      <c r="AU9" s="36">
        <f>AT9/(AV4-AT11)</f>
        <v>0</v>
      </c>
      <c r="AV9" s="36">
        <f>IF(AU9=0,0,(AU9*((LOG(AU9))/LOG(2))))</f>
        <v>0</v>
      </c>
    </row>
    <row r="10" spans="1:48" x14ac:dyDescent="0.25">
      <c r="A10" s="59">
        <v>21</v>
      </c>
      <c r="B10" s="59">
        <v>466</v>
      </c>
      <c r="C10" s="62">
        <v>22</v>
      </c>
      <c r="D10" s="59">
        <v>470</v>
      </c>
      <c r="E10" s="62">
        <v>13</v>
      </c>
      <c r="F10" s="59">
        <v>485</v>
      </c>
      <c r="G10" s="65"/>
      <c r="H10" s="65"/>
      <c r="I10" s="42"/>
      <c r="J10" s="42"/>
      <c r="K10" s="43">
        <v>0</v>
      </c>
      <c r="L10">
        <v>221</v>
      </c>
      <c r="N10" s="36">
        <v>122</v>
      </c>
      <c r="O10" s="36">
        <f>COUNTIF($L$7:$L$500,N10)</f>
        <v>3</v>
      </c>
      <c r="P10" s="36">
        <f>O10/$Q$4</f>
        <v>2.9702970297029702E-2</v>
      </c>
      <c r="Q10" s="36">
        <f>IF(P10=0,0,(P10*((LOG(P10))/LOG(2))))</f>
        <v>-0.15069056382269222</v>
      </c>
      <c r="T10" s="36">
        <f>N10</f>
        <v>122</v>
      </c>
      <c r="U10" s="36">
        <f>COUNTIF(L7:L23,T10)</f>
        <v>0</v>
      </c>
      <c r="V10" s="36">
        <f>U10/(W4-U11)</f>
        <v>0</v>
      </c>
      <c r="W10" s="36">
        <f>IF(V10=0,0,(V10*((LOG(V10))/LOG(2))))</f>
        <v>0</v>
      </c>
      <c r="Y10" s="36">
        <f>N10</f>
        <v>122</v>
      </c>
      <c r="Z10" s="36">
        <f>COUNTIF(L24:L40,Y10)</f>
        <v>1</v>
      </c>
      <c r="AA10" s="36">
        <f>Z10/(AB4-Z11)</f>
        <v>9.0909090909090912E-2</v>
      </c>
      <c r="AB10" s="36">
        <f>IF(AA10=0,0,(AA10*((LOG(AA10))/LOG(2))))</f>
        <v>-0.31449378351248153</v>
      </c>
      <c r="AD10" s="36">
        <f>N10</f>
        <v>122</v>
      </c>
      <c r="AE10" s="36">
        <f>COUNTIF(L41:L56,AD10)</f>
        <v>1</v>
      </c>
      <c r="AF10" s="36">
        <f>AE10/(AG4-AE11)</f>
        <v>9.0909090909090912E-2</v>
      </c>
      <c r="AG10" s="36">
        <f>IF(AF10=0,0,(AF10*((LOG(AF10))/LOG(2))))</f>
        <v>-0.31449378351248153</v>
      </c>
      <c r="AI10" s="36">
        <f>N10</f>
        <v>122</v>
      </c>
      <c r="AJ10" s="36">
        <f>COUNTIF(L57:L73,AI10)</f>
        <v>0</v>
      </c>
      <c r="AK10" s="36">
        <f>AJ10/(AL4-AJ11)</f>
        <v>0</v>
      </c>
      <c r="AL10" s="36">
        <f>IF(AK10=0,0,(AK10*((LOG(AK10))/LOG(2))))</f>
        <v>0</v>
      </c>
      <c r="AN10" s="36">
        <f>N10</f>
        <v>122</v>
      </c>
      <c r="AO10" s="36">
        <f>COUNTIF(L74:L90,AN10)</f>
        <v>1</v>
      </c>
      <c r="AP10" s="36">
        <f>AO10/(AQ4-AO11)</f>
        <v>0.14285714285714285</v>
      </c>
      <c r="AQ10" s="36">
        <f>IF(AP10=0,0,(AP10*((LOG(AP10))/LOG(2))))</f>
        <v>-0.40105070315108626</v>
      </c>
      <c r="AS10" s="36">
        <f>N10</f>
        <v>122</v>
      </c>
      <c r="AT10" s="36">
        <f>COUNTIF(L91:L107,AS10)</f>
        <v>0</v>
      </c>
      <c r="AU10" s="36">
        <f>AT10/(AV4-AT11)</f>
        <v>0</v>
      </c>
      <c r="AV10" s="36">
        <f>IF(AU10=0,0,(AU10*((LOG(AU10))/LOG(2))))</f>
        <v>0</v>
      </c>
    </row>
    <row r="11" spans="1:48" x14ac:dyDescent="0.25">
      <c r="A11" s="59">
        <v>21</v>
      </c>
      <c r="B11" s="59">
        <v>586</v>
      </c>
      <c r="C11" s="62">
        <v>22</v>
      </c>
      <c r="D11" s="59">
        <v>598</v>
      </c>
      <c r="E11" s="62">
        <v>24</v>
      </c>
      <c r="F11" s="59">
        <v>623</v>
      </c>
      <c r="G11" s="65"/>
      <c r="H11" s="65"/>
      <c r="I11" s="42"/>
      <c r="J11" s="42"/>
      <c r="K11" s="43">
        <v>0</v>
      </c>
      <c r="L11">
        <v>222</v>
      </c>
      <c r="N11" s="36">
        <v>211</v>
      </c>
      <c r="O11" s="36">
        <f>COUNTIF($L$7:$L$500,N11)</f>
        <v>40</v>
      </c>
      <c r="P11" s="36">
        <f>O11/$Q$4</f>
        <v>0.39603960396039606</v>
      </c>
      <c r="Q11" s="36">
        <f>IF(P11=0,0,(P11*((LOG(P11))/LOG(2))))</f>
        <v>-0.52922114370868611</v>
      </c>
      <c r="T11" s="36">
        <f>N11</f>
        <v>211</v>
      </c>
      <c r="U11" s="36">
        <f>COUNTIF(L7:L23,T11)</f>
        <v>4</v>
      </c>
      <c r="V11" s="55"/>
      <c r="W11" s="56"/>
      <c r="Y11" s="36">
        <f>N11</f>
        <v>211</v>
      </c>
      <c r="Z11" s="36">
        <f>COUNTIF(L24:L40,Y11)</f>
        <v>6</v>
      </c>
      <c r="AA11" s="55"/>
      <c r="AB11" s="56"/>
      <c r="AD11" s="36">
        <f>N11</f>
        <v>211</v>
      </c>
      <c r="AE11" s="36">
        <f>COUNTIF(L41:L56,AD11)</f>
        <v>5</v>
      </c>
      <c r="AF11" s="55"/>
      <c r="AG11" s="56"/>
      <c r="AI11" s="36">
        <f>N11</f>
        <v>211</v>
      </c>
      <c r="AJ11" s="36">
        <f>COUNTIF(L57:L73,AI11)</f>
        <v>5</v>
      </c>
      <c r="AK11" s="55"/>
      <c r="AL11" s="56"/>
      <c r="AN11" s="36">
        <f>N11</f>
        <v>211</v>
      </c>
      <c r="AO11" s="36">
        <f>COUNTIF(L74:L90,AN11)</f>
        <v>10</v>
      </c>
      <c r="AP11" s="55"/>
      <c r="AQ11" s="56"/>
      <c r="AS11" s="36">
        <f>N11</f>
        <v>211</v>
      </c>
      <c r="AT11" s="36">
        <f>COUNTIF(L91:L107,AS11)</f>
        <v>10</v>
      </c>
      <c r="AU11" s="55"/>
      <c r="AV11" s="56"/>
    </row>
    <row r="12" spans="1:48" x14ac:dyDescent="0.25">
      <c r="A12" s="59">
        <v>21</v>
      </c>
      <c r="B12" s="59">
        <v>728</v>
      </c>
      <c r="C12" s="62">
        <v>22</v>
      </c>
      <c r="D12" s="59">
        <v>761</v>
      </c>
      <c r="E12" s="62">
        <v>13</v>
      </c>
      <c r="F12" s="59">
        <v>795</v>
      </c>
      <c r="G12" s="65"/>
      <c r="H12" s="65"/>
      <c r="I12" s="42"/>
      <c r="J12" s="42"/>
      <c r="K12" s="43">
        <v>0</v>
      </c>
      <c r="L12">
        <v>221</v>
      </c>
      <c r="N12" s="36">
        <v>212</v>
      </c>
      <c r="O12" s="36">
        <f>COUNTIF($L$7:$L$500,N12)</f>
        <v>3</v>
      </c>
      <c r="P12" s="36">
        <f>O12/$Q$4</f>
        <v>2.9702970297029702E-2</v>
      </c>
      <c r="Q12" s="36">
        <f>IF(P12=0,0,(P12*((LOG(P12))/LOG(2))))</f>
        <v>-0.15069056382269222</v>
      </c>
      <c r="T12" s="36">
        <f>N12</f>
        <v>212</v>
      </c>
      <c r="U12" s="36">
        <f>COUNTIF(L7:L23,T12)</f>
        <v>0</v>
      </c>
      <c r="V12" s="36">
        <f>U12/(W4-U11)</f>
        <v>0</v>
      </c>
      <c r="W12" s="36">
        <f>IF(V12=0,0,(V12*((LOG(V12))/LOG(2))))</f>
        <v>0</v>
      </c>
      <c r="Y12" s="36">
        <f>N12</f>
        <v>212</v>
      </c>
      <c r="Z12" s="36">
        <f>COUNTIF(L24:L40,Y12)</f>
        <v>0</v>
      </c>
      <c r="AA12" s="36">
        <f>Z12/(AB4-Z11)</f>
        <v>0</v>
      </c>
      <c r="AB12" s="36">
        <f>IF(AA12=0,0,(AA12*((LOG(AA12))/LOG(2))))</f>
        <v>0</v>
      </c>
      <c r="AD12" s="36">
        <f>N12</f>
        <v>212</v>
      </c>
      <c r="AE12" s="36">
        <f>COUNTIF(L41:L56,AD12)</f>
        <v>2</v>
      </c>
      <c r="AF12" s="36">
        <f>AE12/(AG4-AE11)</f>
        <v>0.18181818181818182</v>
      </c>
      <c r="AG12" s="36">
        <f>IF(AF12=0,0,(AF12*((LOG(AF12))/LOG(2))))</f>
        <v>-0.44716938520678134</v>
      </c>
      <c r="AI12" s="36">
        <f>N12</f>
        <v>212</v>
      </c>
      <c r="AJ12" s="36">
        <f>COUNTIF(L57:L73,AI12)</f>
        <v>1</v>
      </c>
      <c r="AK12" s="36">
        <f>AJ12/(AL4-AJ11)</f>
        <v>8.3333333333333329E-2</v>
      </c>
      <c r="AL12" s="36">
        <f>IF(AK12=0,0,(AK12*((LOG(AK12))/LOG(2))))</f>
        <v>-0.29874687506009634</v>
      </c>
      <c r="AN12" s="36">
        <f>N12</f>
        <v>212</v>
      </c>
      <c r="AO12" s="36">
        <f>COUNTIF(L74:L90,AN12)</f>
        <v>0</v>
      </c>
      <c r="AP12" s="36">
        <f>AO12/(AQ4-AO11)</f>
        <v>0</v>
      </c>
      <c r="AQ12" s="36">
        <f>IF(AP12=0,0,(AP12*((LOG(AP12))/LOG(2))))</f>
        <v>0</v>
      </c>
      <c r="AS12" s="36">
        <f>N12</f>
        <v>212</v>
      </c>
      <c r="AT12" s="36">
        <f>COUNTIF(L91:L107,AS12)</f>
        <v>0</v>
      </c>
      <c r="AU12" s="36">
        <f>AT12/(AV4-AT11)</f>
        <v>0</v>
      </c>
      <c r="AV12" s="36">
        <f>IF(AU12=0,0,(AU12*((LOG(AU12))/LOG(2))))</f>
        <v>0</v>
      </c>
    </row>
    <row r="13" spans="1:48" x14ac:dyDescent="0.25">
      <c r="A13" s="59">
        <v>21</v>
      </c>
      <c r="B13" s="59">
        <v>896</v>
      </c>
      <c r="C13" s="62">
        <v>11</v>
      </c>
      <c r="D13" s="59">
        <v>921</v>
      </c>
      <c r="E13" s="62">
        <v>11</v>
      </c>
      <c r="F13" s="59">
        <v>928</v>
      </c>
      <c r="G13" s="65"/>
      <c r="H13" s="65"/>
      <c r="I13" s="42"/>
      <c r="J13" s="42"/>
      <c r="K13" s="43">
        <v>0</v>
      </c>
      <c r="L13">
        <v>211</v>
      </c>
      <c r="N13" s="36">
        <v>221</v>
      </c>
      <c r="O13" s="36">
        <f>COUNTIF($L$7:$L$500,N13)</f>
        <v>18</v>
      </c>
      <c r="P13" s="36">
        <f>O13/$Q$4</f>
        <v>0.17821782178217821</v>
      </c>
      <c r="Q13" s="36">
        <f>IF(P13=0,0,(P13*((LOG(P13))/LOG(2))))</f>
        <v>-0.44345699666901667</v>
      </c>
      <c r="T13" s="36">
        <f>N13</f>
        <v>221</v>
      </c>
      <c r="U13" s="36">
        <f>COUNTIF(L7:L23,T13)</f>
        <v>5</v>
      </c>
      <c r="V13" s="36">
        <f>U13/(W4-U11)</f>
        <v>0.38461538461538464</v>
      </c>
      <c r="W13" s="36">
        <f>IF(V13=0,0,(V13*((LOG(V13))/LOG(2))))</f>
        <v>-0.53019677817451139</v>
      </c>
      <c r="Y13" s="36">
        <f>N13</f>
        <v>221</v>
      </c>
      <c r="Z13" s="36">
        <f>COUNTIF(L24:L40,Y13)</f>
        <v>2</v>
      </c>
      <c r="AA13" s="36">
        <f>Z13/(AB4-Z11)</f>
        <v>0.18181818181818182</v>
      </c>
      <c r="AB13" s="36">
        <f>IF(AA13=0,0,(AA13*((LOG(AA13))/LOG(2))))</f>
        <v>-0.44716938520678134</v>
      </c>
      <c r="AD13" s="36">
        <f>N13</f>
        <v>221</v>
      </c>
      <c r="AE13" s="36">
        <f>COUNTIF(L41:L56,AD13)</f>
        <v>2</v>
      </c>
      <c r="AF13" s="36">
        <f>AE13/(AG4-AE11)</f>
        <v>0.18181818181818182</v>
      </c>
      <c r="AG13" s="36">
        <f>IF(AF13=0,0,(AF13*((LOG(AF13))/LOG(2))))</f>
        <v>-0.44716938520678134</v>
      </c>
      <c r="AI13" s="36">
        <f>N13</f>
        <v>221</v>
      </c>
      <c r="AJ13" s="36">
        <f>COUNTIF(L57:L73,AI13)</f>
        <v>4</v>
      </c>
      <c r="AK13" s="36">
        <f>AJ13/(AL4-AJ11)</f>
        <v>0.33333333333333331</v>
      </c>
      <c r="AL13" s="36">
        <f>IF(AK13=0,0,(AK13*((LOG(AK13))/LOG(2))))</f>
        <v>-0.52832083357371862</v>
      </c>
      <c r="AN13" s="36">
        <f>N13</f>
        <v>221</v>
      </c>
      <c r="AO13" s="36">
        <f>COUNTIF(L74:L90,AN13)</f>
        <v>2</v>
      </c>
      <c r="AP13" s="36">
        <f>AO13/(AQ4-AO11)</f>
        <v>0.2857142857142857</v>
      </c>
      <c r="AQ13" s="36">
        <f>IF(AP13=0,0,(AP13*((LOG(AP13))/LOG(2))))</f>
        <v>-0.51638712058788683</v>
      </c>
      <c r="AS13" s="36">
        <f>N13</f>
        <v>221</v>
      </c>
      <c r="AT13" s="36">
        <f>COUNTIF(L91:L107,AS13)</f>
        <v>3</v>
      </c>
      <c r="AU13" s="36">
        <f>AT13/(AV4-AT11)</f>
        <v>0.42857142857142855</v>
      </c>
      <c r="AV13" s="36">
        <f>IF(AU13=0,0,(AU13*((LOG(AU13))/LOG(2))))</f>
        <v>-0.52388246628704915</v>
      </c>
    </row>
    <row r="14" spans="1:48" x14ac:dyDescent="0.25">
      <c r="A14" s="59">
        <v>21</v>
      </c>
      <c r="B14" s="59">
        <v>1034</v>
      </c>
      <c r="C14" s="62">
        <v>22</v>
      </c>
      <c r="D14" s="59">
        <v>1036</v>
      </c>
      <c r="E14" s="62">
        <v>13</v>
      </c>
      <c r="F14" s="59">
        <v>1075</v>
      </c>
      <c r="G14" s="65"/>
      <c r="H14" s="65"/>
      <c r="I14" s="42"/>
      <c r="J14" s="42"/>
      <c r="K14" s="43">
        <v>0</v>
      </c>
      <c r="L14">
        <v>221</v>
      </c>
      <c r="N14" s="36">
        <v>222</v>
      </c>
      <c r="O14" s="36">
        <f>COUNTIF($L$7:$L$500,N14)</f>
        <v>13</v>
      </c>
      <c r="P14" s="36">
        <f>O14/$Q$4</f>
        <v>0.12871287128712872</v>
      </c>
      <c r="Q14" s="36">
        <f>IF(P14=0,0,(P14*((LOG(P14))/LOG(2))))</f>
        <v>-0.38070329643504092</v>
      </c>
      <c r="T14" s="36">
        <f>N14</f>
        <v>222</v>
      </c>
      <c r="U14" s="36">
        <f>COUNTIF(L7:L23,T14)</f>
        <v>5</v>
      </c>
      <c r="V14" s="36">
        <f>U14/(W4-U11)</f>
        <v>0.38461538461538464</v>
      </c>
      <c r="W14" s="36">
        <f>IF(V14=0,0,(V14*((LOG(V14))/LOG(2))))</f>
        <v>-0.53019677817451139</v>
      </c>
      <c r="Y14" s="36">
        <f>N14</f>
        <v>222</v>
      </c>
      <c r="Z14" s="36">
        <f>COUNTIF(L24:L40,Y14)</f>
        <v>1</v>
      </c>
      <c r="AA14" s="36">
        <f>Z14/(AB4-Z11)</f>
        <v>9.0909090909090912E-2</v>
      </c>
      <c r="AB14" s="36">
        <f>IF(AA14=0,0,(AA14*((LOG(AA14))/LOG(2))))</f>
        <v>-0.31449378351248153</v>
      </c>
      <c r="AD14" s="36">
        <f>N14</f>
        <v>222</v>
      </c>
      <c r="AE14" s="36">
        <f>COUNTIF(L41:L56,AD14)</f>
        <v>2</v>
      </c>
      <c r="AF14" s="36">
        <f>AE14/(AG4-AE11)</f>
        <v>0.18181818181818182</v>
      </c>
      <c r="AG14" s="36">
        <f>IF(AF14=0,0,(AF14*((LOG(AF14))/LOG(2))))</f>
        <v>-0.44716938520678134</v>
      </c>
      <c r="AI14" s="36">
        <f>N14</f>
        <v>222</v>
      </c>
      <c r="AJ14" s="36">
        <f>COUNTIF(L57:L73,AI14)</f>
        <v>4</v>
      </c>
      <c r="AK14" s="36">
        <f>AJ14/(AL4-AJ11)</f>
        <v>0.33333333333333331</v>
      </c>
      <c r="AL14" s="36">
        <f>IF(AK14=0,0,(AK14*((LOG(AK14))/LOG(2))))</f>
        <v>-0.52832083357371862</v>
      </c>
      <c r="AN14" s="36">
        <f>N14</f>
        <v>222</v>
      </c>
      <c r="AO14" s="36">
        <f>COUNTIF(L74:L90,AN14)</f>
        <v>1</v>
      </c>
      <c r="AP14" s="36">
        <f>AO14/(AQ4-AO11)</f>
        <v>0.14285714285714285</v>
      </c>
      <c r="AQ14" s="36">
        <f>IF(AP14=0,0,(AP14*((LOG(AP14))/LOG(2))))</f>
        <v>-0.40105070315108626</v>
      </c>
      <c r="AS14" s="36">
        <f>N14</f>
        <v>222</v>
      </c>
      <c r="AT14" s="36">
        <f>COUNTIF(L91:L107,AS14)</f>
        <v>0</v>
      </c>
      <c r="AU14" s="36">
        <f>AT14/(AV4-AT11)</f>
        <v>0</v>
      </c>
      <c r="AV14" s="36">
        <f>IF(AU14=0,0,(AU14*((LOG(AU14))/LOG(2))))</f>
        <v>0</v>
      </c>
    </row>
    <row r="15" spans="1:48" x14ac:dyDescent="0.25">
      <c r="A15" s="59">
        <v>21</v>
      </c>
      <c r="B15" s="59">
        <v>1175</v>
      </c>
      <c r="C15" s="62">
        <v>11</v>
      </c>
      <c r="D15" s="59">
        <v>1214</v>
      </c>
      <c r="E15" s="62">
        <v>11</v>
      </c>
      <c r="F15" s="59">
        <v>1222</v>
      </c>
      <c r="G15" s="65"/>
      <c r="H15" s="65"/>
      <c r="I15" s="42"/>
      <c r="J15" s="42"/>
      <c r="K15" s="43">
        <v>0</v>
      </c>
      <c r="L15">
        <v>211</v>
      </c>
      <c r="P15">
        <f>SUM(P7:P14)</f>
        <v>1</v>
      </c>
      <c r="Q15">
        <f>-SUM(Q7:Q14)</f>
        <v>2.4412234318783539</v>
      </c>
      <c r="V15">
        <f>SUM(V7:V14)</f>
        <v>1</v>
      </c>
      <c r="W15">
        <f>-SUM(W7:W14)</f>
        <v>1.7604950297661979</v>
      </c>
      <c r="AA15">
        <f>SUM(AA7:AA14)</f>
        <v>1</v>
      </c>
      <c r="AB15">
        <f>-SUM(AB7:AB14)</f>
        <v>2.3685225277282065</v>
      </c>
      <c r="AF15">
        <f>SUM(AF7:AF14)</f>
        <v>1.0000000000000002</v>
      </c>
      <c r="AG15">
        <f>-SUM(AG7:AG14)</f>
        <v>2.1867043459100244</v>
      </c>
      <c r="AK15">
        <f>SUM(AK7:AK14)</f>
        <v>1</v>
      </c>
      <c r="AL15">
        <f>-SUM(AL7:AL14)</f>
        <v>2.0849625007211561</v>
      </c>
      <c r="AP15">
        <f>SUM(AP7:AP14)</f>
        <v>1</v>
      </c>
      <c r="AQ15">
        <f>-SUM(AQ7:AQ14)</f>
        <v>2.2359263506290326</v>
      </c>
      <c r="AU15">
        <f>SUM(AU7:AU14)</f>
        <v>1</v>
      </c>
      <c r="AV15">
        <f>-SUM(AV7:AV14)</f>
        <v>1.4488156357251847</v>
      </c>
    </row>
    <row r="16" spans="1:48" x14ac:dyDescent="0.25">
      <c r="A16" s="59">
        <v>21</v>
      </c>
      <c r="B16" s="59">
        <v>1354</v>
      </c>
      <c r="C16" s="62">
        <v>22</v>
      </c>
      <c r="D16" s="59">
        <v>1380</v>
      </c>
      <c r="E16" s="62">
        <v>13</v>
      </c>
      <c r="F16" s="59">
        <v>1409</v>
      </c>
      <c r="G16" s="65"/>
      <c r="H16" s="65"/>
      <c r="I16" s="42"/>
      <c r="J16" s="42"/>
      <c r="K16" s="43">
        <v>0</v>
      </c>
      <c r="L16">
        <v>221</v>
      </c>
      <c r="P16" s="28" t="s">
        <v>84</v>
      </c>
      <c r="Q16" s="28">
        <f>Q15/(LOG(Q4)/LOG(2))</f>
        <v>0.36664852689079985</v>
      </c>
      <c r="V16" s="28" t="s">
        <v>111</v>
      </c>
      <c r="W16" s="28">
        <f>W15/(LOG(W4)/LOG(2))</f>
        <v>0.43070606342874279</v>
      </c>
      <c r="AA16" s="28" t="s">
        <v>114</v>
      </c>
      <c r="AB16" s="28">
        <f>AB15/(LOG(AB4)/LOG(2))</f>
        <v>0.57946032042793683</v>
      </c>
      <c r="AF16" s="28" t="s">
        <v>115</v>
      </c>
      <c r="AG16" s="28">
        <f>AG15/(LOG(AG4)/LOG(2))</f>
        <v>0.5466760864775061</v>
      </c>
      <c r="AK16" s="28" t="s">
        <v>116</v>
      </c>
      <c r="AL16" s="28">
        <f>AL15/(LOG(AL4)/LOG(2))</f>
        <v>0.51008720609760305</v>
      </c>
      <c r="AP16" s="28" t="s">
        <v>117</v>
      </c>
      <c r="AQ16" s="28">
        <f>AQ15/(LOG(AQ4)/LOG(2))</f>
        <v>0.54702059381781964</v>
      </c>
      <c r="AU16" s="28" t="s">
        <v>118</v>
      </c>
      <c r="AV16" s="28">
        <f>AV15/(LOG(AV4)/LOG(2))</f>
        <v>0.35445353070952873</v>
      </c>
    </row>
    <row r="17" spans="1:22" x14ac:dyDescent="0.25">
      <c r="A17" s="59">
        <v>21</v>
      </c>
      <c r="B17" s="59">
        <v>1510</v>
      </c>
      <c r="C17" s="62">
        <v>22</v>
      </c>
      <c r="D17" s="59">
        <v>1538</v>
      </c>
      <c r="E17" s="62">
        <v>24</v>
      </c>
      <c r="F17" s="59">
        <v>1578</v>
      </c>
      <c r="G17" s="65"/>
      <c r="H17" s="65"/>
      <c r="I17" s="42"/>
      <c r="J17" s="42"/>
      <c r="K17" s="43">
        <v>0</v>
      </c>
      <c r="L17">
        <v>222</v>
      </c>
    </row>
    <row r="18" spans="1:22" x14ac:dyDescent="0.25">
      <c r="A18" s="59">
        <v>12</v>
      </c>
      <c r="B18" s="59">
        <v>1708</v>
      </c>
      <c r="C18" s="62">
        <v>13</v>
      </c>
      <c r="D18" s="59">
        <v>1719</v>
      </c>
      <c r="E18" s="62">
        <v>13</v>
      </c>
      <c r="F18" s="59">
        <v>1726</v>
      </c>
      <c r="G18" s="65"/>
      <c r="H18" s="65"/>
      <c r="I18" s="42"/>
      <c r="J18" s="42"/>
      <c r="K18" s="43">
        <v>0</v>
      </c>
      <c r="L18">
        <v>111</v>
      </c>
    </row>
    <row r="19" spans="1:22" x14ac:dyDescent="0.25">
      <c r="A19" s="59">
        <v>21</v>
      </c>
      <c r="B19" s="59">
        <v>1825</v>
      </c>
      <c r="C19" s="62">
        <v>22</v>
      </c>
      <c r="D19" s="59">
        <v>1865</v>
      </c>
      <c r="E19" s="62">
        <v>24</v>
      </c>
      <c r="F19" s="59">
        <v>1915</v>
      </c>
      <c r="G19" s="65"/>
      <c r="H19" s="65"/>
      <c r="I19" s="42"/>
      <c r="J19" s="42"/>
      <c r="K19" s="43">
        <v>0</v>
      </c>
      <c r="L19">
        <v>222</v>
      </c>
      <c r="N19" s="40" t="s">
        <v>97</v>
      </c>
      <c r="O19" s="40"/>
      <c r="P19" s="45"/>
      <c r="Q19" s="45"/>
      <c r="R19" s="45"/>
      <c r="S19" s="45"/>
      <c r="T19" s="45"/>
      <c r="U19" s="45"/>
      <c r="V19" s="46"/>
    </row>
    <row r="20" spans="1:22" x14ac:dyDescent="0.25">
      <c r="A20" s="59">
        <v>21</v>
      </c>
      <c r="B20" s="59">
        <v>2021</v>
      </c>
      <c r="C20" s="62">
        <v>22</v>
      </c>
      <c r="D20" s="59">
        <v>2041</v>
      </c>
      <c r="E20" s="62">
        <v>13</v>
      </c>
      <c r="F20" s="59">
        <v>2076</v>
      </c>
      <c r="G20" s="65"/>
      <c r="H20" s="65"/>
      <c r="I20" s="42"/>
      <c r="J20" s="42"/>
      <c r="K20" s="43">
        <v>0</v>
      </c>
      <c r="L20">
        <v>221</v>
      </c>
      <c r="N20" s="40">
        <f>COUNTIF(L7:L107,G3)</f>
        <v>40</v>
      </c>
      <c r="O20" s="40"/>
      <c r="P20" s="47">
        <v>17</v>
      </c>
      <c r="Q20" s="47">
        <v>17</v>
      </c>
      <c r="R20" s="47">
        <v>16</v>
      </c>
      <c r="S20" s="47">
        <v>17</v>
      </c>
      <c r="T20" s="47">
        <v>17</v>
      </c>
      <c r="U20" s="47">
        <v>17</v>
      </c>
      <c r="V20" s="46"/>
    </row>
    <row r="21" spans="1:22" x14ac:dyDescent="0.25">
      <c r="A21" s="59">
        <v>21</v>
      </c>
      <c r="B21" s="59">
        <v>2190</v>
      </c>
      <c r="C21" s="62">
        <v>11</v>
      </c>
      <c r="D21" s="59">
        <v>2236</v>
      </c>
      <c r="E21" s="62">
        <v>11</v>
      </c>
      <c r="F21" s="59">
        <v>2241</v>
      </c>
      <c r="G21" s="65"/>
      <c r="H21" s="65"/>
      <c r="I21" s="42"/>
      <c r="J21" s="42"/>
      <c r="K21" s="43">
        <v>0</v>
      </c>
      <c r="L21">
        <v>211</v>
      </c>
      <c r="O21" s="41"/>
      <c r="P21" s="45" t="s">
        <v>98</v>
      </c>
      <c r="Q21" s="45"/>
      <c r="R21" s="45"/>
      <c r="S21" s="45"/>
      <c r="T21" s="45"/>
      <c r="U21" s="45"/>
      <c r="V21" s="45"/>
    </row>
    <row r="22" spans="1:22" x14ac:dyDescent="0.25">
      <c r="A22" s="59">
        <v>21</v>
      </c>
      <c r="B22" s="59">
        <v>2381</v>
      </c>
      <c r="C22" s="62">
        <v>22</v>
      </c>
      <c r="D22" s="59">
        <v>2413</v>
      </c>
      <c r="E22" s="62">
        <v>24</v>
      </c>
      <c r="F22" s="59">
        <v>2415</v>
      </c>
      <c r="G22" s="65"/>
      <c r="H22" s="65"/>
      <c r="I22" s="42"/>
      <c r="J22" s="42"/>
      <c r="K22" s="43">
        <v>0</v>
      </c>
      <c r="L22">
        <v>222</v>
      </c>
      <c r="O22" s="41"/>
      <c r="P22" s="47" t="s">
        <v>105</v>
      </c>
      <c r="Q22" s="47" t="s">
        <v>106</v>
      </c>
      <c r="R22" s="47" t="s">
        <v>107</v>
      </c>
      <c r="S22" s="47" t="s">
        <v>108</v>
      </c>
      <c r="T22" s="47" t="s">
        <v>109</v>
      </c>
      <c r="U22" s="47" t="s">
        <v>110</v>
      </c>
      <c r="V22" s="45"/>
    </row>
    <row r="23" spans="1:22" x14ac:dyDescent="0.25">
      <c r="A23" s="59">
        <v>21</v>
      </c>
      <c r="B23" s="59">
        <v>2516</v>
      </c>
      <c r="C23" s="62">
        <v>11</v>
      </c>
      <c r="D23" s="59">
        <v>2536</v>
      </c>
      <c r="E23" s="62">
        <v>11</v>
      </c>
      <c r="F23" s="59">
        <v>2543</v>
      </c>
      <c r="G23" s="65"/>
      <c r="H23" s="65"/>
      <c r="I23" s="42"/>
      <c r="J23" s="42"/>
      <c r="K23" s="43">
        <v>0</v>
      </c>
      <c r="L23">
        <v>211</v>
      </c>
      <c r="O23" s="45" t="s">
        <v>99</v>
      </c>
      <c r="P23" s="47">
        <f>$G$3</f>
        <v>211</v>
      </c>
      <c r="Q23" s="47">
        <f>$G$3</f>
        <v>211</v>
      </c>
      <c r="R23" s="47">
        <f>$G$3</f>
        <v>211</v>
      </c>
      <c r="S23" s="47">
        <f>$G$3</f>
        <v>211</v>
      </c>
      <c r="T23" s="47">
        <f>$G$3</f>
        <v>211</v>
      </c>
      <c r="U23" s="47">
        <f>$G$3</f>
        <v>211</v>
      </c>
      <c r="V23" s="45"/>
    </row>
    <row r="24" spans="1:22" x14ac:dyDescent="0.25">
      <c r="A24" s="60">
        <v>12</v>
      </c>
      <c r="B24" s="60">
        <v>2714</v>
      </c>
      <c r="C24" s="63">
        <v>13</v>
      </c>
      <c r="D24" s="60">
        <v>2721</v>
      </c>
      <c r="E24" s="63">
        <v>13</v>
      </c>
      <c r="F24" s="60">
        <v>2729</v>
      </c>
      <c r="G24" s="66"/>
      <c r="H24" s="66"/>
      <c r="I24" s="41"/>
      <c r="J24" s="41"/>
      <c r="K24" s="51">
        <v>0</v>
      </c>
      <c r="L24">
        <v>111</v>
      </c>
      <c r="O24" s="45" t="s">
        <v>100</v>
      </c>
      <c r="P24" s="47">
        <f>U11</f>
        <v>4</v>
      </c>
      <c r="Q24" s="47">
        <f>Z11</f>
        <v>6</v>
      </c>
      <c r="R24" s="47">
        <f>AE11</f>
        <v>5</v>
      </c>
      <c r="S24" s="47">
        <f>AJ11</f>
        <v>5</v>
      </c>
      <c r="T24" s="47">
        <f>AO11</f>
        <v>10</v>
      </c>
      <c r="U24" s="47">
        <f>AT11</f>
        <v>10</v>
      </c>
      <c r="V24" s="45"/>
    </row>
    <row r="25" spans="1:22" x14ac:dyDescent="0.25">
      <c r="A25" s="60">
        <v>21</v>
      </c>
      <c r="B25" s="60">
        <v>2827</v>
      </c>
      <c r="C25" s="63">
        <v>11</v>
      </c>
      <c r="D25" s="60">
        <v>2850</v>
      </c>
      <c r="E25" s="63">
        <v>11</v>
      </c>
      <c r="F25" s="60">
        <v>2856</v>
      </c>
      <c r="G25" s="66"/>
      <c r="H25" s="66"/>
      <c r="I25" s="41"/>
      <c r="J25" s="41"/>
      <c r="K25" s="51">
        <v>0</v>
      </c>
      <c r="L25">
        <v>211</v>
      </c>
      <c r="O25" s="48" t="s">
        <v>101</v>
      </c>
      <c r="P25" s="42"/>
      <c r="Q25" s="42"/>
      <c r="R25" s="42"/>
      <c r="S25" s="42"/>
      <c r="T25" s="42"/>
      <c r="U25" s="42"/>
      <c r="V25" s="42"/>
    </row>
    <row r="26" spans="1:22" x14ac:dyDescent="0.25">
      <c r="A26" s="60">
        <v>12</v>
      </c>
      <c r="B26" s="60">
        <v>2966</v>
      </c>
      <c r="C26" s="63">
        <v>13</v>
      </c>
      <c r="D26" s="60">
        <v>2970</v>
      </c>
      <c r="E26" s="63">
        <v>13</v>
      </c>
      <c r="F26" s="60">
        <v>2983</v>
      </c>
      <c r="G26" s="66"/>
      <c r="H26" s="66"/>
      <c r="I26" s="41"/>
      <c r="J26" s="41"/>
      <c r="K26" s="51">
        <v>0</v>
      </c>
      <c r="L26">
        <v>111</v>
      </c>
      <c r="O26" s="49" t="s">
        <v>102</v>
      </c>
      <c r="P26" s="44"/>
      <c r="Q26" s="44"/>
      <c r="R26" s="44"/>
      <c r="S26" s="44"/>
      <c r="T26" s="44"/>
      <c r="U26" s="44"/>
      <c r="V26" s="41"/>
    </row>
    <row r="27" spans="1:22" x14ac:dyDescent="0.25">
      <c r="A27" s="60">
        <v>21</v>
      </c>
      <c r="B27" s="60">
        <v>3082</v>
      </c>
      <c r="C27" s="63">
        <v>11</v>
      </c>
      <c r="D27" s="60">
        <v>3103</v>
      </c>
      <c r="E27" s="63">
        <v>11</v>
      </c>
      <c r="F27" s="60">
        <v>3111</v>
      </c>
      <c r="G27" s="66"/>
      <c r="H27" s="66"/>
      <c r="I27" s="41"/>
      <c r="J27" s="41"/>
      <c r="K27" s="51">
        <v>0</v>
      </c>
      <c r="L27">
        <v>211</v>
      </c>
      <c r="O27" s="48" t="s">
        <v>103</v>
      </c>
      <c r="P27" s="42"/>
      <c r="Q27" s="42"/>
      <c r="R27" s="42"/>
      <c r="S27" s="42"/>
      <c r="T27" s="42"/>
      <c r="U27" s="42"/>
      <c r="V27" s="42"/>
    </row>
    <row r="28" spans="1:22" x14ac:dyDescent="0.25">
      <c r="A28" s="60">
        <v>21</v>
      </c>
      <c r="B28" s="60">
        <v>3212</v>
      </c>
      <c r="C28" s="63">
        <v>11</v>
      </c>
      <c r="D28" s="60">
        <v>3234</v>
      </c>
      <c r="E28" s="63">
        <v>11</v>
      </c>
      <c r="F28" s="60">
        <v>3245</v>
      </c>
      <c r="G28" s="66"/>
      <c r="H28" s="66"/>
      <c r="I28" s="41"/>
      <c r="J28" s="41"/>
      <c r="K28" s="51">
        <v>0</v>
      </c>
      <c r="L28">
        <v>211</v>
      </c>
      <c r="N28" s="41"/>
      <c r="O28" s="50" t="s">
        <v>104</v>
      </c>
      <c r="P28">
        <f>F23/P20</f>
        <v>149.58823529411765</v>
      </c>
      <c r="Q28">
        <f>(F40-F23)/Q20</f>
        <v>151.76470588235293</v>
      </c>
      <c r="R28">
        <f>(F56-F40)/R20</f>
        <v>153.375</v>
      </c>
      <c r="S28">
        <f>(F73-F56)/S20</f>
        <v>155.58823529411765</v>
      </c>
      <c r="T28">
        <f>(F90-F73)/T20</f>
        <v>147.70588235294119</v>
      </c>
      <c r="U28">
        <f>(F107-F90)/U20</f>
        <v>145.1764705882353</v>
      </c>
    </row>
    <row r="29" spans="1:22" x14ac:dyDescent="0.25">
      <c r="A29" s="60">
        <v>12</v>
      </c>
      <c r="B29" s="60">
        <v>3350</v>
      </c>
      <c r="C29" s="63">
        <v>24</v>
      </c>
      <c r="D29" s="60">
        <v>3360</v>
      </c>
      <c r="E29" s="63">
        <v>13</v>
      </c>
      <c r="F29" s="60">
        <v>3377</v>
      </c>
      <c r="G29" s="66"/>
      <c r="H29" s="66"/>
      <c r="I29" s="41"/>
      <c r="J29" s="41"/>
      <c r="K29" s="51">
        <v>0</v>
      </c>
      <c r="L29">
        <v>121</v>
      </c>
    </row>
    <row r="30" spans="1:22" x14ac:dyDescent="0.25">
      <c r="A30" s="60">
        <v>12</v>
      </c>
      <c r="B30" s="60">
        <v>3518</v>
      </c>
      <c r="C30" s="63">
        <v>13</v>
      </c>
      <c r="D30" s="60">
        <v>3536</v>
      </c>
      <c r="E30" s="63">
        <v>13</v>
      </c>
      <c r="F30" s="60">
        <v>3543</v>
      </c>
      <c r="G30" s="66"/>
      <c r="H30" s="66"/>
      <c r="I30" s="41"/>
      <c r="J30" s="41"/>
      <c r="K30" s="51">
        <v>0</v>
      </c>
      <c r="L30">
        <v>111</v>
      </c>
    </row>
    <row r="31" spans="1:22" x14ac:dyDescent="0.25">
      <c r="A31" s="60">
        <v>21</v>
      </c>
      <c r="B31" s="60">
        <v>3641</v>
      </c>
      <c r="C31" s="63">
        <v>22</v>
      </c>
      <c r="D31" s="60">
        <v>3663</v>
      </c>
      <c r="E31" s="63">
        <v>24</v>
      </c>
      <c r="F31" s="60">
        <v>3680</v>
      </c>
      <c r="G31" s="66"/>
      <c r="H31" s="66"/>
      <c r="I31" s="41"/>
      <c r="J31" s="41"/>
      <c r="K31" s="51">
        <v>0</v>
      </c>
      <c r="L31">
        <v>222</v>
      </c>
    </row>
    <row r="32" spans="1:22" x14ac:dyDescent="0.25">
      <c r="A32" s="60">
        <v>12</v>
      </c>
      <c r="B32" s="60">
        <v>3795</v>
      </c>
      <c r="C32" s="63">
        <v>24</v>
      </c>
      <c r="D32" s="60">
        <v>3864</v>
      </c>
      <c r="E32" s="63">
        <v>24</v>
      </c>
      <c r="F32" s="60">
        <v>3867</v>
      </c>
      <c r="G32" s="66"/>
      <c r="H32" s="66"/>
      <c r="I32" s="41"/>
      <c r="J32" s="41"/>
      <c r="K32" s="51">
        <v>0</v>
      </c>
      <c r="L32">
        <v>122</v>
      </c>
    </row>
    <row r="33" spans="1:12" x14ac:dyDescent="0.25">
      <c r="A33" s="60">
        <v>12</v>
      </c>
      <c r="B33" s="60">
        <v>3984</v>
      </c>
      <c r="C33" s="63">
        <v>13</v>
      </c>
      <c r="D33" s="60">
        <v>3991</v>
      </c>
      <c r="E33" s="63">
        <v>13</v>
      </c>
      <c r="F33" s="60">
        <v>3998</v>
      </c>
      <c r="G33" s="66"/>
      <c r="H33" s="66"/>
      <c r="I33" s="41"/>
      <c r="J33" s="41"/>
      <c r="K33" s="51">
        <v>0</v>
      </c>
      <c r="L33">
        <v>111</v>
      </c>
    </row>
    <row r="34" spans="1:12" x14ac:dyDescent="0.25">
      <c r="A34" s="60">
        <v>21</v>
      </c>
      <c r="B34" s="60">
        <v>4105</v>
      </c>
      <c r="C34" s="63">
        <v>22</v>
      </c>
      <c r="D34" s="60">
        <v>4144</v>
      </c>
      <c r="E34" s="63">
        <v>13</v>
      </c>
      <c r="F34" s="60">
        <v>4198</v>
      </c>
      <c r="G34" s="66"/>
      <c r="H34" s="66"/>
      <c r="I34" s="41"/>
      <c r="J34" s="41"/>
      <c r="K34" s="51">
        <v>0</v>
      </c>
      <c r="L34">
        <v>221</v>
      </c>
    </row>
    <row r="35" spans="1:12" x14ac:dyDescent="0.25">
      <c r="A35" s="60">
        <v>12</v>
      </c>
      <c r="B35" s="60">
        <v>4309</v>
      </c>
      <c r="C35" s="63">
        <v>24</v>
      </c>
      <c r="D35" s="60">
        <v>4338</v>
      </c>
      <c r="E35" s="63">
        <v>13</v>
      </c>
      <c r="F35" s="60">
        <v>4348</v>
      </c>
      <c r="G35" s="66"/>
      <c r="H35" s="66"/>
      <c r="I35" s="41"/>
      <c r="J35" s="41"/>
      <c r="K35" s="51">
        <v>0</v>
      </c>
      <c r="L35">
        <v>121</v>
      </c>
    </row>
    <row r="36" spans="1:12" x14ac:dyDescent="0.25">
      <c r="A36" s="60">
        <v>12</v>
      </c>
      <c r="B36" s="60">
        <v>4484</v>
      </c>
      <c r="C36" s="63">
        <v>13</v>
      </c>
      <c r="D36" s="60">
        <v>4492</v>
      </c>
      <c r="E36" s="63">
        <v>24</v>
      </c>
      <c r="F36" s="60">
        <v>4518</v>
      </c>
      <c r="G36" s="66"/>
      <c r="H36" s="66"/>
      <c r="I36" s="41"/>
      <c r="J36" s="41"/>
      <c r="K36" s="51">
        <v>0</v>
      </c>
      <c r="L36">
        <v>112</v>
      </c>
    </row>
    <row r="37" spans="1:12" x14ac:dyDescent="0.25">
      <c r="A37" s="60">
        <v>21</v>
      </c>
      <c r="B37" s="60">
        <v>4628</v>
      </c>
      <c r="C37" s="63">
        <v>11</v>
      </c>
      <c r="D37" s="60">
        <v>4642</v>
      </c>
      <c r="E37" s="63">
        <v>11</v>
      </c>
      <c r="F37" s="60">
        <v>4649</v>
      </c>
      <c r="G37" s="66"/>
      <c r="H37" s="66"/>
      <c r="I37" s="41"/>
      <c r="J37" s="41"/>
      <c r="K37" s="51">
        <v>0</v>
      </c>
      <c r="L37">
        <v>211</v>
      </c>
    </row>
    <row r="38" spans="1:12" x14ac:dyDescent="0.25">
      <c r="A38" s="60">
        <v>21</v>
      </c>
      <c r="B38" s="60">
        <v>4779</v>
      </c>
      <c r="C38" s="63">
        <v>22</v>
      </c>
      <c r="D38" s="60">
        <v>4794</v>
      </c>
      <c r="E38" s="63">
        <v>13</v>
      </c>
      <c r="F38" s="60">
        <v>4813</v>
      </c>
      <c r="G38" s="66"/>
      <c r="H38" s="66"/>
      <c r="I38" s="41"/>
      <c r="J38" s="41"/>
      <c r="K38" s="51">
        <v>0</v>
      </c>
      <c r="L38">
        <v>221</v>
      </c>
    </row>
    <row r="39" spans="1:12" x14ac:dyDescent="0.25">
      <c r="A39" s="60">
        <v>21</v>
      </c>
      <c r="B39" s="60">
        <v>4939</v>
      </c>
      <c r="C39" s="63">
        <v>11</v>
      </c>
      <c r="D39" s="60">
        <v>4949</v>
      </c>
      <c r="E39" s="63">
        <v>11</v>
      </c>
      <c r="F39" s="60">
        <v>4960</v>
      </c>
      <c r="G39" s="66"/>
      <c r="H39" s="66"/>
      <c r="I39" s="41"/>
      <c r="J39" s="41"/>
      <c r="K39" s="51">
        <v>0</v>
      </c>
      <c r="L39">
        <v>211</v>
      </c>
    </row>
    <row r="40" spans="1:12" x14ac:dyDescent="0.25">
      <c r="A40" s="60">
        <v>21</v>
      </c>
      <c r="B40" s="60">
        <v>5053</v>
      </c>
      <c r="C40" s="63">
        <v>11</v>
      </c>
      <c r="D40" s="60">
        <v>5116</v>
      </c>
      <c r="E40" s="63">
        <v>11</v>
      </c>
      <c r="F40" s="60">
        <v>5123</v>
      </c>
      <c r="G40" s="66"/>
      <c r="H40" s="66"/>
      <c r="I40" s="41"/>
      <c r="J40" s="41"/>
      <c r="K40" s="51">
        <v>0</v>
      </c>
      <c r="L40">
        <v>211</v>
      </c>
    </row>
    <row r="41" spans="1:12" x14ac:dyDescent="0.25">
      <c r="A41" s="59">
        <v>12</v>
      </c>
      <c r="B41" s="59">
        <v>5238</v>
      </c>
      <c r="C41" s="62">
        <v>13</v>
      </c>
      <c r="D41" s="59">
        <v>5244</v>
      </c>
      <c r="E41" s="62">
        <v>13</v>
      </c>
      <c r="F41" s="59">
        <v>5254</v>
      </c>
      <c r="G41" s="65"/>
      <c r="H41" s="65"/>
      <c r="I41" s="42"/>
      <c r="J41" s="42"/>
      <c r="K41" s="43">
        <v>0</v>
      </c>
      <c r="L41">
        <v>111</v>
      </c>
    </row>
    <row r="42" spans="1:12" x14ac:dyDescent="0.25">
      <c r="A42" s="59">
        <v>21</v>
      </c>
      <c r="B42" s="59">
        <v>5352</v>
      </c>
      <c r="C42" s="62">
        <v>11</v>
      </c>
      <c r="D42" s="59">
        <v>5373</v>
      </c>
      <c r="E42" s="62">
        <v>11</v>
      </c>
      <c r="F42" s="59">
        <v>5384</v>
      </c>
      <c r="G42" s="65"/>
      <c r="H42" s="65"/>
      <c r="I42" s="42"/>
      <c r="J42" s="42"/>
      <c r="K42" s="43">
        <v>0</v>
      </c>
      <c r="L42">
        <v>211</v>
      </c>
    </row>
    <row r="43" spans="1:12" x14ac:dyDescent="0.25">
      <c r="A43" s="59">
        <v>21</v>
      </c>
      <c r="B43" s="59">
        <v>5565</v>
      </c>
      <c r="C43" s="62">
        <v>22</v>
      </c>
      <c r="D43" s="59">
        <v>5599</v>
      </c>
      <c r="E43" s="62">
        <v>13</v>
      </c>
      <c r="F43" s="59">
        <v>5607</v>
      </c>
      <c r="G43" s="65"/>
      <c r="H43" s="65"/>
      <c r="I43" s="42"/>
      <c r="J43" s="42"/>
      <c r="K43" s="43">
        <v>0</v>
      </c>
      <c r="L43">
        <v>221</v>
      </c>
    </row>
    <row r="44" spans="1:12" x14ac:dyDescent="0.25">
      <c r="A44" s="59">
        <v>21</v>
      </c>
      <c r="B44" s="59">
        <v>5725</v>
      </c>
      <c r="C44" s="62">
        <v>11</v>
      </c>
      <c r="D44" s="59">
        <v>5766</v>
      </c>
      <c r="E44" s="62">
        <v>11</v>
      </c>
      <c r="F44" s="59">
        <v>5773</v>
      </c>
      <c r="G44" s="65"/>
      <c r="H44" s="65"/>
      <c r="I44" s="42"/>
      <c r="J44" s="42"/>
      <c r="K44" s="43">
        <v>0</v>
      </c>
      <c r="L44">
        <v>211</v>
      </c>
    </row>
    <row r="45" spans="1:12" x14ac:dyDescent="0.25">
      <c r="A45" s="59">
        <v>12</v>
      </c>
      <c r="B45" s="59">
        <v>5891</v>
      </c>
      <c r="C45" s="62">
        <v>13</v>
      </c>
      <c r="D45" s="59">
        <v>5902</v>
      </c>
      <c r="E45" s="62">
        <v>13</v>
      </c>
      <c r="F45" s="59">
        <v>5909</v>
      </c>
      <c r="G45" s="65"/>
      <c r="H45" s="65"/>
      <c r="I45" s="42"/>
      <c r="J45" s="42"/>
      <c r="K45" s="43">
        <v>0</v>
      </c>
      <c r="L45">
        <v>111</v>
      </c>
    </row>
    <row r="46" spans="1:12" x14ac:dyDescent="0.25">
      <c r="A46" s="59">
        <v>12</v>
      </c>
      <c r="B46" s="59">
        <v>6019</v>
      </c>
      <c r="C46" s="62">
        <v>13</v>
      </c>
      <c r="D46" s="59">
        <v>6033</v>
      </c>
      <c r="E46" s="62">
        <v>13</v>
      </c>
      <c r="F46" s="59">
        <v>6041</v>
      </c>
      <c r="G46" s="65"/>
      <c r="H46" s="65"/>
      <c r="I46" s="42"/>
      <c r="J46" s="42"/>
      <c r="K46" s="43">
        <v>0</v>
      </c>
      <c r="L46">
        <v>111</v>
      </c>
    </row>
    <row r="47" spans="1:12" x14ac:dyDescent="0.25">
      <c r="A47" s="59">
        <v>21</v>
      </c>
      <c r="B47" s="59">
        <v>6149</v>
      </c>
      <c r="C47" s="62">
        <v>22</v>
      </c>
      <c r="D47" s="59">
        <v>6181</v>
      </c>
      <c r="E47" s="62">
        <v>24</v>
      </c>
      <c r="F47" s="59">
        <v>6222</v>
      </c>
      <c r="G47" s="65"/>
      <c r="H47" s="65"/>
      <c r="I47" s="42"/>
      <c r="J47" s="42"/>
      <c r="K47" s="43">
        <v>0</v>
      </c>
      <c r="L47">
        <v>222</v>
      </c>
    </row>
    <row r="48" spans="1:12" x14ac:dyDescent="0.25">
      <c r="A48" s="59">
        <v>21</v>
      </c>
      <c r="B48" s="59">
        <v>6321</v>
      </c>
      <c r="C48" s="62">
        <v>11</v>
      </c>
      <c r="D48" s="59">
        <v>6343</v>
      </c>
      <c r="E48" s="62">
        <v>11</v>
      </c>
      <c r="F48" s="59">
        <v>6354</v>
      </c>
      <c r="G48" s="65"/>
      <c r="H48" s="65"/>
      <c r="I48" s="42"/>
      <c r="J48" s="42"/>
      <c r="K48" s="43">
        <v>0</v>
      </c>
      <c r="L48">
        <v>211</v>
      </c>
    </row>
    <row r="49" spans="1:12" x14ac:dyDescent="0.25">
      <c r="A49" s="59">
        <v>12</v>
      </c>
      <c r="B49" s="59">
        <v>6470</v>
      </c>
      <c r="C49" s="62">
        <v>13</v>
      </c>
      <c r="D49" s="59">
        <v>6478</v>
      </c>
      <c r="E49" s="62">
        <v>13</v>
      </c>
      <c r="F49" s="59">
        <v>6487</v>
      </c>
      <c r="G49" s="65"/>
      <c r="H49" s="65"/>
      <c r="I49" s="42"/>
      <c r="J49" s="42"/>
      <c r="K49" s="43">
        <v>0</v>
      </c>
      <c r="L49">
        <v>111</v>
      </c>
    </row>
    <row r="50" spans="1:12" x14ac:dyDescent="0.25">
      <c r="A50" s="59">
        <v>21</v>
      </c>
      <c r="B50" s="59">
        <v>6588</v>
      </c>
      <c r="C50" s="62">
        <v>11</v>
      </c>
      <c r="D50" s="59">
        <v>6599</v>
      </c>
      <c r="E50" s="62">
        <v>11</v>
      </c>
      <c r="F50" s="59">
        <v>6606</v>
      </c>
      <c r="G50" s="65"/>
      <c r="H50" s="65"/>
      <c r="I50" s="42"/>
      <c r="J50" s="42"/>
      <c r="K50" s="43">
        <v>0</v>
      </c>
      <c r="L50">
        <v>211</v>
      </c>
    </row>
    <row r="51" spans="1:12" x14ac:dyDescent="0.25">
      <c r="A51" s="59">
        <v>21</v>
      </c>
      <c r="B51" s="59">
        <v>6702</v>
      </c>
      <c r="C51" s="62">
        <v>11</v>
      </c>
      <c r="D51" s="59">
        <v>6735</v>
      </c>
      <c r="E51" s="62">
        <v>22</v>
      </c>
      <c r="F51" s="59">
        <v>6758</v>
      </c>
      <c r="G51" s="65"/>
      <c r="H51" s="65"/>
      <c r="I51" s="42"/>
      <c r="J51" s="42"/>
      <c r="K51" s="43">
        <v>0</v>
      </c>
      <c r="L51">
        <v>212</v>
      </c>
    </row>
    <row r="52" spans="1:12" x14ac:dyDescent="0.25">
      <c r="A52" s="59">
        <v>12</v>
      </c>
      <c r="B52" s="59">
        <v>6892</v>
      </c>
      <c r="C52" s="62">
        <v>24</v>
      </c>
      <c r="D52" s="59">
        <v>6943</v>
      </c>
      <c r="E52" s="62">
        <v>24</v>
      </c>
      <c r="F52" s="59">
        <v>6968</v>
      </c>
      <c r="G52" s="65"/>
      <c r="H52" s="65"/>
      <c r="I52" s="42"/>
      <c r="J52" s="42"/>
      <c r="K52" s="43">
        <v>0</v>
      </c>
      <c r="L52">
        <v>122</v>
      </c>
    </row>
    <row r="53" spans="1:12" x14ac:dyDescent="0.25">
      <c r="A53" s="59">
        <v>21</v>
      </c>
      <c r="B53" s="59">
        <v>7080</v>
      </c>
      <c r="C53" s="62">
        <v>11</v>
      </c>
      <c r="D53" s="59">
        <v>7094</v>
      </c>
      <c r="E53" s="62">
        <v>11</v>
      </c>
      <c r="F53" s="59">
        <v>7101</v>
      </c>
      <c r="G53" s="65"/>
      <c r="H53" s="65"/>
      <c r="I53" s="42"/>
      <c r="J53" s="42"/>
      <c r="K53" s="43">
        <v>0</v>
      </c>
      <c r="L53">
        <v>211</v>
      </c>
    </row>
    <row r="54" spans="1:12" x14ac:dyDescent="0.25">
      <c r="A54" s="59">
        <v>21</v>
      </c>
      <c r="B54" s="59">
        <v>7201</v>
      </c>
      <c r="C54" s="62">
        <v>22</v>
      </c>
      <c r="D54" s="59">
        <v>7203</v>
      </c>
      <c r="E54" s="62">
        <v>13</v>
      </c>
      <c r="F54" s="59">
        <v>7229</v>
      </c>
      <c r="G54" s="65"/>
      <c r="H54" s="65"/>
      <c r="I54" s="42"/>
      <c r="J54" s="42"/>
      <c r="K54" s="43">
        <v>0</v>
      </c>
      <c r="L54">
        <v>221</v>
      </c>
    </row>
    <row r="55" spans="1:12" x14ac:dyDescent="0.25">
      <c r="A55" s="59">
        <v>21</v>
      </c>
      <c r="B55" s="59">
        <v>7356</v>
      </c>
      <c r="C55" s="62">
        <v>22</v>
      </c>
      <c r="D55" s="59">
        <v>7424</v>
      </c>
      <c r="E55" s="62">
        <v>24</v>
      </c>
      <c r="F55" s="59">
        <v>7439</v>
      </c>
      <c r="G55" s="65"/>
      <c r="H55" s="65"/>
      <c r="I55" s="42"/>
      <c r="J55" s="42"/>
      <c r="K55" s="43">
        <v>0</v>
      </c>
      <c r="L55">
        <v>222</v>
      </c>
    </row>
    <row r="56" spans="1:12" x14ac:dyDescent="0.25">
      <c r="A56" s="59">
        <v>21</v>
      </c>
      <c r="B56" s="59">
        <v>7546</v>
      </c>
      <c r="C56" s="62">
        <v>11</v>
      </c>
      <c r="D56" s="59">
        <v>7564</v>
      </c>
      <c r="E56" s="62">
        <v>22</v>
      </c>
      <c r="F56" s="59">
        <v>7577</v>
      </c>
      <c r="G56" s="65"/>
      <c r="H56" s="65"/>
      <c r="I56" s="42"/>
      <c r="J56" s="42"/>
      <c r="K56" s="43">
        <v>0</v>
      </c>
      <c r="L56">
        <v>212</v>
      </c>
    </row>
    <row r="57" spans="1:12" x14ac:dyDescent="0.25">
      <c r="A57" s="60">
        <v>21</v>
      </c>
      <c r="B57" s="60">
        <v>7683</v>
      </c>
      <c r="C57" s="63">
        <v>22</v>
      </c>
      <c r="D57" s="60">
        <v>7700</v>
      </c>
      <c r="E57" s="63">
        <v>13</v>
      </c>
      <c r="F57" s="60">
        <v>7729</v>
      </c>
      <c r="G57" s="66"/>
      <c r="H57" s="66"/>
      <c r="I57" s="41"/>
      <c r="J57" s="41"/>
      <c r="K57" s="51">
        <v>0</v>
      </c>
      <c r="L57">
        <v>221</v>
      </c>
    </row>
    <row r="58" spans="1:12" x14ac:dyDescent="0.25">
      <c r="A58" s="60">
        <v>12</v>
      </c>
      <c r="B58" s="60">
        <v>7868</v>
      </c>
      <c r="C58" s="63">
        <v>24</v>
      </c>
      <c r="D58" s="60">
        <v>7879</v>
      </c>
      <c r="E58" s="63">
        <v>13</v>
      </c>
      <c r="F58" s="60">
        <v>7895</v>
      </c>
      <c r="G58" s="66"/>
      <c r="H58" s="66"/>
      <c r="I58" s="41"/>
      <c r="J58" s="41"/>
      <c r="K58" s="51">
        <v>0</v>
      </c>
      <c r="L58">
        <v>121</v>
      </c>
    </row>
    <row r="59" spans="1:12" x14ac:dyDescent="0.25">
      <c r="A59" s="60">
        <v>21</v>
      </c>
      <c r="B59" s="60">
        <v>8008</v>
      </c>
      <c r="C59" s="63">
        <v>11</v>
      </c>
      <c r="D59" s="60">
        <v>8032</v>
      </c>
      <c r="E59" s="63">
        <v>11</v>
      </c>
      <c r="F59" s="60">
        <v>8044</v>
      </c>
      <c r="G59" s="66"/>
      <c r="H59" s="66"/>
      <c r="I59" s="41"/>
      <c r="J59" s="41"/>
      <c r="K59" s="51">
        <v>0</v>
      </c>
      <c r="L59">
        <v>211</v>
      </c>
    </row>
    <row r="60" spans="1:12" x14ac:dyDescent="0.25">
      <c r="A60" s="60">
        <v>12</v>
      </c>
      <c r="B60" s="60">
        <v>8179</v>
      </c>
      <c r="C60" s="63">
        <v>13</v>
      </c>
      <c r="D60" s="60">
        <v>8189</v>
      </c>
      <c r="E60" s="63">
        <v>13</v>
      </c>
      <c r="F60" s="60">
        <v>8198</v>
      </c>
      <c r="G60" s="66"/>
      <c r="H60" s="66"/>
      <c r="I60" s="41"/>
      <c r="J60" s="41"/>
      <c r="K60" s="51">
        <v>0</v>
      </c>
      <c r="L60">
        <v>111</v>
      </c>
    </row>
    <row r="61" spans="1:12" x14ac:dyDescent="0.25">
      <c r="A61" s="60">
        <v>21</v>
      </c>
      <c r="B61" s="60">
        <v>8299</v>
      </c>
      <c r="C61" s="63">
        <v>22</v>
      </c>
      <c r="D61" s="60">
        <v>8315</v>
      </c>
      <c r="E61" s="63">
        <v>24</v>
      </c>
      <c r="F61" s="60">
        <v>8342</v>
      </c>
      <c r="G61" s="66"/>
      <c r="H61" s="66"/>
      <c r="I61" s="41"/>
      <c r="J61" s="41"/>
      <c r="K61" s="51">
        <v>0</v>
      </c>
      <c r="L61">
        <v>222</v>
      </c>
    </row>
    <row r="62" spans="1:12" x14ac:dyDescent="0.25">
      <c r="A62" s="60">
        <v>12</v>
      </c>
      <c r="B62" s="60">
        <v>8459</v>
      </c>
      <c r="C62" s="63">
        <v>24</v>
      </c>
      <c r="D62" s="60">
        <v>8492</v>
      </c>
      <c r="E62" s="63">
        <v>13</v>
      </c>
      <c r="F62" s="60">
        <v>8511</v>
      </c>
      <c r="G62" s="66"/>
      <c r="H62" s="66"/>
      <c r="I62" s="41"/>
      <c r="J62" s="41"/>
      <c r="K62" s="51">
        <v>0</v>
      </c>
      <c r="L62">
        <v>121</v>
      </c>
    </row>
    <row r="63" spans="1:12" x14ac:dyDescent="0.25">
      <c r="A63" s="60">
        <v>21</v>
      </c>
      <c r="B63" s="60">
        <v>8618</v>
      </c>
      <c r="C63" s="63">
        <v>11</v>
      </c>
      <c r="D63" s="60">
        <v>8633</v>
      </c>
      <c r="E63" s="63">
        <v>22</v>
      </c>
      <c r="F63" s="60">
        <v>8657</v>
      </c>
      <c r="G63" s="66"/>
      <c r="H63" s="66"/>
      <c r="I63" s="41"/>
      <c r="J63" s="41"/>
      <c r="K63" s="51">
        <v>0</v>
      </c>
      <c r="L63">
        <v>212</v>
      </c>
    </row>
    <row r="64" spans="1:12" x14ac:dyDescent="0.25">
      <c r="A64" s="60">
        <v>21</v>
      </c>
      <c r="B64" s="60">
        <v>8799</v>
      </c>
      <c r="C64" s="63">
        <v>22</v>
      </c>
      <c r="D64" s="60">
        <v>8821</v>
      </c>
      <c r="E64" s="63">
        <v>24</v>
      </c>
      <c r="F64" s="60">
        <v>8891</v>
      </c>
      <c r="G64" s="66"/>
      <c r="H64" s="66"/>
      <c r="I64" s="41"/>
      <c r="J64" s="41"/>
      <c r="K64" s="51">
        <v>0</v>
      </c>
      <c r="L64">
        <v>222</v>
      </c>
    </row>
    <row r="65" spans="1:12" x14ac:dyDescent="0.25">
      <c r="A65" s="60">
        <v>21</v>
      </c>
      <c r="B65" s="60">
        <v>9000</v>
      </c>
      <c r="C65" s="63">
        <v>22</v>
      </c>
      <c r="D65" s="60">
        <v>9015</v>
      </c>
      <c r="E65" s="63">
        <v>24</v>
      </c>
      <c r="F65" s="60">
        <v>9038</v>
      </c>
      <c r="G65" s="66"/>
      <c r="H65" s="66"/>
      <c r="I65" s="41"/>
      <c r="J65" s="41"/>
      <c r="K65" s="51">
        <v>0</v>
      </c>
      <c r="L65">
        <v>222</v>
      </c>
    </row>
    <row r="66" spans="1:12" x14ac:dyDescent="0.25">
      <c r="A66" s="60">
        <v>21</v>
      </c>
      <c r="B66" s="60">
        <v>9146</v>
      </c>
      <c r="C66" s="63">
        <v>11</v>
      </c>
      <c r="D66" s="60">
        <v>9172</v>
      </c>
      <c r="E66" s="63">
        <v>11</v>
      </c>
      <c r="F66" s="60">
        <v>9180</v>
      </c>
      <c r="G66" s="66"/>
      <c r="H66" s="66"/>
      <c r="I66" s="41"/>
      <c r="J66" s="41"/>
      <c r="K66" s="51">
        <v>0</v>
      </c>
      <c r="L66">
        <v>211</v>
      </c>
    </row>
    <row r="67" spans="1:12" x14ac:dyDescent="0.25">
      <c r="A67" s="60">
        <v>21</v>
      </c>
      <c r="B67" s="60">
        <v>9300</v>
      </c>
      <c r="C67" s="63">
        <v>22</v>
      </c>
      <c r="D67" s="60">
        <v>9330</v>
      </c>
      <c r="E67" s="63">
        <v>24</v>
      </c>
      <c r="F67" s="60">
        <v>9360</v>
      </c>
      <c r="G67" s="66"/>
      <c r="H67" s="66"/>
      <c r="I67" s="41"/>
      <c r="J67" s="41"/>
      <c r="K67" s="51">
        <v>0</v>
      </c>
      <c r="L67">
        <v>222</v>
      </c>
    </row>
    <row r="68" spans="1:12" x14ac:dyDescent="0.25">
      <c r="A68" s="60">
        <v>21</v>
      </c>
      <c r="B68" s="60">
        <v>9463</v>
      </c>
      <c r="C68" s="63">
        <v>22</v>
      </c>
      <c r="D68" s="60">
        <v>9466</v>
      </c>
      <c r="E68" s="63">
        <v>13</v>
      </c>
      <c r="F68" s="60">
        <v>9482</v>
      </c>
      <c r="G68" s="66"/>
      <c r="H68" s="66"/>
      <c r="I68" s="41"/>
      <c r="J68" s="41"/>
      <c r="K68" s="51">
        <v>0</v>
      </c>
      <c r="L68">
        <v>221</v>
      </c>
    </row>
    <row r="69" spans="1:12" x14ac:dyDescent="0.25">
      <c r="A69" s="60">
        <v>21</v>
      </c>
      <c r="B69" s="60">
        <v>9584</v>
      </c>
      <c r="C69" s="63">
        <v>11</v>
      </c>
      <c r="D69" s="60">
        <v>9599</v>
      </c>
      <c r="E69" s="63">
        <v>11</v>
      </c>
      <c r="F69" s="60">
        <v>9607</v>
      </c>
      <c r="G69" s="66"/>
      <c r="H69" s="66"/>
      <c r="I69" s="41"/>
      <c r="J69" s="41"/>
      <c r="K69" s="51">
        <v>0</v>
      </c>
      <c r="L69">
        <v>211</v>
      </c>
    </row>
    <row r="70" spans="1:12" x14ac:dyDescent="0.25">
      <c r="A70" s="60">
        <v>21</v>
      </c>
      <c r="B70" s="60">
        <v>9699</v>
      </c>
      <c r="C70" s="63">
        <v>11</v>
      </c>
      <c r="D70" s="60">
        <v>9718</v>
      </c>
      <c r="E70" s="63">
        <v>11</v>
      </c>
      <c r="F70" s="60">
        <v>9726</v>
      </c>
      <c r="G70" s="66"/>
      <c r="H70" s="66"/>
      <c r="I70" s="41"/>
      <c r="J70" s="41"/>
      <c r="K70" s="51">
        <v>0</v>
      </c>
      <c r="L70">
        <v>211</v>
      </c>
    </row>
    <row r="71" spans="1:12" x14ac:dyDescent="0.25">
      <c r="A71" s="60">
        <v>21</v>
      </c>
      <c r="B71" s="60">
        <v>9873</v>
      </c>
      <c r="C71" s="63">
        <v>22</v>
      </c>
      <c r="D71" s="60">
        <v>9900</v>
      </c>
      <c r="E71" s="63">
        <v>13</v>
      </c>
      <c r="F71" s="60">
        <v>9917</v>
      </c>
      <c r="G71" s="66"/>
      <c r="H71" s="66"/>
      <c r="I71" s="41"/>
      <c r="J71" s="41"/>
      <c r="K71" s="51">
        <v>0</v>
      </c>
      <c r="L71">
        <v>221</v>
      </c>
    </row>
    <row r="72" spans="1:12" x14ac:dyDescent="0.25">
      <c r="A72" s="60">
        <v>21</v>
      </c>
      <c r="B72" s="60">
        <v>10030</v>
      </c>
      <c r="C72" s="63">
        <v>11</v>
      </c>
      <c r="D72" s="60">
        <v>10056</v>
      </c>
      <c r="E72" s="63">
        <v>11</v>
      </c>
      <c r="F72" s="60">
        <v>10066</v>
      </c>
      <c r="G72" s="66"/>
      <c r="H72" s="66"/>
      <c r="I72" s="41"/>
      <c r="J72" s="41"/>
      <c r="K72" s="51">
        <v>0</v>
      </c>
      <c r="L72">
        <v>211</v>
      </c>
    </row>
    <row r="73" spans="1:12" x14ac:dyDescent="0.25">
      <c r="A73" s="60">
        <v>21</v>
      </c>
      <c r="B73" s="60">
        <v>10170</v>
      </c>
      <c r="C73" s="63">
        <v>22</v>
      </c>
      <c r="D73" s="60">
        <v>10196</v>
      </c>
      <c r="E73" s="63">
        <v>13</v>
      </c>
      <c r="F73" s="60">
        <v>10222</v>
      </c>
      <c r="G73" s="66"/>
      <c r="H73" s="66"/>
      <c r="I73" s="41"/>
      <c r="J73" s="41"/>
      <c r="K73" s="51">
        <v>0</v>
      </c>
      <c r="L73">
        <v>221</v>
      </c>
    </row>
    <row r="74" spans="1:12" x14ac:dyDescent="0.25">
      <c r="A74" s="59">
        <v>21</v>
      </c>
      <c r="B74" s="59">
        <v>10322</v>
      </c>
      <c r="C74" s="62">
        <v>11</v>
      </c>
      <c r="D74" s="59">
        <v>10381</v>
      </c>
      <c r="E74" s="62">
        <v>11</v>
      </c>
      <c r="F74" s="59">
        <v>10388</v>
      </c>
      <c r="G74" s="65"/>
      <c r="H74" s="65"/>
      <c r="I74" s="42"/>
      <c r="J74" s="42"/>
      <c r="K74" s="43">
        <v>0</v>
      </c>
      <c r="L74">
        <v>211</v>
      </c>
    </row>
    <row r="75" spans="1:12" x14ac:dyDescent="0.25">
      <c r="A75" s="59">
        <v>21</v>
      </c>
      <c r="B75" s="59">
        <v>10480</v>
      </c>
      <c r="C75" s="62">
        <v>11</v>
      </c>
      <c r="D75" s="59">
        <v>10505</v>
      </c>
      <c r="E75" s="62">
        <v>11</v>
      </c>
      <c r="F75" s="59">
        <v>10512</v>
      </c>
      <c r="G75" s="65"/>
      <c r="H75" s="65"/>
      <c r="I75" s="42"/>
      <c r="J75" s="42"/>
      <c r="K75" s="43">
        <v>0</v>
      </c>
      <c r="L75">
        <v>211</v>
      </c>
    </row>
    <row r="76" spans="1:12" x14ac:dyDescent="0.25">
      <c r="A76" s="59">
        <v>21</v>
      </c>
      <c r="B76" s="59">
        <v>10609</v>
      </c>
      <c r="C76" s="62">
        <v>22</v>
      </c>
      <c r="D76" s="59">
        <v>10624</v>
      </c>
      <c r="E76" s="62">
        <v>13</v>
      </c>
      <c r="F76" s="59">
        <v>10676</v>
      </c>
      <c r="G76" s="65"/>
      <c r="H76" s="65"/>
      <c r="I76" s="42"/>
      <c r="J76" s="42"/>
      <c r="K76" s="43">
        <v>0</v>
      </c>
      <c r="L76">
        <v>221</v>
      </c>
    </row>
    <row r="77" spans="1:12" x14ac:dyDescent="0.25">
      <c r="A77" s="59">
        <v>21</v>
      </c>
      <c r="B77" s="59">
        <v>10783</v>
      </c>
      <c r="C77" s="62">
        <v>11</v>
      </c>
      <c r="D77" s="59">
        <v>10798</v>
      </c>
      <c r="E77" s="62">
        <v>11</v>
      </c>
      <c r="F77" s="59">
        <v>10807</v>
      </c>
      <c r="G77" s="65"/>
      <c r="H77" s="65"/>
      <c r="I77" s="42"/>
      <c r="J77" s="42"/>
      <c r="K77" s="43">
        <v>0</v>
      </c>
      <c r="L77">
        <v>211</v>
      </c>
    </row>
    <row r="78" spans="1:12" x14ac:dyDescent="0.25">
      <c r="A78" s="59">
        <v>12</v>
      </c>
      <c r="B78" s="59">
        <v>10910</v>
      </c>
      <c r="C78" s="62">
        <v>13</v>
      </c>
      <c r="D78" s="59">
        <v>10927</v>
      </c>
      <c r="E78" s="62">
        <v>13</v>
      </c>
      <c r="F78" s="59">
        <v>10939</v>
      </c>
      <c r="G78" s="65"/>
      <c r="H78" s="65"/>
      <c r="I78" s="42"/>
      <c r="J78" s="42"/>
      <c r="K78" s="43">
        <v>0</v>
      </c>
      <c r="L78">
        <v>111</v>
      </c>
    </row>
    <row r="79" spans="1:12" x14ac:dyDescent="0.25">
      <c r="A79" s="59">
        <v>21</v>
      </c>
      <c r="B79" s="59">
        <v>11098</v>
      </c>
      <c r="C79" s="62">
        <v>11</v>
      </c>
      <c r="D79" s="59">
        <v>11117</v>
      </c>
      <c r="E79" s="62">
        <v>11</v>
      </c>
      <c r="F79" s="59">
        <v>11125</v>
      </c>
      <c r="G79" s="65"/>
      <c r="H79" s="65"/>
      <c r="I79" s="42"/>
      <c r="J79" s="42"/>
      <c r="K79" s="43">
        <v>0</v>
      </c>
      <c r="L79">
        <v>211</v>
      </c>
    </row>
    <row r="80" spans="1:12" x14ac:dyDescent="0.25">
      <c r="A80" s="59">
        <v>12</v>
      </c>
      <c r="B80" s="59">
        <v>11235</v>
      </c>
      <c r="C80" s="62">
        <v>13</v>
      </c>
      <c r="D80" s="59">
        <v>11249</v>
      </c>
      <c r="E80" s="62">
        <v>13</v>
      </c>
      <c r="F80" s="59">
        <v>11265</v>
      </c>
      <c r="G80" s="65"/>
      <c r="H80" s="65"/>
      <c r="I80" s="42"/>
      <c r="J80" s="42"/>
      <c r="K80" s="43">
        <v>0</v>
      </c>
      <c r="L80">
        <v>111</v>
      </c>
    </row>
    <row r="81" spans="1:12" x14ac:dyDescent="0.25">
      <c r="A81" s="59">
        <v>21</v>
      </c>
      <c r="B81" s="59">
        <v>11370</v>
      </c>
      <c r="C81" s="62">
        <v>11</v>
      </c>
      <c r="D81" s="59">
        <v>11392</v>
      </c>
      <c r="E81" s="62">
        <v>11</v>
      </c>
      <c r="F81" s="59">
        <v>11400</v>
      </c>
      <c r="G81" s="65"/>
      <c r="H81" s="65"/>
      <c r="I81" s="42"/>
      <c r="J81" s="42"/>
      <c r="K81" s="43">
        <v>0</v>
      </c>
      <c r="L81">
        <v>211</v>
      </c>
    </row>
    <row r="82" spans="1:12" x14ac:dyDescent="0.25">
      <c r="A82" s="59">
        <v>21</v>
      </c>
      <c r="B82" s="59">
        <v>11518</v>
      </c>
      <c r="C82" s="62">
        <v>22</v>
      </c>
      <c r="D82" s="59">
        <v>11562</v>
      </c>
      <c r="E82" s="62">
        <v>24</v>
      </c>
      <c r="F82" s="59">
        <v>11620</v>
      </c>
      <c r="G82" s="65"/>
      <c r="H82" s="65"/>
      <c r="I82" s="42"/>
      <c r="J82" s="42"/>
      <c r="K82" s="43">
        <v>0</v>
      </c>
      <c r="L82">
        <v>222</v>
      </c>
    </row>
    <row r="83" spans="1:12" x14ac:dyDescent="0.25">
      <c r="A83" s="59">
        <v>12</v>
      </c>
      <c r="B83" s="59">
        <v>11734</v>
      </c>
      <c r="C83" s="62">
        <v>24</v>
      </c>
      <c r="D83" s="59">
        <v>11751</v>
      </c>
      <c r="E83" s="62">
        <v>24</v>
      </c>
      <c r="F83" s="59">
        <v>11764</v>
      </c>
      <c r="G83" s="65"/>
      <c r="H83" s="65"/>
      <c r="I83" s="42"/>
      <c r="J83" s="42"/>
      <c r="K83" s="43">
        <v>0</v>
      </c>
      <c r="L83">
        <v>122</v>
      </c>
    </row>
    <row r="84" spans="1:12" x14ac:dyDescent="0.25">
      <c r="A84" s="59">
        <v>21</v>
      </c>
      <c r="B84" s="59">
        <v>11872</v>
      </c>
      <c r="C84" s="62">
        <v>11</v>
      </c>
      <c r="D84" s="59">
        <v>11887</v>
      </c>
      <c r="E84" s="62">
        <v>11</v>
      </c>
      <c r="F84" s="59">
        <v>11895</v>
      </c>
      <c r="G84" s="65"/>
      <c r="H84" s="65"/>
      <c r="I84" s="42"/>
      <c r="J84" s="42"/>
      <c r="K84" s="43">
        <v>0</v>
      </c>
      <c r="L84">
        <v>211</v>
      </c>
    </row>
    <row r="85" spans="1:12" x14ac:dyDescent="0.25">
      <c r="A85" s="59">
        <v>21</v>
      </c>
      <c r="B85" s="59">
        <v>11996</v>
      </c>
      <c r="C85" s="62">
        <v>11</v>
      </c>
      <c r="D85" s="59">
        <v>12011</v>
      </c>
      <c r="E85" s="62">
        <v>11</v>
      </c>
      <c r="F85" s="59">
        <v>12031</v>
      </c>
      <c r="G85" s="65"/>
      <c r="H85" s="65"/>
      <c r="I85" s="42"/>
      <c r="J85" s="42"/>
      <c r="K85" s="43">
        <v>0</v>
      </c>
      <c r="L85">
        <v>211</v>
      </c>
    </row>
    <row r="86" spans="1:12" x14ac:dyDescent="0.25">
      <c r="A86" s="59">
        <v>21</v>
      </c>
      <c r="B86" s="59">
        <v>12122</v>
      </c>
      <c r="C86" s="62">
        <v>11</v>
      </c>
      <c r="D86" s="59">
        <v>12138</v>
      </c>
      <c r="E86" s="62">
        <v>11</v>
      </c>
      <c r="F86" s="59">
        <v>12146</v>
      </c>
      <c r="G86" s="65"/>
      <c r="H86" s="65"/>
      <c r="I86" s="42"/>
      <c r="J86" s="42"/>
      <c r="K86" s="43">
        <v>0</v>
      </c>
      <c r="L86">
        <v>211</v>
      </c>
    </row>
    <row r="87" spans="1:12" x14ac:dyDescent="0.25">
      <c r="A87" s="59">
        <v>12</v>
      </c>
      <c r="B87" s="59">
        <v>12256</v>
      </c>
      <c r="C87" s="62">
        <v>13</v>
      </c>
      <c r="D87" s="59">
        <v>12269</v>
      </c>
      <c r="E87" s="62">
        <v>24</v>
      </c>
      <c r="F87" s="59">
        <v>12302</v>
      </c>
      <c r="G87" s="65"/>
      <c r="H87" s="65"/>
      <c r="I87" s="42"/>
      <c r="J87" s="42"/>
      <c r="K87" s="43">
        <v>0</v>
      </c>
      <c r="L87">
        <v>112</v>
      </c>
    </row>
    <row r="88" spans="1:12" x14ac:dyDescent="0.25">
      <c r="A88" s="59">
        <v>21</v>
      </c>
      <c r="B88" s="59">
        <v>12405</v>
      </c>
      <c r="C88" s="62">
        <v>11</v>
      </c>
      <c r="D88" s="59">
        <v>12420</v>
      </c>
      <c r="E88" s="62">
        <v>11</v>
      </c>
      <c r="F88" s="59">
        <v>12441</v>
      </c>
      <c r="G88" s="65"/>
      <c r="H88" s="65"/>
      <c r="I88" s="42"/>
      <c r="J88" s="42"/>
      <c r="K88" s="43">
        <v>0</v>
      </c>
      <c r="L88">
        <v>211</v>
      </c>
    </row>
    <row r="89" spans="1:12" x14ac:dyDescent="0.25">
      <c r="A89" s="59">
        <v>21</v>
      </c>
      <c r="B89" s="59">
        <v>12532</v>
      </c>
      <c r="C89" s="62">
        <v>22</v>
      </c>
      <c r="D89" s="59">
        <v>12565</v>
      </c>
      <c r="E89" s="62">
        <v>13</v>
      </c>
      <c r="F89" s="59">
        <v>12589</v>
      </c>
      <c r="G89" s="65"/>
      <c r="H89" s="65"/>
      <c r="I89" s="42"/>
      <c r="J89" s="42"/>
      <c r="K89" s="43">
        <v>0</v>
      </c>
      <c r="L89">
        <v>221</v>
      </c>
    </row>
    <row r="90" spans="1:12" x14ac:dyDescent="0.25">
      <c r="A90" s="59">
        <v>21</v>
      </c>
      <c r="B90" s="59">
        <v>12700</v>
      </c>
      <c r="C90" s="62">
        <v>11</v>
      </c>
      <c r="D90" s="59">
        <v>12725</v>
      </c>
      <c r="E90" s="62">
        <v>11</v>
      </c>
      <c r="F90" s="59">
        <v>12733</v>
      </c>
      <c r="G90" s="65"/>
      <c r="H90" s="65"/>
      <c r="I90" s="42"/>
      <c r="J90" s="42"/>
      <c r="K90" s="43">
        <v>0</v>
      </c>
      <c r="L90">
        <v>211</v>
      </c>
    </row>
    <row r="91" spans="1:12" x14ac:dyDescent="0.25">
      <c r="A91" s="60">
        <v>21</v>
      </c>
      <c r="B91" s="60">
        <v>12825</v>
      </c>
      <c r="C91" s="63">
        <v>11</v>
      </c>
      <c r="D91" s="60">
        <v>12844</v>
      </c>
      <c r="E91" s="63">
        <v>11</v>
      </c>
      <c r="F91" s="60">
        <v>12853</v>
      </c>
      <c r="G91" s="66"/>
      <c r="H91" s="66"/>
      <c r="I91" s="41"/>
      <c r="J91" s="41"/>
      <c r="K91" s="51">
        <v>0</v>
      </c>
      <c r="L91">
        <v>211</v>
      </c>
    </row>
    <row r="92" spans="1:12" x14ac:dyDescent="0.25">
      <c r="A92" s="60">
        <v>21</v>
      </c>
      <c r="B92" s="60">
        <v>12948</v>
      </c>
      <c r="C92" s="63">
        <v>11</v>
      </c>
      <c r="D92" s="60">
        <v>12958</v>
      </c>
      <c r="E92" s="63">
        <v>11</v>
      </c>
      <c r="F92" s="60">
        <v>12965</v>
      </c>
      <c r="G92" s="66"/>
      <c r="H92" s="66"/>
      <c r="I92" s="41"/>
      <c r="J92" s="41"/>
      <c r="K92" s="51">
        <v>0</v>
      </c>
      <c r="L92">
        <v>211</v>
      </c>
    </row>
    <row r="93" spans="1:12" x14ac:dyDescent="0.25">
      <c r="A93" s="60">
        <v>12</v>
      </c>
      <c r="B93" s="60">
        <v>13078</v>
      </c>
      <c r="C93" s="63">
        <v>13</v>
      </c>
      <c r="D93" s="60">
        <v>13086</v>
      </c>
      <c r="E93" s="63">
        <v>24</v>
      </c>
      <c r="F93" s="60">
        <v>13136</v>
      </c>
      <c r="G93" s="66"/>
      <c r="H93" s="66"/>
      <c r="I93" s="41"/>
      <c r="J93" s="41"/>
      <c r="K93" s="51">
        <v>0</v>
      </c>
      <c r="L93">
        <v>112</v>
      </c>
    </row>
    <row r="94" spans="1:12" x14ac:dyDescent="0.25">
      <c r="A94" s="60">
        <v>21</v>
      </c>
      <c r="B94" s="60">
        <v>13241</v>
      </c>
      <c r="C94" s="63">
        <v>11</v>
      </c>
      <c r="D94" s="60">
        <v>13258</v>
      </c>
      <c r="E94" s="63">
        <v>11</v>
      </c>
      <c r="F94" s="60">
        <v>13265</v>
      </c>
      <c r="G94" s="66"/>
      <c r="H94" s="66"/>
      <c r="I94" s="41"/>
      <c r="J94" s="41"/>
      <c r="K94" s="51">
        <v>0</v>
      </c>
      <c r="L94">
        <v>211</v>
      </c>
    </row>
    <row r="95" spans="1:12" x14ac:dyDescent="0.25">
      <c r="A95" s="60">
        <v>21</v>
      </c>
      <c r="B95" s="60">
        <v>13361</v>
      </c>
      <c r="C95" s="63">
        <v>22</v>
      </c>
      <c r="D95" s="60">
        <v>13410</v>
      </c>
      <c r="E95" s="63">
        <v>13</v>
      </c>
      <c r="F95" s="60">
        <v>13448</v>
      </c>
      <c r="G95" s="66"/>
      <c r="H95" s="66"/>
      <c r="I95" s="41"/>
      <c r="J95" s="41"/>
      <c r="K95" s="51">
        <v>0</v>
      </c>
      <c r="L95">
        <v>221</v>
      </c>
    </row>
    <row r="96" spans="1:12" x14ac:dyDescent="0.25">
      <c r="A96" s="60">
        <v>21</v>
      </c>
      <c r="B96" s="60">
        <v>13573</v>
      </c>
      <c r="C96" s="63">
        <v>22</v>
      </c>
      <c r="D96" s="60">
        <v>13575</v>
      </c>
      <c r="E96" s="63">
        <v>13</v>
      </c>
      <c r="F96" s="60">
        <v>13587</v>
      </c>
      <c r="G96" s="66"/>
      <c r="H96" s="66"/>
      <c r="I96" s="41"/>
      <c r="J96" s="41"/>
      <c r="K96" s="51">
        <v>0</v>
      </c>
      <c r="L96">
        <v>221</v>
      </c>
    </row>
    <row r="97" spans="1:12" x14ac:dyDescent="0.25">
      <c r="A97" s="60">
        <v>12</v>
      </c>
      <c r="B97" s="60">
        <v>13719</v>
      </c>
      <c r="C97" s="63">
        <v>13</v>
      </c>
      <c r="D97" s="60">
        <v>13727</v>
      </c>
      <c r="E97" s="63">
        <v>13</v>
      </c>
      <c r="F97" s="60">
        <v>13735</v>
      </c>
      <c r="G97" s="66"/>
      <c r="H97" s="66"/>
      <c r="I97" s="41"/>
      <c r="J97" s="41"/>
      <c r="K97" s="51">
        <v>0</v>
      </c>
      <c r="L97">
        <v>111</v>
      </c>
    </row>
    <row r="98" spans="1:12" x14ac:dyDescent="0.25">
      <c r="A98" s="60">
        <v>21</v>
      </c>
      <c r="B98" s="60">
        <v>13838</v>
      </c>
      <c r="C98" s="63">
        <v>22</v>
      </c>
      <c r="D98" s="60">
        <v>13841</v>
      </c>
      <c r="E98" s="63">
        <v>13</v>
      </c>
      <c r="F98" s="60">
        <v>13874</v>
      </c>
      <c r="G98" s="66"/>
      <c r="H98" s="66"/>
      <c r="I98" s="41"/>
      <c r="J98" s="41"/>
      <c r="K98" s="51">
        <v>0</v>
      </c>
      <c r="L98">
        <v>221</v>
      </c>
    </row>
    <row r="99" spans="1:12" x14ac:dyDescent="0.25">
      <c r="A99" s="60">
        <v>21</v>
      </c>
      <c r="B99" s="60">
        <v>13974</v>
      </c>
      <c r="C99" s="63">
        <v>11</v>
      </c>
      <c r="D99" s="60">
        <v>14052</v>
      </c>
      <c r="E99" s="63">
        <v>11</v>
      </c>
      <c r="F99" s="60">
        <v>14059</v>
      </c>
      <c r="G99" s="66"/>
      <c r="H99" s="66"/>
      <c r="I99" s="41"/>
      <c r="J99" s="41"/>
      <c r="K99" s="51">
        <v>0</v>
      </c>
      <c r="L99">
        <v>211</v>
      </c>
    </row>
    <row r="100" spans="1:12" x14ac:dyDescent="0.25">
      <c r="A100" s="60">
        <v>21</v>
      </c>
      <c r="B100" s="60">
        <v>14177</v>
      </c>
      <c r="C100" s="63">
        <v>11</v>
      </c>
      <c r="D100" s="60">
        <v>14196</v>
      </c>
      <c r="E100" s="63">
        <v>11</v>
      </c>
      <c r="F100" s="60">
        <v>14203</v>
      </c>
      <c r="G100" s="66"/>
      <c r="H100" s="66"/>
      <c r="I100" s="41"/>
      <c r="J100" s="41"/>
      <c r="K100" s="51">
        <v>0</v>
      </c>
      <c r="L100">
        <v>211</v>
      </c>
    </row>
    <row r="101" spans="1:12" x14ac:dyDescent="0.25">
      <c r="A101" s="60">
        <v>21</v>
      </c>
      <c r="B101" s="60">
        <v>14297</v>
      </c>
      <c r="C101" s="63">
        <v>11</v>
      </c>
      <c r="D101" s="60">
        <v>14312</v>
      </c>
      <c r="E101" s="63">
        <v>11</v>
      </c>
      <c r="F101" s="60">
        <v>14325</v>
      </c>
      <c r="G101" s="66"/>
      <c r="H101" s="66"/>
      <c r="I101" s="41"/>
      <c r="J101" s="41"/>
      <c r="K101" s="51">
        <v>0</v>
      </c>
      <c r="L101">
        <v>211</v>
      </c>
    </row>
    <row r="102" spans="1:12" x14ac:dyDescent="0.25">
      <c r="A102" s="60">
        <v>12</v>
      </c>
      <c r="B102" s="60">
        <v>14440</v>
      </c>
      <c r="C102" s="63">
        <v>13</v>
      </c>
      <c r="D102" s="60">
        <v>14447</v>
      </c>
      <c r="E102" s="63">
        <v>13</v>
      </c>
      <c r="F102" s="60">
        <v>14455</v>
      </c>
      <c r="G102" s="66"/>
      <c r="H102" s="66"/>
      <c r="I102" s="41"/>
      <c r="J102" s="41"/>
      <c r="K102" s="51">
        <v>0</v>
      </c>
      <c r="L102">
        <v>111</v>
      </c>
    </row>
    <row r="103" spans="1:12" x14ac:dyDescent="0.25">
      <c r="A103" s="60">
        <v>21</v>
      </c>
      <c r="B103" s="60">
        <v>14565</v>
      </c>
      <c r="C103" s="63">
        <v>11</v>
      </c>
      <c r="D103" s="60">
        <v>14604</v>
      </c>
      <c r="E103" s="63">
        <v>11</v>
      </c>
      <c r="F103" s="60">
        <v>14612</v>
      </c>
      <c r="G103" s="66"/>
      <c r="H103" s="66"/>
      <c r="I103" s="41"/>
      <c r="J103" s="41"/>
      <c r="K103" s="51">
        <v>0</v>
      </c>
      <c r="L103">
        <v>211</v>
      </c>
    </row>
    <row r="104" spans="1:12" x14ac:dyDescent="0.25">
      <c r="A104" s="60">
        <v>21</v>
      </c>
      <c r="B104" s="60">
        <v>14704</v>
      </c>
      <c r="C104" s="63">
        <v>11</v>
      </c>
      <c r="D104" s="60">
        <v>14727</v>
      </c>
      <c r="E104" s="63">
        <v>11</v>
      </c>
      <c r="F104" s="60">
        <v>14754</v>
      </c>
      <c r="G104" s="66"/>
      <c r="H104" s="66"/>
      <c r="I104" s="41"/>
      <c r="J104" s="41"/>
      <c r="K104" s="51">
        <v>0</v>
      </c>
      <c r="L104">
        <v>211</v>
      </c>
    </row>
    <row r="105" spans="1:12" x14ac:dyDescent="0.25">
      <c r="A105" s="60">
        <v>21</v>
      </c>
      <c r="B105" s="60">
        <v>14883</v>
      </c>
      <c r="C105" s="63">
        <v>11</v>
      </c>
      <c r="D105" s="60">
        <v>14897</v>
      </c>
      <c r="E105" s="63">
        <v>11</v>
      </c>
      <c r="F105" s="60">
        <v>14904</v>
      </c>
      <c r="G105" s="66"/>
      <c r="H105" s="66"/>
      <c r="I105" s="41"/>
      <c r="J105" s="41"/>
      <c r="K105" s="51">
        <v>0</v>
      </c>
      <c r="L105">
        <v>211</v>
      </c>
    </row>
    <row r="106" spans="1:12" x14ac:dyDescent="0.25">
      <c r="A106" s="60">
        <v>12</v>
      </c>
      <c r="B106" s="60">
        <v>15039</v>
      </c>
      <c r="C106" s="63">
        <v>13</v>
      </c>
      <c r="D106" s="60">
        <v>15046</v>
      </c>
      <c r="E106" s="63">
        <v>13</v>
      </c>
      <c r="F106" s="60">
        <v>15057</v>
      </c>
      <c r="G106" s="66"/>
      <c r="H106" s="66"/>
      <c r="I106" s="41"/>
      <c r="J106" s="41"/>
      <c r="K106" s="51">
        <v>0</v>
      </c>
      <c r="L106">
        <v>111</v>
      </c>
    </row>
    <row r="107" spans="1:12" x14ac:dyDescent="0.25">
      <c r="A107" s="60">
        <v>21</v>
      </c>
      <c r="B107" s="60">
        <v>15179</v>
      </c>
      <c r="C107" s="63">
        <v>11</v>
      </c>
      <c r="D107" s="60">
        <v>15194</v>
      </c>
      <c r="E107" s="63">
        <v>11</v>
      </c>
      <c r="F107" s="60">
        <v>15201</v>
      </c>
      <c r="G107" s="66"/>
      <c r="H107" s="66"/>
      <c r="I107" s="41"/>
      <c r="J107" s="41"/>
      <c r="K107" s="51">
        <v>1</v>
      </c>
      <c r="L107">
        <v>211</v>
      </c>
    </row>
    <row r="108" spans="1:12" x14ac:dyDescent="0.25">
      <c r="A108" s="17"/>
      <c r="B108" s="17"/>
      <c r="C108" s="17"/>
      <c r="D108" s="17"/>
      <c r="E108" s="17"/>
      <c r="F108" s="17"/>
      <c r="G108" s="17"/>
      <c r="H10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4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140</v>
      </c>
    </row>
    <row r="2" spans="1:48" x14ac:dyDescent="0.25">
      <c r="A2" t="s">
        <v>0</v>
      </c>
      <c r="B2" s="34">
        <v>40629</v>
      </c>
      <c r="C2" s="35"/>
      <c r="F2" s="26" t="s">
        <v>77</v>
      </c>
      <c r="G2" s="27">
        <v>0</v>
      </c>
    </row>
    <row r="3" spans="1:48" x14ac:dyDescent="0.25">
      <c r="A3" t="s">
        <v>1</v>
      </c>
      <c r="B3">
        <v>0</v>
      </c>
      <c r="F3" s="26" t="s">
        <v>78</v>
      </c>
      <c r="G3" s="27">
        <f>Start!J2</f>
        <v>211</v>
      </c>
      <c r="P3" s="26" t="s">
        <v>79</v>
      </c>
      <c r="Q3" s="27">
        <f>4994-COUNTBLANK(L7:L5000)</f>
        <v>87</v>
      </c>
      <c r="V3" s="26" t="s">
        <v>112</v>
      </c>
      <c r="W3">
        <f>COUNTA(L7:L21)</f>
        <v>15</v>
      </c>
      <c r="AA3" s="26" t="s">
        <v>112</v>
      </c>
      <c r="AB3">
        <f>COUNTA(L22:L35)</f>
        <v>14</v>
      </c>
      <c r="AF3" s="26" t="s">
        <v>112</v>
      </c>
      <c r="AG3">
        <f>COUNTA(L36:L50)</f>
        <v>15</v>
      </c>
      <c r="AK3" s="26" t="s">
        <v>112</v>
      </c>
      <c r="AL3">
        <f>COUNTA(L51:L64)</f>
        <v>14</v>
      </c>
      <c r="AP3" s="26" t="s">
        <v>112</v>
      </c>
      <c r="AQ3">
        <f>COUNTA(L65:L79)</f>
        <v>15</v>
      </c>
      <c r="AU3" s="26" t="s">
        <v>112</v>
      </c>
      <c r="AV3">
        <f>COUNTA(L80:L93)</f>
        <v>14</v>
      </c>
    </row>
    <row r="4" spans="1:48" x14ac:dyDescent="0.25">
      <c r="A4" t="s">
        <v>2</v>
      </c>
      <c r="B4">
        <v>0</v>
      </c>
      <c r="P4" s="26" t="s">
        <v>80</v>
      </c>
      <c r="Q4" s="27">
        <f>SUM(O7:O14)</f>
        <v>87</v>
      </c>
      <c r="V4" s="26" t="s">
        <v>113</v>
      </c>
      <c r="W4">
        <f>SUM(U7:U14)</f>
        <v>15</v>
      </c>
      <c r="AA4" s="26" t="s">
        <v>113</v>
      </c>
      <c r="AB4">
        <f>SUM(Z7:Z14)</f>
        <v>14</v>
      </c>
      <c r="AF4" s="26" t="s">
        <v>113</v>
      </c>
      <c r="AG4">
        <f>SUM(AE7:AE14)</f>
        <v>15</v>
      </c>
      <c r="AK4" s="26" t="s">
        <v>113</v>
      </c>
      <c r="AL4">
        <f>SUM(AJ7:AJ14)</f>
        <v>14</v>
      </c>
      <c r="AP4" s="26" t="s">
        <v>113</v>
      </c>
      <c r="AQ4">
        <f>SUM(AO7:AO14)</f>
        <v>15</v>
      </c>
      <c r="AU4" s="26" t="s">
        <v>113</v>
      </c>
      <c r="AV4">
        <f>SUM(AT7:AT14)</f>
        <v>14</v>
      </c>
    </row>
    <row r="5" spans="1:48" ht="15.75" thickBot="1" x14ac:dyDescent="0.3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5.75" thickBot="1" x14ac:dyDescent="0.3">
      <c r="A6" s="29" t="s">
        <v>85</v>
      </c>
      <c r="B6" s="30" t="s">
        <v>86</v>
      </c>
      <c r="C6" s="29" t="s">
        <v>87</v>
      </c>
      <c r="D6" s="30" t="s">
        <v>88</v>
      </c>
      <c r="E6" s="29" t="s">
        <v>89</v>
      </c>
      <c r="F6" s="30" t="s">
        <v>90</v>
      </c>
      <c r="G6" s="29" t="s">
        <v>91</v>
      </c>
      <c r="H6" s="30" t="s">
        <v>92</v>
      </c>
      <c r="I6" s="31" t="s">
        <v>93</v>
      </c>
      <c r="J6" s="32" t="s">
        <v>94</v>
      </c>
      <c r="K6" s="31" t="s">
        <v>95</v>
      </c>
      <c r="L6" s="33" t="s">
        <v>96</v>
      </c>
      <c r="N6" s="37" t="s">
        <v>81</v>
      </c>
      <c r="O6" s="38"/>
      <c r="P6" s="39" t="s">
        <v>82</v>
      </c>
      <c r="Q6" s="39" t="s">
        <v>83</v>
      </c>
      <c r="T6" s="53" t="s">
        <v>81</v>
      </c>
      <c r="U6" s="54"/>
      <c r="V6" s="39" t="s">
        <v>82</v>
      </c>
      <c r="W6" s="39" t="s">
        <v>83</v>
      </c>
      <c r="Y6" s="53" t="s">
        <v>81</v>
      </c>
      <c r="Z6" s="54"/>
      <c r="AA6" s="39" t="s">
        <v>82</v>
      </c>
      <c r="AB6" s="39" t="s">
        <v>83</v>
      </c>
      <c r="AD6" s="53" t="s">
        <v>81</v>
      </c>
      <c r="AE6" s="54"/>
      <c r="AF6" s="39" t="s">
        <v>82</v>
      </c>
      <c r="AG6" s="39" t="s">
        <v>83</v>
      </c>
      <c r="AI6" s="53" t="s">
        <v>81</v>
      </c>
      <c r="AJ6" s="54"/>
      <c r="AK6" s="39" t="s">
        <v>82</v>
      </c>
      <c r="AL6" s="39" t="s">
        <v>83</v>
      </c>
      <c r="AN6" s="53" t="s">
        <v>81</v>
      </c>
      <c r="AO6" s="54"/>
      <c r="AP6" s="39" t="s">
        <v>82</v>
      </c>
      <c r="AQ6" s="39" t="s">
        <v>83</v>
      </c>
      <c r="AS6" s="53" t="s">
        <v>81</v>
      </c>
      <c r="AT6" s="54"/>
      <c r="AU6" s="39" t="s">
        <v>82</v>
      </c>
      <c r="AV6" s="39" t="s">
        <v>83</v>
      </c>
    </row>
    <row r="7" spans="1:48" x14ac:dyDescent="0.25">
      <c r="A7" s="58">
        <v>21</v>
      </c>
      <c r="B7" s="58">
        <v>23</v>
      </c>
      <c r="C7" s="61">
        <v>11</v>
      </c>
      <c r="D7" s="58">
        <v>41</v>
      </c>
      <c r="E7" s="61">
        <v>11</v>
      </c>
      <c r="F7" s="58">
        <v>49</v>
      </c>
      <c r="G7" s="64"/>
      <c r="H7" s="64"/>
      <c r="I7" s="42"/>
      <c r="J7" s="42"/>
      <c r="K7" s="43">
        <v>0</v>
      </c>
      <c r="L7">
        <v>211</v>
      </c>
      <c r="N7" s="36">
        <v>111</v>
      </c>
      <c r="O7" s="36">
        <f>COUNTIF($L$7:$L$500,N7)</f>
        <v>33</v>
      </c>
      <c r="P7" s="36">
        <f>O7/$Q$4</f>
        <v>0.37931034482758619</v>
      </c>
      <c r="Q7" s="36">
        <f>IF(P7=0,0,(P7*((LOG(P7))/LOG(2))))</f>
        <v>-0.53048424625493174</v>
      </c>
      <c r="T7" s="36">
        <f>N7</f>
        <v>111</v>
      </c>
      <c r="U7" s="36">
        <f>COUNTIF(L7:L21,T7)</f>
        <v>2</v>
      </c>
      <c r="V7" s="36">
        <f>U7/(W4-U11)</f>
        <v>0.4</v>
      </c>
      <c r="W7" s="36">
        <f>IF(V7=0,0,(V7*((LOG(V7))/LOG(2))))</f>
        <v>-0.52877123795494496</v>
      </c>
      <c r="Y7" s="36">
        <f>N7</f>
        <v>111</v>
      </c>
      <c r="Z7" s="36">
        <f>COUNTIF(L22:L35,Y7)</f>
        <v>5</v>
      </c>
      <c r="AA7" s="36">
        <f>Z7/(AB4-Z11)</f>
        <v>0.55555555555555558</v>
      </c>
      <c r="AB7" s="36">
        <f>IF(AA7=0,0,(AA7*((LOG(AA7))/LOG(2))))</f>
        <v>-0.4711093925305278</v>
      </c>
      <c r="AD7" s="36">
        <f>N7</f>
        <v>111</v>
      </c>
      <c r="AE7" s="36">
        <f>COUNTIF(L36:L50,AD7)</f>
        <v>11</v>
      </c>
      <c r="AF7" s="36">
        <f>AE7/(AG4-AE11)</f>
        <v>0.91666666666666663</v>
      </c>
      <c r="AG7" s="36">
        <f>IF(AF7=0,0,(AF7*((LOG(AF7))/LOG(2))))</f>
        <v>-0.1150699752435374</v>
      </c>
      <c r="AI7" s="36">
        <f>N7</f>
        <v>111</v>
      </c>
      <c r="AJ7" s="36">
        <f>COUNTIF(L51:L64,AI7)</f>
        <v>4</v>
      </c>
      <c r="AK7" s="36">
        <f>AJ7/(AL4-AJ11)</f>
        <v>0.8</v>
      </c>
      <c r="AL7" s="36">
        <f>IF(AK7=0,0,(AK7*((LOG(AK7))/LOG(2))))</f>
        <v>-0.25754247590988982</v>
      </c>
      <c r="AN7" s="36">
        <f>N7</f>
        <v>111</v>
      </c>
      <c r="AO7" s="36">
        <f>COUNTIF(L65:L79,AN7)</f>
        <v>6</v>
      </c>
      <c r="AP7" s="36">
        <f>AO7/(AQ4-AO11)</f>
        <v>0.6</v>
      </c>
      <c r="AQ7" s="36">
        <f>IF(AP7=0,0,(AP7*((LOG(AP7))/LOG(2))))</f>
        <v>-0.44217935649972373</v>
      </c>
      <c r="AS7" s="36">
        <f>N7</f>
        <v>111</v>
      </c>
      <c r="AT7" s="36">
        <f>COUNTIF(L80:L93,AS7)</f>
        <v>5</v>
      </c>
      <c r="AU7" s="36">
        <f>AT7/(AV4-AT11)</f>
        <v>0.83333333333333337</v>
      </c>
      <c r="AV7" s="36">
        <f>IF(AU7=0,0,(AU7*((LOG(AU7))/LOG(2))))</f>
        <v>-0.21919533819482812</v>
      </c>
    </row>
    <row r="8" spans="1:48" x14ac:dyDescent="0.25">
      <c r="A8" s="59">
        <v>21</v>
      </c>
      <c r="B8" s="59">
        <v>150</v>
      </c>
      <c r="C8" s="62">
        <v>11</v>
      </c>
      <c r="D8" s="59">
        <v>174</v>
      </c>
      <c r="E8" s="62">
        <v>11</v>
      </c>
      <c r="F8" s="59">
        <v>181</v>
      </c>
      <c r="G8" s="65"/>
      <c r="H8" s="65"/>
      <c r="I8" s="42"/>
      <c r="J8" s="42"/>
      <c r="K8" s="43">
        <v>0</v>
      </c>
      <c r="L8">
        <v>211</v>
      </c>
      <c r="N8" s="36">
        <v>112</v>
      </c>
      <c r="O8" s="36">
        <f>COUNTIF($L$7:$L$500,N8)</f>
        <v>1</v>
      </c>
      <c r="P8" s="36">
        <f>O8/$Q$4</f>
        <v>1.1494252873563218E-2</v>
      </c>
      <c r="Q8" s="36">
        <f>IF(P8=0,0,(P8*((LOG(P8))/LOG(2))))</f>
        <v>-7.4056821791364691E-2</v>
      </c>
      <c r="T8" s="36">
        <f>N8</f>
        <v>112</v>
      </c>
      <c r="U8" s="36">
        <f>COUNTIF(L7:L21,T8)</f>
        <v>0</v>
      </c>
      <c r="V8" s="36">
        <f>U8/(W4-U11)</f>
        <v>0</v>
      </c>
      <c r="W8" s="36">
        <f>IF(V8=0,0,(V8*((LOG(V8))/LOG(2))))</f>
        <v>0</v>
      </c>
      <c r="Y8" s="36">
        <f>N8</f>
        <v>112</v>
      </c>
      <c r="Z8" s="36">
        <f>COUNTIF(L22:L35,Y8)</f>
        <v>0</v>
      </c>
      <c r="AA8" s="36">
        <f>Z8/(AB4-Z11)</f>
        <v>0</v>
      </c>
      <c r="AB8" s="36">
        <f>IF(AA8=0,0,(AA8*((LOG(AA8))/LOG(2))))</f>
        <v>0</v>
      </c>
      <c r="AD8" s="36">
        <f>N8</f>
        <v>112</v>
      </c>
      <c r="AE8" s="36">
        <f>COUNTIF(L36:L50,AD8)</f>
        <v>0</v>
      </c>
      <c r="AF8" s="36">
        <f>AE8/(AG4-AE11)</f>
        <v>0</v>
      </c>
      <c r="AG8" s="36">
        <f>IF(AF8=0,0,(AF8*((LOG(AF8))/LOG(2))))</f>
        <v>0</v>
      </c>
      <c r="AI8" s="36">
        <f>N8</f>
        <v>112</v>
      </c>
      <c r="AJ8" s="36">
        <f>COUNTIF(L51:L64,AI8)</f>
        <v>0</v>
      </c>
      <c r="AK8" s="36">
        <f>AJ8/(AL4-AJ11)</f>
        <v>0</v>
      </c>
      <c r="AL8" s="36">
        <f>IF(AK8=0,0,(AK8*((LOG(AK8))/LOG(2))))</f>
        <v>0</v>
      </c>
      <c r="AN8" s="36">
        <f>N8</f>
        <v>112</v>
      </c>
      <c r="AO8" s="36">
        <f>COUNTIF(L65:L79,AN8)</f>
        <v>1</v>
      </c>
      <c r="AP8" s="36">
        <f>AO8/(AQ4-AO11)</f>
        <v>0.1</v>
      </c>
      <c r="AQ8" s="36">
        <f>IF(AP8=0,0,(AP8*((LOG(AP8))/LOG(2))))</f>
        <v>-0.33219280948873625</v>
      </c>
      <c r="AS8" s="36">
        <f>N8</f>
        <v>112</v>
      </c>
      <c r="AT8" s="36">
        <f>COUNTIF(L80:L93,AS8)</f>
        <v>0</v>
      </c>
      <c r="AU8" s="36">
        <f>AT8/(AV4-AT11)</f>
        <v>0</v>
      </c>
      <c r="AV8" s="36">
        <f>IF(AU8=0,0,(AU8*((LOG(AU8))/LOG(2))))</f>
        <v>0</v>
      </c>
    </row>
    <row r="9" spans="1:48" x14ac:dyDescent="0.25">
      <c r="A9" s="59">
        <v>21</v>
      </c>
      <c r="B9" s="59">
        <v>293</v>
      </c>
      <c r="C9" s="62">
        <v>11</v>
      </c>
      <c r="D9" s="59">
        <v>303</v>
      </c>
      <c r="E9" s="62">
        <v>11</v>
      </c>
      <c r="F9" s="59">
        <v>310</v>
      </c>
      <c r="G9" s="65"/>
      <c r="H9" s="65"/>
      <c r="I9" s="42"/>
      <c r="J9" s="42"/>
      <c r="K9" s="43">
        <v>0</v>
      </c>
      <c r="L9">
        <v>211</v>
      </c>
      <c r="N9" s="36">
        <v>121</v>
      </c>
      <c r="O9" s="36">
        <f>COUNTIF($L$7:$L$500,N9)</f>
        <v>1</v>
      </c>
      <c r="P9" s="36">
        <f>O9/$Q$4</f>
        <v>1.1494252873563218E-2</v>
      </c>
      <c r="Q9" s="36">
        <f>IF(P9=0,0,(P9*((LOG(P9))/LOG(2))))</f>
        <v>-7.4056821791364691E-2</v>
      </c>
      <c r="T9" s="36">
        <f>N9</f>
        <v>121</v>
      </c>
      <c r="U9" s="36">
        <f>COUNTIF(L7:L21,T9)</f>
        <v>1</v>
      </c>
      <c r="V9" s="36">
        <f>U9/(W4-U11)</f>
        <v>0.2</v>
      </c>
      <c r="W9" s="36">
        <f>IF(V9=0,0,(V9*((LOG(V9))/LOG(2))))</f>
        <v>-0.46438561897747244</v>
      </c>
      <c r="Y9" s="36">
        <f>N9</f>
        <v>121</v>
      </c>
      <c r="Z9" s="36">
        <f>COUNTIF(L22:L35,Y9)</f>
        <v>0</v>
      </c>
      <c r="AA9" s="36">
        <f>Z9/(AB4-Z11)</f>
        <v>0</v>
      </c>
      <c r="AB9" s="36">
        <f>IF(AA9=0,0,(AA9*((LOG(AA9))/LOG(2))))</f>
        <v>0</v>
      </c>
      <c r="AD9" s="36">
        <f>N9</f>
        <v>121</v>
      </c>
      <c r="AE9" s="36">
        <f>COUNTIF(L36:L50,AD9)</f>
        <v>0</v>
      </c>
      <c r="AF9" s="36">
        <f>AE9/(AG4-AE11)</f>
        <v>0</v>
      </c>
      <c r="AG9" s="36">
        <f>IF(AF9=0,0,(AF9*((LOG(AF9))/LOG(2))))</f>
        <v>0</v>
      </c>
      <c r="AI9" s="36">
        <f>N9</f>
        <v>121</v>
      </c>
      <c r="AJ9" s="36">
        <f>COUNTIF(L51:L64,AI9)</f>
        <v>0</v>
      </c>
      <c r="AK9" s="36">
        <f>AJ9/(AL4-AJ11)</f>
        <v>0</v>
      </c>
      <c r="AL9" s="36">
        <f>IF(AK9=0,0,(AK9*((LOG(AK9))/LOG(2))))</f>
        <v>0</v>
      </c>
      <c r="AN9" s="36">
        <f>N9</f>
        <v>121</v>
      </c>
      <c r="AO9" s="36">
        <f>COUNTIF(L65:L79,AN9)</f>
        <v>0</v>
      </c>
      <c r="AP9" s="36">
        <f>AO9/(AQ4-AO11)</f>
        <v>0</v>
      </c>
      <c r="AQ9" s="36">
        <f>IF(AP9=0,0,(AP9*((LOG(AP9))/LOG(2))))</f>
        <v>0</v>
      </c>
      <c r="AS9" s="36">
        <f>N9</f>
        <v>121</v>
      </c>
      <c r="AT9" s="36">
        <f>COUNTIF(L80:L93,AS9)</f>
        <v>0</v>
      </c>
      <c r="AU9" s="36">
        <f>AT9/(AV4-AT11)</f>
        <v>0</v>
      </c>
      <c r="AV9" s="36">
        <f>IF(AU9=0,0,(AU9*((LOG(AU9))/LOG(2))))</f>
        <v>0</v>
      </c>
    </row>
    <row r="10" spans="1:48" x14ac:dyDescent="0.25">
      <c r="A10" s="59">
        <v>21</v>
      </c>
      <c r="B10" s="59">
        <v>407</v>
      </c>
      <c r="C10" s="62">
        <v>11</v>
      </c>
      <c r="D10" s="59">
        <v>440</v>
      </c>
      <c r="E10" s="62">
        <v>11</v>
      </c>
      <c r="F10" s="59">
        <v>448</v>
      </c>
      <c r="G10" s="65"/>
      <c r="H10" s="65"/>
      <c r="I10" s="42"/>
      <c r="J10" s="42"/>
      <c r="K10" s="43">
        <v>0</v>
      </c>
      <c r="L10">
        <v>211</v>
      </c>
      <c r="N10" s="36">
        <v>122</v>
      </c>
      <c r="O10" s="36">
        <f>COUNTIF($L$7:$L$500,N10)</f>
        <v>2</v>
      </c>
      <c r="P10" s="36">
        <f>O10/$Q$4</f>
        <v>2.2988505747126436E-2</v>
      </c>
      <c r="Q10" s="36">
        <f>IF(P10=0,0,(P10*((LOG(P10))/LOG(2))))</f>
        <v>-0.12512513783560297</v>
      </c>
      <c r="T10" s="36">
        <f>N10</f>
        <v>122</v>
      </c>
      <c r="U10" s="36">
        <f>COUNTIF(L7:L21,T10)</f>
        <v>0</v>
      </c>
      <c r="V10" s="36">
        <f>U10/(W4-U11)</f>
        <v>0</v>
      </c>
      <c r="W10" s="36">
        <f>IF(V10=0,0,(V10*((LOG(V10))/LOG(2))))</f>
        <v>0</v>
      </c>
      <c r="Y10" s="36">
        <f>N10</f>
        <v>122</v>
      </c>
      <c r="Z10" s="36">
        <f>COUNTIF(L22:L35,Y10)</f>
        <v>0</v>
      </c>
      <c r="AA10" s="36">
        <f>Z10/(AB4-Z11)</f>
        <v>0</v>
      </c>
      <c r="AB10" s="36">
        <f>IF(AA10=0,0,(AA10*((LOG(AA10))/LOG(2))))</f>
        <v>0</v>
      </c>
      <c r="AD10" s="36">
        <f>N10</f>
        <v>122</v>
      </c>
      <c r="AE10" s="36">
        <f>COUNTIF(L36:L50,AD10)</f>
        <v>0</v>
      </c>
      <c r="AF10" s="36">
        <f>AE10/(AG4-AE11)</f>
        <v>0</v>
      </c>
      <c r="AG10" s="36">
        <f>IF(AF10=0,0,(AF10*((LOG(AF10))/LOG(2))))</f>
        <v>0</v>
      </c>
      <c r="AI10" s="36">
        <f>N10</f>
        <v>122</v>
      </c>
      <c r="AJ10" s="36">
        <f>COUNTIF(L51:L64,AI10)</f>
        <v>1</v>
      </c>
      <c r="AK10" s="36">
        <f>AJ10/(AL4-AJ11)</f>
        <v>0.2</v>
      </c>
      <c r="AL10" s="36">
        <f>IF(AK10=0,0,(AK10*((LOG(AK10))/LOG(2))))</f>
        <v>-0.46438561897747244</v>
      </c>
      <c r="AN10" s="36">
        <f>N10</f>
        <v>122</v>
      </c>
      <c r="AO10" s="36">
        <f>COUNTIF(L65:L79,AN10)</f>
        <v>1</v>
      </c>
      <c r="AP10" s="36">
        <f>AO10/(AQ4-AO11)</f>
        <v>0.1</v>
      </c>
      <c r="AQ10" s="36">
        <f>IF(AP10=0,0,(AP10*((LOG(AP10))/LOG(2))))</f>
        <v>-0.33219280948873625</v>
      </c>
      <c r="AS10" s="36">
        <f>N10</f>
        <v>122</v>
      </c>
      <c r="AT10" s="36">
        <f>COUNTIF(L80:L93,AS10)</f>
        <v>0</v>
      </c>
      <c r="AU10" s="36">
        <f>AT10/(AV4-AT11)</f>
        <v>0</v>
      </c>
      <c r="AV10" s="36">
        <f>IF(AU10=0,0,(AU10*((LOG(AU10))/LOG(2))))</f>
        <v>0</v>
      </c>
    </row>
    <row r="11" spans="1:48" x14ac:dyDescent="0.25">
      <c r="A11" s="59">
        <v>21</v>
      </c>
      <c r="B11" s="59">
        <v>542</v>
      </c>
      <c r="C11" s="62">
        <v>11</v>
      </c>
      <c r="D11" s="59">
        <v>603</v>
      </c>
      <c r="E11" s="62">
        <v>11</v>
      </c>
      <c r="F11" s="59">
        <v>610</v>
      </c>
      <c r="G11" s="65"/>
      <c r="H11" s="65"/>
      <c r="I11" s="42"/>
      <c r="J11" s="42"/>
      <c r="K11" s="43">
        <v>0</v>
      </c>
      <c r="L11">
        <v>211</v>
      </c>
      <c r="N11" s="36">
        <v>211</v>
      </c>
      <c r="O11" s="36">
        <f>COUNTIF($L$7:$L$500,N11)</f>
        <v>40</v>
      </c>
      <c r="P11" s="36">
        <f>O11/$Q$4</f>
        <v>0.45977011494252873</v>
      </c>
      <c r="Q11" s="36">
        <f>IF(P11=0,0,(P11*((LOG(P11))/LOG(2))))</f>
        <v>-0.51540937975235213</v>
      </c>
      <c r="T11" s="36">
        <f>N11</f>
        <v>211</v>
      </c>
      <c r="U11" s="36">
        <f>COUNTIF(L7:L21,T11)</f>
        <v>10</v>
      </c>
      <c r="V11" s="55"/>
      <c r="W11" s="56"/>
      <c r="Y11" s="36">
        <f>N11</f>
        <v>211</v>
      </c>
      <c r="Z11" s="36">
        <f>COUNTIF(L22:L35,Y11)</f>
        <v>5</v>
      </c>
      <c r="AA11" s="55"/>
      <c r="AB11" s="56"/>
      <c r="AD11" s="36">
        <f>N11</f>
        <v>211</v>
      </c>
      <c r="AE11" s="36">
        <f>COUNTIF(L36:L50,AD11)</f>
        <v>3</v>
      </c>
      <c r="AF11" s="55"/>
      <c r="AG11" s="56"/>
      <c r="AI11" s="36">
        <f>N11</f>
        <v>211</v>
      </c>
      <c r="AJ11" s="36">
        <f>COUNTIF(L51:L64,AI11)</f>
        <v>9</v>
      </c>
      <c r="AK11" s="55"/>
      <c r="AL11" s="56"/>
      <c r="AN11" s="36">
        <f>N11</f>
        <v>211</v>
      </c>
      <c r="AO11" s="36">
        <f>COUNTIF(L65:L79,AN11)</f>
        <v>5</v>
      </c>
      <c r="AP11" s="55"/>
      <c r="AQ11" s="56"/>
      <c r="AS11" s="36">
        <f>N11</f>
        <v>211</v>
      </c>
      <c r="AT11" s="36">
        <f>COUNTIF(L80:L93,AS11)</f>
        <v>8</v>
      </c>
      <c r="AU11" s="55"/>
      <c r="AV11" s="56"/>
    </row>
    <row r="12" spans="1:48" x14ac:dyDescent="0.25">
      <c r="A12" s="59">
        <v>12</v>
      </c>
      <c r="B12" s="59">
        <v>733</v>
      </c>
      <c r="C12" s="62">
        <v>13</v>
      </c>
      <c r="D12" s="59">
        <v>740</v>
      </c>
      <c r="E12" s="62">
        <v>13</v>
      </c>
      <c r="F12" s="59">
        <v>756</v>
      </c>
      <c r="G12" s="65"/>
      <c r="H12" s="65"/>
      <c r="I12" s="42"/>
      <c r="J12" s="42"/>
      <c r="K12" s="43">
        <v>0</v>
      </c>
      <c r="L12">
        <v>111</v>
      </c>
      <c r="N12" s="36">
        <v>212</v>
      </c>
      <c r="O12" s="36">
        <f>COUNTIF($L$7:$L$500,N12)</f>
        <v>0</v>
      </c>
      <c r="P12" s="36">
        <f>O12/$Q$4</f>
        <v>0</v>
      </c>
      <c r="Q12" s="36">
        <f>IF(P12=0,0,(P12*((LOG(P12))/LOG(2))))</f>
        <v>0</v>
      </c>
      <c r="T12" s="36">
        <f>N12</f>
        <v>212</v>
      </c>
      <c r="U12" s="36">
        <f>COUNTIF(L7:L21,T12)</f>
        <v>0</v>
      </c>
      <c r="V12" s="36">
        <f>U12/(W4-U11)</f>
        <v>0</v>
      </c>
      <c r="W12" s="36">
        <f>IF(V12=0,0,(V12*((LOG(V12))/LOG(2))))</f>
        <v>0</v>
      </c>
      <c r="Y12" s="36">
        <f>N12</f>
        <v>212</v>
      </c>
      <c r="Z12" s="36">
        <f>COUNTIF(L22:L35,Y12)</f>
        <v>0</v>
      </c>
      <c r="AA12" s="36">
        <f>Z12/(AB4-Z11)</f>
        <v>0</v>
      </c>
      <c r="AB12" s="36">
        <f>IF(AA12=0,0,(AA12*((LOG(AA12))/LOG(2))))</f>
        <v>0</v>
      </c>
      <c r="AD12" s="36">
        <f>N12</f>
        <v>212</v>
      </c>
      <c r="AE12" s="36">
        <f>COUNTIF(L36:L50,AD12)</f>
        <v>0</v>
      </c>
      <c r="AF12" s="36">
        <f>AE12/(AG4-AE11)</f>
        <v>0</v>
      </c>
      <c r="AG12" s="36">
        <f>IF(AF12=0,0,(AF12*((LOG(AF12))/LOG(2))))</f>
        <v>0</v>
      </c>
      <c r="AI12" s="36">
        <f>N12</f>
        <v>212</v>
      </c>
      <c r="AJ12" s="36">
        <f>COUNTIF(L51:L64,AI12)</f>
        <v>0</v>
      </c>
      <c r="AK12" s="36">
        <f>AJ12/(AL4-AJ11)</f>
        <v>0</v>
      </c>
      <c r="AL12" s="36">
        <f>IF(AK12=0,0,(AK12*((LOG(AK12))/LOG(2))))</f>
        <v>0</v>
      </c>
      <c r="AN12" s="36">
        <f>N12</f>
        <v>212</v>
      </c>
      <c r="AO12" s="36">
        <f>COUNTIF(L65:L79,AN12)</f>
        <v>0</v>
      </c>
      <c r="AP12" s="36">
        <f>AO12/(AQ4-AO11)</f>
        <v>0</v>
      </c>
      <c r="AQ12" s="36">
        <f>IF(AP12=0,0,(AP12*((LOG(AP12))/LOG(2))))</f>
        <v>0</v>
      </c>
      <c r="AS12" s="36">
        <f>N12</f>
        <v>212</v>
      </c>
      <c r="AT12" s="36">
        <f>COUNTIF(L80:L93,AS12)</f>
        <v>0</v>
      </c>
      <c r="AU12" s="36">
        <f>AT12/(AV4-AT11)</f>
        <v>0</v>
      </c>
      <c r="AV12" s="36">
        <f>IF(AU12=0,0,(AU12*((LOG(AU12))/LOG(2))))</f>
        <v>0</v>
      </c>
    </row>
    <row r="13" spans="1:48" x14ac:dyDescent="0.25">
      <c r="A13" s="59">
        <v>21</v>
      </c>
      <c r="B13" s="59">
        <v>860</v>
      </c>
      <c r="C13" s="62">
        <v>11</v>
      </c>
      <c r="D13" s="59">
        <v>879</v>
      </c>
      <c r="E13" s="62">
        <v>11</v>
      </c>
      <c r="F13" s="59">
        <v>886</v>
      </c>
      <c r="G13" s="65"/>
      <c r="H13" s="65"/>
      <c r="I13" s="42"/>
      <c r="J13" s="42"/>
      <c r="K13" s="43">
        <v>0</v>
      </c>
      <c r="L13">
        <v>211</v>
      </c>
      <c r="N13" s="36">
        <v>221</v>
      </c>
      <c r="O13" s="36">
        <f>COUNTIF($L$7:$L$500,N13)</f>
        <v>5</v>
      </c>
      <c r="P13" s="36">
        <f>O13/$Q$4</f>
        <v>5.7471264367816091E-2</v>
      </c>
      <c r="Q13" s="36">
        <f>IF(P13=0,0,(P13*((LOG(P13))/LOG(2))))</f>
        <v>-0.23683996557249232</v>
      </c>
      <c r="T13" s="36">
        <f>N13</f>
        <v>221</v>
      </c>
      <c r="U13" s="36">
        <f>COUNTIF(L7:L21,T13)</f>
        <v>0</v>
      </c>
      <c r="V13" s="36">
        <f>U13/(W4-U11)</f>
        <v>0</v>
      </c>
      <c r="W13" s="36">
        <f>IF(V13=0,0,(V13*((LOG(V13))/LOG(2))))</f>
        <v>0</v>
      </c>
      <c r="Y13" s="36">
        <f>N13</f>
        <v>221</v>
      </c>
      <c r="Z13" s="36">
        <f>COUNTIF(L22:L35,Y13)</f>
        <v>2</v>
      </c>
      <c r="AA13" s="36">
        <f>Z13/(AB4-Z11)</f>
        <v>0.22222222222222221</v>
      </c>
      <c r="AB13" s="36">
        <f>IF(AA13=0,0,(AA13*((LOG(AA13))/LOG(2))))</f>
        <v>-0.48220555587606945</v>
      </c>
      <c r="AD13" s="36">
        <f>N13</f>
        <v>221</v>
      </c>
      <c r="AE13" s="36">
        <f>COUNTIF(L36:L50,AD13)</f>
        <v>1</v>
      </c>
      <c r="AF13" s="36">
        <f>AE13/(AG4-AE11)</f>
        <v>8.3333333333333329E-2</v>
      </c>
      <c r="AG13" s="36">
        <f>IF(AF13=0,0,(AF13*((LOG(AF13))/LOG(2))))</f>
        <v>-0.29874687506009634</v>
      </c>
      <c r="AI13" s="36">
        <f>N13</f>
        <v>221</v>
      </c>
      <c r="AJ13" s="36">
        <f>COUNTIF(L51:L64,AI13)</f>
        <v>0</v>
      </c>
      <c r="AK13" s="36">
        <f>AJ13/(AL4-AJ11)</f>
        <v>0</v>
      </c>
      <c r="AL13" s="36">
        <f>IF(AK13=0,0,(AK13*((LOG(AK13))/LOG(2))))</f>
        <v>0</v>
      </c>
      <c r="AN13" s="36">
        <f>N13</f>
        <v>221</v>
      </c>
      <c r="AO13" s="36">
        <f>COUNTIF(L65:L79,AN13)</f>
        <v>1</v>
      </c>
      <c r="AP13" s="36">
        <f>AO13/(AQ4-AO11)</f>
        <v>0.1</v>
      </c>
      <c r="AQ13" s="36">
        <f>IF(AP13=0,0,(AP13*((LOG(AP13))/LOG(2))))</f>
        <v>-0.33219280948873625</v>
      </c>
      <c r="AS13" s="36">
        <f>N13</f>
        <v>221</v>
      </c>
      <c r="AT13" s="36">
        <f>COUNTIF(L80:L93,AS13)</f>
        <v>1</v>
      </c>
      <c r="AU13" s="36">
        <f>AT13/(AV4-AT11)</f>
        <v>0.16666666666666666</v>
      </c>
      <c r="AV13" s="36">
        <f>IF(AU13=0,0,(AU13*((LOG(AU13))/LOG(2))))</f>
        <v>-0.43082708345352599</v>
      </c>
    </row>
    <row r="14" spans="1:48" x14ac:dyDescent="0.25">
      <c r="A14" s="59">
        <v>21</v>
      </c>
      <c r="B14" s="59">
        <v>982</v>
      </c>
      <c r="C14" s="62">
        <v>11</v>
      </c>
      <c r="D14" s="59">
        <v>1009</v>
      </c>
      <c r="E14" s="62">
        <v>11</v>
      </c>
      <c r="F14" s="59">
        <v>1020</v>
      </c>
      <c r="G14" s="65"/>
      <c r="H14" s="65"/>
      <c r="I14" s="42"/>
      <c r="J14" s="42"/>
      <c r="K14" s="43">
        <v>0</v>
      </c>
      <c r="L14">
        <v>211</v>
      </c>
      <c r="N14" s="36">
        <v>222</v>
      </c>
      <c r="O14" s="36">
        <f>COUNTIF($L$7:$L$500,N14)</f>
        <v>5</v>
      </c>
      <c r="P14" s="36">
        <f>O14/$Q$4</f>
        <v>5.7471264367816091E-2</v>
      </c>
      <c r="Q14" s="36">
        <f>IF(P14=0,0,(P14*((LOG(P14))/LOG(2))))</f>
        <v>-0.23683996557249232</v>
      </c>
      <c r="T14" s="36">
        <f>N14</f>
        <v>222</v>
      </c>
      <c r="U14" s="36">
        <f>COUNTIF(L7:L21,T14)</f>
        <v>2</v>
      </c>
      <c r="V14" s="36">
        <f>U14/(W4-U11)</f>
        <v>0.4</v>
      </c>
      <c r="W14" s="36">
        <f>IF(V14=0,0,(V14*((LOG(V14))/LOG(2))))</f>
        <v>-0.52877123795494496</v>
      </c>
      <c r="Y14" s="36">
        <f>N14</f>
        <v>222</v>
      </c>
      <c r="Z14" s="36">
        <f>COUNTIF(L22:L35,Y14)</f>
        <v>2</v>
      </c>
      <c r="AA14" s="36">
        <f>Z14/(AB4-Z11)</f>
        <v>0.22222222222222221</v>
      </c>
      <c r="AB14" s="36">
        <f>IF(AA14=0,0,(AA14*((LOG(AA14))/LOG(2))))</f>
        <v>-0.48220555587606945</v>
      </c>
      <c r="AD14" s="36">
        <f>N14</f>
        <v>222</v>
      </c>
      <c r="AE14" s="36">
        <f>COUNTIF(L36:L50,AD14)</f>
        <v>0</v>
      </c>
      <c r="AF14" s="36">
        <f>AE14/(AG4-AE11)</f>
        <v>0</v>
      </c>
      <c r="AG14" s="36">
        <f>IF(AF14=0,0,(AF14*((LOG(AF14))/LOG(2))))</f>
        <v>0</v>
      </c>
      <c r="AI14" s="36">
        <f>N14</f>
        <v>222</v>
      </c>
      <c r="AJ14" s="36">
        <f>COUNTIF(L51:L64,AI14)</f>
        <v>0</v>
      </c>
      <c r="AK14" s="36">
        <f>AJ14/(AL4-AJ11)</f>
        <v>0</v>
      </c>
      <c r="AL14" s="36">
        <f>IF(AK14=0,0,(AK14*((LOG(AK14))/LOG(2))))</f>
        <v>0</v>
      </c>
      <c r="AN14" s="36">
        <f>N14</f>
        <v>222</v>
      </c>
      <c r="AO14" s="36">
        <f>COUNTIF(L65:L79,AN14)</f>
        <v>1</v>
      </c>
      <c r="AP14" s="36">
        <f>AO14/(AQ4-AO11)</f>
        <v>0.1</v>
      </c>
      <c r="AQ14" s="36">
        <f>IF(AP14=0,0,(AP14*((LOG(AP14))/LOG(2))))</f>
        <v>-0.33219280948873625</v>
      </c>
      <c r="AS14" s="36">
        <f>N14</f>
        <v>222</v>
      </c>
      <c r="AT14" s="36">
        <f>COUNTIF(L80:L93,AS14)</f>
        <v>0</v>
      </c>
      <c r="AU14" s="36">
        <f>AT14/(AV4-AT11)</f>
        <v>0</v>
      </c>
      <c r="AV14" s="36">
        <f>IF(AU14=0,0,(AU14*((LOG(AU14))/LOG(2))))</f>
        <v>0</v>
      </c>
    </row>
    <row r="15" spans="1:48" x14ac:dyDescent="0.25">
      <c r="A15" s="59">
        <v>21</v>
      </c>
      <c r="B15" s="59">
        <v>1117</v>
      </c>
      <c r="C15" s="62">
        <v>11</v>
      </c>
      <c r="D15" s="59">
        <v>1134</v>
      </c>
      <c r="E15" s="62">
        <v>11</v>
      </c>
      <c r="F15" s="59">
        <v>1147</v>
      </c>
      <c r="G15" s="65"/>
      <c r="H15" s="65"/>
      <c r="I15" s="42"/>
      <c r="J15" s="42"/>
      <c r="K15" s="43">
        <v>0</v>
      </c>
      <c r="L15">
        <v>211</v>
      </c>
      <c r="P15">
        <f>SUM(P7:P14)</f>
        <v>1</v>
      </c>
      <c r="Q15">
        <f>-SUM(Q7:Q14)</f>
        <v>1.792812338570601</v>
      </c>
      <c r="V15">
        <f>SUM(V7:V14)</f>
        <v>1</v>
      </c>
      <c r="W15">
        <f>-SUM(W7:W14)</f>
        <v>1.5219280948873624</v>
      </c>
      <c r="AA15">
        <f>SUM(AA7:AA14)</f>
        <v>1</v>
      </c>
      <c r="AB15">
        <f>-SUM(AB7:AB14)</f>
        <v>1.4355205042826666</v>
      </c>
      <c r="AF15">
        <f>SUM(AF7:AF14)</f>
        <v>1</v>
      </c>
      <c r="AG15">
        <f>-SUM(AG7:AG14)</f>
        <v>0.41381685030363374</v>
      </c>
      <c r="AK15">
        <f>SUM(AK7:AK14)</f>
        <v>1</v>
      </c>
      <c r="AL15">
        <f>-SUM(AL7:AL14)</f>
        <v>0.72192809488736231</v>
      </c>
      <c r="AP15">
        <f>SUM(AP7:AP14)</f>
        <v>0.99999999999999989</v>
      </c>
      <c r="AQ15">
        <f>-SUM(AQ7:AQ14)</f>
        <v>1.7709505944546688</v>
      </c>
      <c r="AU15">
        <f>SUM(AU7:AU14)</f>
        <v>1</v>
      </c>
      <c r="AV15">
        <f>-SUM(AV7:AV14)</f>
        <v>0.65002242164835411</v>
      </c>
    </row>
    <row r="16" spans="1:48" x14ac:dyDescent="0.25">
      <c r="A16" s="59">
        <v>21</v>
      </c>
      <c r="B16" s="59">
        <v>1242</v>
      </c>
      <c r="C16" s="62">
        <v>22</v>
      </c>
      <c r="D16" s="59">
        <v>1265</v>
      </c>
      <c r="E16" s="62">
        <v>24</v>
      </c>
      <c r="F16" s="59">
        <v>1267</v>
      </c>
      <c r="G16" s="65"/>
      <c r="H16" s="65"/>
      <c r="I16" s="42"/>
      <c r="J16" s="42"/>
      <c r="K16" s="43">
        <v>0</v>
      </c>
      <c r="L16">
        <v>222</v>
      </c>
      <c r="P16" s="28" t="s">
        <v>84</v>
      </c>
      <c r="Q16" s="28">
        <f>Q15/(LOG(Q4)/LOG(2))</f>
        <v>0.27825982638614372</v>
      </c>
      <c r="V16" s="28" t="s">
        <v>111</v>
      </c>
      <c r="W16" s="28">
        <f>W15/(LOG(W4)/LOG(2))</f>
        <v>0.38954970906993469</v>
      </c>
      <c r="AA16" s="28" t="s">
        <v>114</v>
      </c>
      <c r="AB16" s="28">
        <f>AB15/(LOG(AB4)/LOG(2))</f>
        <v>0.37703879298620002</v>
      </c>
      <c r="AF16" s="28" t="s">
        <v>115</v>
      </c>
      <c r="AG16" s="28">
        <f>AG15/(LOG(AG4)/LOG(2))</f>
        <v>0.10591974363673719</v>
      </c>
      <c r="AK16" s="28" t="s">
        <v>116</v>
      </c>
      <c r="AL16" s="28">
        <f>AL15/(LOG(AL4)/LOG(2))</f>
        <v>0.18961407845245268</v>
      </c>
      <c r="AP16" s="28" t="s">
        <v>117</v>
      </c>
      <c r="AQ16" s="28">
        <f>AQ15/(LOG(AQ4)/LOG(2))</f>
        <v>0.4532890161923856</v>
      </c>
      <c r="AU16" s="28" t="s">
        <v>118</v>
      </c>
      <c r="AV16" s="28">
        <f>AV15/(LOG(AV4)/LOG(2))</f>
        <v>0.17072808680969079</v>
      </c>
    </row>
    <row r="17" spans="1:22" x14ac:dyDescent="0.25">
      <c r="A17" s="59">
        <v>21</v>
      </c>
      <c r="B17" s="59">
        <v>1365</v>
      </c>
      <c r="C17" s="62">
        <v>11</v>
      </c>
      <c r="D17" s="59">
        <v>1387</v>
      </c>
      <c r="E17" s="62">
        <v>11</v>
      </c>
      <c r="F17" s="59">
        <v>1400</v>
      </c>
      <c r="G17" s="65"/>
      <c r="H17" s="65"/>
      <c r="I17" s="42"/>
      <c r="J17" s="42"/>
      <c r="K17" s="43">
        <v>0</v>
      </c>
      <c r="L17">
        <v>211</v>
      </c>
    </row>
    <row r="18" spans="1:22" x14ac:dyDescent="0.25">
      <c r="A18" s="59">
        <v>12</v>
      </c>
      <c r="B18" s="59">
        <v>1506</v>
      </c>
      <c r="C18" s="62">
        <v>24</v>
      </c>
      <c r="D18" s="59">
        <v>1518</v>
      </c>
      <c r="E18" s="62">
        <v>13</v>
      </c>
      <c r="F18" s="59">
        <v>1532</v>
      </c>
      <c r="G18" s="65"/>
      <c r="H18" s="65"/>
      <c r="I18" s="42"/>
      <c r="J18" s="42"/>
      <c r="K18" s="43">
        <v>0</v>
      </c>
      <c r="L18">
        <v>121</v>
      </c>
    </row>
    <row r="19" spans="1:22" x14ac:dyDescent="0.25">
      <c r="A19" s="59">
        <v>21</v>
      </c>
      <c r="B19" s="59">
        <v>1630</v>
      </c>
      <c r="C19" s="62">
        <v>22</v>
      </c>
      <c r="D19" s="59">
        <v>1654</v>
      </c>
      <c r="E19" s="62">
        <v>24</v>
      </c>
      <c r="F19" s="59">
        <v>1669</v>
      </c>
      <c r="G19" s="65"/>
      <c r="H19" s="65"/>
      <c r="I19" s="42"/>
      <c r="J19" s="42"/>
      <c r="K19" s="43">
        <v>0</v>
      </c>
      <c r="L19">
        <v>222</v>
      </c>
      <c r="N19" s="40" t="s">
        <v>97</v>
      </c>
      <c r="O19" s="40"/>
      <c r="P19" s="45"/>
      <c r="Q19" s="45"/>
      <c r="R19" s="45"/>
      <c r="S19" s="45"/>
      <c r="T19" s="45"/>
      <c r="U19" s="45"/>
      <c r="V19" s="46"/>
    </row>
    <row r="20" spans="1:22" x14ac:dyDescent="0.25">
      <c r="A20" s="59">
        <v>12</v>
      </c>
      <c r="B20" s="59">
        <v>1816</v>
      </c>
      <c r="C20" s="62">
        <v>13</v>
      </c>
      <c r="D20" s="59">
        <v>1852</v>
      </c>
      <c r="E20" s="62">
        <v>13</v>
      </c>
      <c r="F20" s="59">
        <v>1869</v>
      </c>
      <c r="G20" s="65"/>
      <c r="H20" s="65"/>
      <c r="I20" s="42"/>
      <c r="J20" s="42"/>
      <c r="K20" s="43">
        <v>0</v>
      </c>
      <c r="L20">
        <v>111</v>
      </c>
      <c r="N20" s="40">
        <f>COUNTIF(L7:L93,G3)</f>
        <v>40</v>
      </c>
      <c r="O20" s="40"/>
      <c r="P20" s="47">
        <v>15</v>
      </c>
      <c r="Q20" s="47">
        <v>14</v>
      </c>
      <c r="R20" s="47">
        <v>15</v>
      </c>
      <c r="S20" s="47">
        <v>14</v>
      </c>
      <c r="T20" s="47">
        <v>15</v>
      </c>
      <c r="U20" s="47">
        <v>14</v>
      </c>
      <c r="V20" s="46"/>
    </row>
    <row r="21" spans="1:22" x14ac:dyDescent="0.25">
      <c r="A21" s="59">
        <v>21</v>
      </c>
      <c r="B21" s="59">
        <v>1977</v>
      </c>
      <c r="C21" s="62">
        <v>11</v>
      </c>
      <c r="D21" s="59">
        <v>1987</v>
      </c>
      <c r="E21" s="62">
        <v>11</v>
      </c>
      <c r="F21" s="59">
        <v>2008</v>
      </c>
      <c r="G21" s="65"/>
      <c r="H21" s="65"/>
      <c r="I21" s="42"/>
      <c r="J21" s="42"/>
      <c r="K21" s="43">
        <v>0</v>
      </c>
      <c r="L21">
        <v>211</v>
      </c>
      <c r="O21" s="41"/>
      <c r="P21" s="45" t="s">
        <v>98</v>
      </c>
      <c r="Q21" s="45"/>
      <c r="R21" s="45"/>
      <c r="S21" s="45"/>
      <c r="T21" s="45"/>
      <c r="U21" s="45"/>
      <c r="V21" s="45"/>
    </row>
    <row r="22" spans="1:22" x14ac:dyDescent="0.25">
      <c r="A22" s="60">
        <v>12</v>
      </c>
      <c r="B22" s="60">
        <v>2140</v>
      </c>
      <c r="C22" s="63">
        <v>13</v>
      </c>
      <c r="D22" s="60">
        <v>2154</v>
      </c>
      <c r="E22" s="63">
        <v>13</v>
      </c>
      <c r="F22" s="60">
        <v>2165</v>
      </c>
      <c r="G22" s="66"/>
      <c r="H22" s="66"/>
      <c r="I22" s="41"/>
      <c r="J22" s="41"/>
      <c r="K22" s="51">
        <v>0</v>
      </c>
      <c r="L22">
        <v>111</v>
      </c>
      <c r="O22" s="41"/>
      <c r="P22" s="47" t="s">
        <v>105</v>
      </c>
      <c r="Q22" s="47" t="s">
        <v>106</v>
      </c>
      <c r="R22" s="47" t="s">
        <v>107</v>
      </c>
      <c r="S22" s="47" t="s">
        <v>108</v>
      </c>
      <c r="T22" s="47" t="s">
        <v>109</v>
      </c>
      <c r="U22" s="47" t="s">
        <v>110</v>
      </c>
      <c r="V22" s="45"/>
    </row>
    <row r="23" spans="1:22" x14ac:dyDescent="0.25">
      <c r="A23" s="60">
        <v>12</v>
      </c>
      <c r="B23" s="60">
        <v>2275</v>
      </c>
      <c r="C23" s="63">
        <v>13</v>
      </c>
      <c r="D23" s="60">
        <v>2289</v>
      </c>
      <c r="E23" s="63">
        <v>13</v>
      </c>
      <c r="F23" s="60">
        <v>2297</v>
      </c>
      <c r="G23" s="66"/>
      <c r="H23" s="66"/>
      <c r="I23" s="41"/>
      <c r="J23" s="41"/>
      <c r="K23" s="51">
        <v>0</v>
      </c>
      <c r="L23">
        <v>111</v>
      </c>
      <c r="O23" s="45" t="s">
        <v>99</v>
      </c>
      <c r="P23" s="47">
        <f>$G$3</f>
        <v>211</v>
      </c>
      <c r="Q23" s="47">
        <f>$G$3</f>
        <v>211</v>
      </c>
      <c r="R23" s="47">
        <f>$G$3</f>
        <v>211</v>
      </c>
      <c r="S23" s="47">
        <f>$G$3</f>
        <v>211</v>
      </c>
      <c r="T23" s="47">
        <f>$G$3</f>
        <v>211</v>
      </c>
      <c r="U23" s="47">
        <f>$G$3</f>
        <v>211</v>
      </c>
      <c r="V23" s="45"/>
    </row>
    <row r="24" spans="1:22" x14ac:dyDescent="0.25">
      <c r="A24" s="60">
        <v>21</v>
      </c>
      <c r="B24" s="60">
        <v>2396</v>
      </c>
      <c r="C24" s="63">
        <v>11</v>
      </c>
      <c r="D24" s="60">
        <v>2406</v>
      </c>
      <c r="E24" s="63">
        <v>11</v>
      </c>
      <c r="F24" s="60">
        <v>2418</v>
      </c>
      <c r="G24" s="66"/>
      <c r="H24" s="66"/>
      <c r="I24" s="41"/>
      <c r="J24" s="41"/>
      <c r="K24" s="51">
        <v>0</v>
      </c>
      <c r="L24">
        <v>211</v>
      </c>
      <c r="O24" s="45" t="s">
        <v>100</v>
      </c>
      <c r="P24" s="47">
        <f>U11</f>
        <v>10</v>
      </c>
      <c r="Q24" s="47">
        <f>Z11</f>
        <v>5</v>
      </c>
      <c r="R24" s="47">
        <f>AE11</f>
        <v>3</v>
      </c>
      <c r="S24" s="47">
        <f>AJ11</f>
        <v>9</v>
      </c>
      <c r="T24" s="47">
        <f>AO11</f>
        <v>5</v>
      </c>
      <c r="U24" s="47">
        <f>AT11</f>
        <v>8</v>
      </c>
      <c r="V24" s="45"/>
    </row>
    <row r="25" spans="1:22" x14ac:dyDescent="0.25">
      <c r="A25" s="60">
        <v>12</v>
      </c>
      <c r="B25" s="60">
        <v>2551</v>
      </c>
      <c r="C25" s="63">
        <v>13</v>
      </c>
      <c r="D25" s="60">
        <v>2588</v>
      </c>
      <c r="E25" s="63">
        <v>13</v>
      </c>
      <c r="F25" s="60">
        <v>2606</v>
      </c>
      <c r="G25" s="66"/>
      <c r="H25" s="66"/>
      <c r="I25" s="41"/>
      <c r="J25" s="41"/>
      <c r="K25" s="51">
        <v>0</v>
      </c>
      <c r="L25">
        <v>111</v>
      </c>
      <c r="O25" s="48" t="s">
        <v>101</v>
      </c>
      <c r="P25" s="42"/>
      <c r="Q25" s="42"/>
      <c r="R25" s="42"/>
      <c r="S25" s="42"/>
      <c r="T25" s="42"/>
      <c r="U25" s="42"/>
      <c r="V25" s="42"/>
    </row>
    <row r="26" spans="1:22" x14ac:dyDescent="0.25">
      <c r="A26" s="60">
        <v>21</v>
      </c>
      <c r="B26" s="60">
        <v>2707</v>
      </c>
      <c r="C26" s="63">
        <v>22</v>
      </c>
      <c r="D26" s="60">
        <v>2768</v>
      </c>
      <c r="E26" s="63">
        <v>13</v>
      </c>
      <c r="F26" s="60">
        <v>2780</v>
      </c>
      <c r="G26" s="66"/>
      <c r="H26" s="66"/>
      <c r="I26" s="41"/>
      <c r="J26" s="41"/>
      <c r="K26" s="51">
        <v>0</v>
      </c>
      <c r="L26">
        <v>221</v>
      </c>
      <c r="O26" s="49" t="s">
        <v>102</v>
      </c>
      <c r="P26" s="44"/>
      <c r="Q26" s="44"/>
      <c r="R26" s="44"/>
      <c r="S26" s="44"/>
      <c r="T26" s="44"/>
      <c r="U26" s="44"/>
      <c r="V26" s="41"/>
    </row>
    <row r="27" spans="1:22" x14ac:dyDescent="0.25">
      <c r="A27" s="60">
        <v>21</v>
      </c>
      <c r="B27" s="60">
        <v>2891</v>
      </c>
      <c r="C27" s="63">
        <v>22</v>
      </c>
      <c r="D27" s="60">
        <v>2912</v>
      </c>
      <c r="E27" s="63">
        <v>13</v>
      </c>
      <c r="F27" s="60">
        <v>2941</v>
      </c>
      <c r="G27" s="66"/>
      <c r="H27" s="66"/>
      <c r="I27" s="41"/>
      <c r="J27" s="41"/>
      <c r="K27" s="51">
        <v>0</v>
      </c>
      <c r="L27">
        <v>221</v>
      </c>
      <c r="O27" s="48" t="s">
        <v>103</v>
      </c>
      <c r="P27" s="42"/>
      <c r="Q27" s="42"/>
      <c r="R27" s="42"/>
      <c r="S27" s="42"/>
      <c r="T27" s="42"/>
      <c r="U27" s="42"/>
      <c r="V27" s="42"/>
    </row>
    <row r="28" spans="1:22" x14ac:dyDescent="0.25">
      <c r="A28" s="60">
        <v>21</v>
      </c>
      <c r="B28" s="60">
        <v>3050</v>
      </c>
      <c r="C28" s="63">
        <v>11</v>
      </c>
      <c r="D28" s="60">
        <v>3075</v>
      </c>
      <c r="E28" s="63">
        <v>11</v>
      </c>
      <c r="F28" s="60">
        <v>3083</v>
      </c>
      <c r="G28" s="66"/>
      <c r="H28" s="66"/>
      <c r="I28" s="41"/>
      <c r="J28" s="41"/>
      <c r="K28" s="51">
        <v>0</v>
      </c>
      <c r="L28">
        <v>211</v>
      </c>
      <c r="N28" s="41"/>
      <c r="O28" s="50" t="s">
        <v>104</v>
      </c>
      <c r="P28">
        <f>F21/P20</f>
        <v>133.86666666666667</v>
      </c>
      <c r="Q28">
        <f>(F35-F21)/Q20</f>
        <v>155.78571428571428</v>
      </c>
      <c r="R28">
        <f>(F50-F35)/R20</f>
        <v>145.86666666666667</v>
      </c>
      <c r="S28">
        <f>(F64-F50)/S20</f>
        <v>143.21428571428572</v>
      </c>
      <c r="T28">
        <f>(F79-F64)/T20</f>
        <v>134.66666666666666</v>
      </c>
      <c r="U28">
        <f>(F93-F79)/U20</f>
        <v>140.42857142857142</v>
      </c>
    </row>
    <row r="29" spans="1:22" x14ac:dyDescent="0.25">
      <c r="A29" s="60">
        <v>21</v>
      </c>
      <c r="B29" s="60">
        <v>3174</v>
      </c>
      <c r="C29" s="63">
        <v>11</v>
      </c>
      <c r="D29" s="60">
        <v>3193</v>
      </c>
      <c r="E29" s="63">
        <v>11</v>
      </c>
      <c r="F29" s="60">
        <v>3207</v>
      </c>
      <c r="G29" s="66"/>
      <c r="H29" s="66"/>
      <c r="I29" s="41"/>
      <c r="J29" s="41"/>
      <c r="K29" s="51">
        <v>0</v>
      </c>
      <c r="L29">
        <v>211</v>
      </c>
    </row>
    <row r="30" spans="1:22" x14ac:dyDescent="0.25">
      <c r="A30" s="60">
        <v>21</v>
      </c>
      <c r="B30" s="60">
        <v>3306</v>
      </c>
      <c r="C30" s="63">
        <v>11</v>
      </c>
      <c r="D30" s="60">
        <v>3351</v>
      </c>
      <c r="E30" s="63">
        <v>11</v>
      </c>
      <c r="F30" s="60">
        <v>3358</v>
      </c>
      <c r="G30" s="66"/>
      <c r="H30" s="66"/>
      <c r="I30" s="41"/>
      <c r="J30" s="41"/>
      <c r="K30" s="51">
        <v>0</v>
      </c>
      <c r="L30">
        <v>211</v>
      </c>
    </row>
    <row r="31" spans="1:22" x14ac:dyDescent="0.25">
      <c r="A31" s="60">
        <v>21</v>
      </c>
      <c r="B31" s="60">
        <v>3487</v>
      </c>
      <c r="C31" s="63">
        <v>22</v>
      </c>
      <c r="D31" s="60">
        <v>3508</v>
      </c>
      <c r="E31" s="63">
        <v>24</v>
      </c>
      <c r="F31" s="60">
        <v>3524</v>
      </c>
      <c r="G31" s="66"/>
      <c r="H31" s="66"/>
      <c r="I31" s="41"/>
      <c r="J31" s="41"/>
      <c r="K31" s="51">
        <v>0</v>
      </c>
      <c r="L31">
        <v>222</v>
      </c>
    </row>
    <row r="32" spans="1:22" x14ac:dyDescent="0.25">
      <c r="A32" s="60">
        <v>12</v>
      </c>
      <c r="B32" s="60">
        <v>3647</v>
      </c>
      <c r="C32" s="63">
        <v>13</v>
      </c>
      <c r="D32" s="60">
        <v>3654</v>
      </c>
      <c r="E32" s="63">
        <v>13</v>
      </c>
      <c r="F32" s="60">
        <v>3661</v>
      </c>
      <c r="G32" s="66"/>
      <c r="H32" s="66"/>
      <c r="I32" s="41"/>
      <c r="J32" s="41"/>
      <c r="K32" s="51">
        <v>0</v>
      </c>
      <c r="L32">
        <v>111</v>
      </c>
    </row>
    <row r="33" spans="1:12" x14ac:dyDescent="0.25">
      <c r="A33" s="60">
        <v>21</v>
      </c>
      <c r="B33" s="60">
        <v>3764</v>
      </c>
      <c r="C33" s="63">
        <v>11</v>
      </c>
      <c r="D33" s="60">
        <v>3785</v>
      </c>
      <c r="E33" s="63">
        <v>11</v>
      </c>
      <c r="F33" s="60">
        <v>3796</v>
      </c>
      <c r="G33" s="66"/>
      <c r="H33" s="66"/>
      <c r="I33" s="41"/>
      <c r="J33" s="41"/>
      <c r="K33" s="51">
        <v>0</v>
      </c>
      <c r="L33">
        <v>211</v>
      </c>
    </row>
    <row r="34" spans="1:12" x14ac:dyDescent="0.25">
      <c r="A34" s="60">
        <v>12</v>
      </c>
      <c r="B34" s="60">
        <v>3952</v>
      </c>
      <c r="C34" s="63">
        <v>13</v>
      </c>
      <c r="D34" s="60">
        <v>3968</v>
      </c>
      <c r="E34" s="63">
        <v>13</v>
      </c>
      <c r="F34" s="60">
        <v>3980</v>
      </c>
      <c r="G34" s="66"/>
      <c r="H34" s="66"/>
      <c r="I34" s="41"/>
      <c r="J34" s="41"/>
      <c r="K34" s="51">
        <v>0</v>
      </c>
      <c r="L34">
        <v>111</v>
      </c>
    </row>
    <row r="35" spans="1:12" x14ac:dyDescent="0.25">
      <c r="A35" s="60">
        <v>21</v>
      </c>
      <c r="B35" s="60">
        <v>4079</v>
      </c>
      <c r="C35" s="63">
        <v>22</v>
      </c>
      <c r="D35" s="60">
        <v>4090</v>
      </c>
      <c r="E35" s="63">
        <v>24</v>
      </c>
      <c r="F35" s="60">
        <v>4189</v>
      </c>
      <c r="G35" s="66"/>
      <c r="H35" s="66"/>
      <c r="I35" s="41"/>
      <c r="J35" s="41"/>
      <c r="K35" s="51">
        <v>0</v>
      </c>
      <c r="L35">
        <v>222</v>
      </c>
    </row>
    <row r="36" spans="1:12" x14ac:dyDescent="0.25">
      <c r="A36" s="59">
        <v>12</v>
      </c>
      <c r="B36" s="59">
        <v>4292</v>
      </c>
      <c r="C36" s="62">
        <v>13</v>
      </c>
      <c r="D36" s="59">
        <v>4319</v>
      </c>
      <c r="E36" s="62">
        <v>13</v>
      </c>
      <c r="F36" s="59">
        <v>4326</v>
      </c>
      <c r="G36" s="65"/>
      <c r="H36" s="65"/>
      <c r="I36" s="42"/>
      <c r="J36" s="42"/>
      <c r="K36" s="43">
        <v>0</v>
      </c>
      <c r="L36">
        <v>111</v>
      </c>
    </row>
    <row r="37" spans="1:12" x14ac:dyDescent="0.25">
      <c r="A37" s="59">
        <v>12</v>
      </c>
      <c r="B37" s="59">
        <v>4440</v>
      </c>
      <c r="C37" s="62">
        <v>13</v>
      </c>
      <c r="D37" s="59">
        <v>4446</v>
      </c>
      <c r="E37" s="62">
        <v>13</v>
      </c>
      <c r="F37" s="59">
        <v>4457</v>
      </c>
      <c r="G37" s="65"/>
      <c r="H37" s="65"/>
      <c r="I37" s="42"/>
      <c r="J37" s="42"/>
      <c r="K37" s="43">
        <v>0</v>
      </c>
      <c r="L37">
        <v>111</v>
      </c>
    </row>
    <row r="38" spans="1:12" x14ac:dyDescent="0.25">
      <c r="A38" s="59">
        <v>12</v>
      </c>
      <c r="B38" s="59">
        <v>4576</v>
      </c>
      <c r="C38" s="62">
        <v>13</v>
      </c>
      <c r="D38" s="59">
        <v>4584</v>
      </c>
      <c r="E38" s="62">
        <v>13</v>
      </c>
      <c r="F38" s="59">
        <v>4591</v>
      </c>
      <c r="G38" s="65"/>
      <c r="H38" s="65"/>
      <c r="I38" s="42"/>
      <c r="J38" s="42"/>
      <c r="K38" s="43">
        <v>0</v>
      </c>
      <c r="L38">
        <v>111</v>
      </c>
    </row>
    <row r="39" spans="1:12" x14ac:dyDescent="0.25">
      <c r="A39" s="59">
        <v>12</v>
      </c>
      <c r="B39" s="59">
        <v>4726</v>
      </c>
      <c r="C39" s="62">
        <v>13</v>
      </c>
      <c r="D39" s="59">
        <v>4740</v>
      </c>
      <c r="E39" s="62">
        <v>13</v>
      </c>
      <c r="F39" s="59">
        <v>4748</v>
      </c>
      <c r="G39" s="65"/>
      <c r="H39" s="65"/>
      <c r="I39" s="42"/>
      <c r="J39" s="42"/>
      <c r="K39" s="43">
        <v>0</v>
      </c>
      <c r="L39">
        <v>111</v>
      </c>
    </row>
    <row r="40" spans="1:12" x14ac:dyDescent="0.25">
      <c r="A40" s="59">
        <v>12</v>
      </c>
      <c r="B40" s="59">
        <v>4867</v>
      </c>
      <c r="C40" s="62">
        <v>13</v>
      </c>
      <c r="D40" s="59">
        <v>4875</v>
      </c>
      <c r="E40" s="62">
        <v>13</v>
      </c>
      <c r="F40" s="59">
        <v>4883</v>
      </c>
      <c r="G40" s="65"/>
      <c r="H40" s="65"/>
      <c r="I40" s="42"/>
      <c r="J40" s="42"/>
      <c r="K40" s="43">
        <v>0</v>
      </c>
      <c r="L40">
        <v>111</v>
      </c>
    </row>
    <row r="41" spans="1:12" x14ac:dyDescent="0.25">
      <c r="A41" s="59">
        <v>21</v>
      </c>
      <c r="B41" s="59">
        <v>4984</v>
      </c>
      <c r="C41" s="62">
        <v>11</v>
      </c>
      <c r="D41" s="59">
        <v>4993</v>
      </c>
      <c r="E41" s="62">
        <v>11</v>
      </c>
      <c r="F41" s="59">
        <v>5036</v>
      </c>
      <c r="G41" s="65"/>
      <c r="H41" s="65"/>
      <c r="I41" s="42"/>
      <c r="J41" s="42"/>
      <c r="K41" s="43">
        <v>0</v>
      </c>
      <c r="L41">
        <v>211</v>
      </c>
    </row>
    <row r="42" spans="1:12" x14ac:dyDescent="0.25">
      <c r="A42" s="59">
        <v>12</v>
      </c>
      <c r="B42" s="59">
        <v>5158</v>
      </c>
      <c r="C42" s="62">
        <v>13</v>
      </c>
      <c r="D42" s="59">
        <v>5164</v>
      </c>
      <c r="E42" s="62">
        <v>13</v>
      </c>
      <c r="F42" s="59">
        <v>5172</v>
      </c>
      <c r="G42" s="65"/>
      <c r="H42" s="65"/>
      <c r="I42" s="42"/>
      <c r="J42" s="42"/>
      <c r="K42" s="43">
        <v>0</v>
      </c>
      <c r="L42">
        <v>111</v>
      </c>
    </row>
    <row r="43" spans="1:12" x14ac:dyDescent="0.25">
      <c r="A43" s="59">
        <v>12</v>
      </c>
      <c r="B43" s="59">
        <v>5313</v>
      </c>
      <c r="C43" s="62">
        <v>13</v>
      </c>
      <c r="D43" s="59">
        <v>5321</v>
      </c>
      <c r="E43" s="62">
        <v>13</v>
      </c>
      <c r="F43" s="59">
        <v>5329</v>
      </c>
      <c r="G43" s="65"/>
      <c r="H43" s="65"/>
      <c r="I43" s="42"/>
      <c r="J43" s="42"/>
      <c r="K43" s="43">
        <v>0</v>
      </c>
      <c r="L43">
        <v>111</v>
      </c>
    </row>
    <row r="44" spans="1:12" x14ac:dyDescent="0.25">
      <c r="A44" s="59">
        <v>12</v>
      </c>
      <c r="B44" s="59">
        <v>5445</v>
      </c>
      <c r="C44" s="62">
        <v>13</v>
      </c>
      <c r="D44" s="59">
        <v>5452</v>
      </c>
      <c r="E44" s="62">
        <v>13</v>
      </c>
      <c r="F44" s="59">
        <v>5459</v>
      </c>
      <c r="G44" s="65"/>
      <c r="H44" s="65"/>
      <c r="I44" s="42"/>
      <c r="J44" s="42"/>
      <c r="K44" s="43">
        <v>0</v>
      </c>
      <c r="L44">
        <v>111</v>
      </c>
    </row>
    <row r="45" spans="1:12" x14ac:dyDescent="0.25">
      <c r="A45" s="59">
        <v>21</v>
      </c>
      <c r="B45" s="59">
        <v>5567</v>
      </c>
      <c r="C45" s="62">
        <v>22</v>
      </c>
      <c r="D45" s="59">
        <v>5592</v>
      </c>
      <c r="E45" s="62">
        <v>13</v>
      </c>
      <c r="F45" s="59">
        <v>5603</v>
      </c>
      <c r="G45" s="65"/>
      <c r="H45" s="65"/>
      <c r="I45" s="42"/>
      <c r="J45" s="42"/>
      <c r="K45" s="43">
        <v>0</v>
      </c>
      <c r="L45">
        <v>221</v>
      </c>
    </row>
    <row r="46" spans="1:12" x14ac:dyDescent="0.25">
      <c r="A46" s="59">
        <v>21</v>
      </c>
      <c r="B46" s="59">
        <v>5725</v>
      </c>
      <c r="C46" s="62">
        <v>11</v>
      </c>
      <c r="D46" s="59">
        <v>5735</v>
      </c>
      <c r="E46" s="62">
        <v>11</v>
      </c>
      <c r="F46" s="59">
        <v>5775</v>
      </c>
      <c r="G46" s="65"/>
      <c r="H46" s="65"/>
      <c r="I46" s="42"/>
      <c r="J46" s="42"/>
      <c r="K46" s="43">
        <v>0</v>
      </c>
      <c r="L46">
        <v>211</v>
      </c>
    </row>
    <row r="47" spans="1:12" x14ac:dyDescent="0.25">
      <c r="A47" s="59">
        <v>12</v>
      </c>
      <c r="B47" s="59">
        <v>5896</v>
      </c>
      <c r="C47" s="62">
        <v>13</v>
      </c>
      <c r="D47" s="59">
        <v>5919</v>
      </c>
      <c r="E47" s="62">
        <v>13</v>
      </c>
      <c r="F47" s="59">
        <v>5929</v>
      </c>
      <c r="G47" s="65"/>
      <c r="H47" s="65"/>
      <c r="I47" s="42"/>
      <c r="J47" s="42"/>
      <c r="K47" s="43">
        <v>0</v>
      </c>
      <c r="L47">
        <v>111</v>
      </c>
    </row>
    <row r="48" spans="1:12" x14ac:dyDescent="0.25">
      <c r="A48" s="59">
        <v>12</v>
      </c>
      <c r="B48" s="59">
        <v>6058</v>
      </c>
      <c r="C48" s="62">
        <v>13</v>
      </c>
      <c r="D48" s="59">
        <v>6077</v>
      </c>
      <c r="E48" s="62">
        <v>13</v>
      </c>
      <c r="F48" s="59">
        <v>6095</v>
      </c>
      <c r="G48" s="65"/>
      <c r="H48" s="65"/>
      <c r="I48" s="42"/>
      <c r="J48" s="42"/>
      <c r="K48" s="43">
        <v>0</v>
      </c>
      <c r="L48">
        <v>111</v>
      </c>
    </row>
    <row r="49" spans="1:12" x14ac:dyDescent="0.25">
      <c r="A49" s="59">
        <v>12</v>
      </c>
      <c r="B49" s="59">
        <v>6205</v>
      </c>
      <c r="C49" s="62">
        <v>13</v>
      </c>
      <c r="D49" s="59">
        <v>6213</v>
      </c>
      <c r="E49" s="62">
        <v>13</v>
      </c>
      <c r="F49" s="59">
        <v>6224</v>
      </c>
      <c r="G49" s="65"/>
      <c r="H49" s="65"/>
      <c r="I49" s="42"/>
      <c r="J49" s="42"/>
      <c r="K49" s="43">
        <v>0</v>
      </c>
      <c r="L49">
        <v>111</v>
      </c>
    </row>
    <row r="50" spans="1:12" x14ac:dyDescent="0.25">
      <c r="A50" s="59">
        <v>21</v>
      </c>
      <c r="B50" s="59">
        <v>6356</v>
      </c>
      <c r="C50" s="62">
        <v>11</v>
      </c>
      <c r="D50" s="59">
        <v>6364</v>
      </c>
      <c r="E50" s="62">
        <v>11</v>
      </c>
      <c r="F50" s="59">
        <v>6377</v>
      </c>
      <c r="G50" s="65"/>
      <c r="H50" s="65"/>
      <c r="I50" s="42"/>
      <c r="J50" s="42"/>
      <c r="K50" s="43">
        <v>0</v>
      </c>
      <c r="L50">
        <v>211</v>
      </c>
    </row>
    <row r="51" spans="1:12" x14ac:dyDescent="0.25">
      <c r="A51" s="60">
        <v>21</v>
      </c>
      <c r="B51" s="60">
        <v>6497</v>
      </c>
      <c r="C51" s="63">
        <v>11</v>
      </c>
      <c r="D51" s="60">
        <v>6523</v>
      </c>
      <c r="E51" s="63">
        <v>11</v>
      </c>
      <c r="F51" s="60">
        <v>6530</v>
      </c>
      <c r="G51" s="66"/>
      <c r="H51" s="66"/>
      <c r="I51" s="41"/>
      <c r="J51" s="41"/>
      <c r="K51" s="51">
        <v>0</v>
      </c>
      <c r="L51">
        <v>211</v>
      </c>
    </row>
    <row r="52" spans="1:12" x14ac:dyDescent="0.25">
      <c r="A52" s="60">
        <v>21</v>
      </c>
      <c r="B52" s="60">
        <v>6622</v>
      </c>
      <c r="C52" s="63">
        <v>11</v>
      </c>
      <c r="D52" s="60">
        <v>6636</v>
      </c>
      <c r="E52" s="63">
        <v>11</v>
      </c>
      <c r="F52" s="60">
        <v>6648</v>
      </c>
      <c r="G52" s="66"/>
      <c r="H52" s="66"/>
      <c r="I52" s="41"/>
      <c r="J52" s="41"/>
      <c r="K52" s="51">
        <v>0</v>
      </c>
      <c r="L52">
        <v>211</v>
      </c>
    </row>
    <row r="53" spans="1:12" x14ac:dyDescent="0.25">
      <c r="A53" s="60">
        <v>21</v>
      </c>
      <c r="B53" s="60">
        <v>6764</v>
      </c>
      <c r="C53" s="63">
        <v>11</v>
      </c>
      <c r="D53" s="60">
        <v>6780</v>
      </c>
      <c r="E53" s="63">
        <v>11</v>
      </c>
      <c r="F53" s="60">
        <v>6787</v>
      </c>
      <c r="G53" s="66"/>
      <c r="H53" s="66"/>
      <c r="I53" s="41"/>
      <c r="J53" s="41"/>
      <c r="K53" s="51">
        <v>0</v>
      </c>
      <c r="L53">
        <v>211</v>
      </c>
    </row>
    <row r="54" spans="1:12" x14ac:dyDescent="0.25">
      <c r="A54" s="60">
        <v>12</v>
      </c>
      <c r="B54" s="60">
        <v>6887</v>
      </c>
      <c r="C54" s="63">
        <v>13</v>
      </c>
      <c r="D54" s="60">
        <v>6891</v>
      </c>
      <c r="E54" s="63">
        <v>13</v>
      </c>
      <c r="F54" s="60">
        <v>6898</v>
      </c>
      <c r="G54" s="66"/>
      <c r="H54" s="66"/>
      <c r="I54" s="41"/>
      <c r="J54" s="41"/>
      <c r="K54" s="51">
        <v>0</v>
      </c>
      <c r="L54">
        <v>111</v>
      </c>
    </row>
    <row r="55" spans="1:12" x14ac:dyDescent="0.25">
      <c r="A55" s="60">
        <v>21</v>
      </c>
      <c r="B55" s="60">
        <v>6998</v>
      </c>
      <c r="C55" s="63">
        <v>11</v>
      </c>
      <c r="D55" s="60">
        <v>7017</v>
      </c>
      <c r="E55" s="63">
        <v>11</v>
      </c>
      <c r="F55" s="60">
        <v>7025</v>
      </c>
      <c r="G55" s="66"/>
      <c r="H55" s="66"/>
      <c r="I55" s="41"/>
      <c r="J55" s="41"/>
      <c r="K55" s="51">
        <v>0</v>
      </c>
      <c r="L55">
        <v>211</v>
      </c>
    </row>
    <row r="56" spans="1:12" x14ac:dyDescent="0.25">
      <c r="A56" s="60">
        <v>21</v>
      </c>
      <c r="B56" s="60">
        <v>7118</v>
      </c>
      <c r="C56" s="63">
        <v>11</v>
      </c>
      <c r="D56" s="60">
        <v>7158</v>
      </c>
      <c r="E56" s="63">
        <v>11</v>
      </c>
      <c r="F56" s="60">
        <v>7165</v>
      </c>
      <c r="G56" s="66"/>
      <c r="H56" s="66"/>
      <c r="I56" s="41"/>
      <c r="J56" s="41"/>
      <c r="K56" s="51">
        <v>0</v>
      </c>
      <c r="L56">
        <v>211</v>
      </c>
    </row>
    <row r="57" spans="1:12" x14ac:dyDescent="0.25">
      <c r="A57" s="60">
        <v>21</v>
      </c>
      <c r="B57" s="60">
        <v>7260</v>
      </c>
      <c r="C57" s="63">
        <v>11</v>
      </c>
      <c r="D57" s="60">
        <v>7286</v>
      </c>
      <c r="E57" s="63">
        <v>11</v>
      </c>
      <c r="F57" s="60">
        <v>7293</v>
      </c>
      <c r="G57" s="66"/>
      <c r="H57" s="66"/>
      <c r="I57" s="41"/>
      <c r="J57" s="41"/>
      <c r="K57" s="51">
        <v>0</v>
      </c>
      <c r="L57">
        <v>211</v>
      </c>
    </row>
    <row r="58" spans="1:12" x14ac:dyDescent="0.25">
      <c r="A58" s="60">
        <v>21</v>
      </c>
      <c r="B58" s="60">
        <v>7422</v>
      </c>
      <c r="C58" s="63">
        <v>11</v>
      </c>
      <c r="D58" s="60">
        <v>7439</v>
      </c>
      <c r="E58" s="63">
        <v>11</v>
      </c>
      <c r="F58" s="60">
        <v>7446</v>
      </c>
      <c r="G58" s="66"/>
      <c r="H58" s="66"/>
      <c r="I58" s="41"/>
      <c r="J58" s="41"/>
      <c r="K58" s="51">
        <v>0</v>
      </c>
      <c r="L58">
        <v>211</v>
      </c>
    </row>
    <row r="59" spans="1:12" x14ac:dyDescent="0.25">
      <c r="A59" s="60">
        <v>12</v>
      </c>
      <c r="B59" s="60">
        <v>7555</v>
      </c>
      <c r="C59" s="63">
        <v>13</v>
      </c>
      <c r="D59" s="60">
        <v>7569</v>
      </c>
      <c r="E59" s="63">
        <v>13</v>
      </c>
      <c r="F59" s="60">
        <v>7578</v>
      </c>
      <c r="G59" s="66"/>
      <c r="H59" s="66"/>
      <c r="I59" s="41"/>
      <c r="J59" s="41"/>
      <c r="K59" s="51">
        <v>0</v>
      </c>
      <c r="L59">
        <v>111</v>
      </c>
    </row>
    <row r="60" spans="1:12" x14ac:dyDescent="0.25">
      <c r="A60" s="60">
        <v>21</v>
      </c>
      <c r="B60" s="60">
        <v>7676</v>
      </c>
      <c r="C60" s="63">
        <v>11</v>
      </c>
      <c r="D60" s="60">
        <v>7731</v>
      </c>
      <c r="E60" s="63">
        <v>11</v>
      </c>
      <c r="F60" s="60">
        <v>7738</v>
      </c>
      <c r="G60" s="66"/>
      <c r="H60" s="66"/>
      <c r="I60" s="41"/>
      <c r="J60" s="41"/>
      <c r="K60" s="51">
        <v>0</v>
      </c>
      <c r="L60">
        <v>211</v>
      </c>
    </row>
    <row r="61" spans="1:12" x14ac:dyDescent="0.25">
      <c r="A61" s="60">
        <v>21</v>
      </c>
      <c r="B61" s="60">
        <v>7860</v>
      </c>
      <c r="C61" s="63">
        <v>11</v>
      </c>
      <c r="D61" s="60">
        <v>7872</v>
      </c>
      <c r="E61" s="63">
        <v>11</v>
      </c>
      <c r="F61" s="60">
        <v>7880</v>
      </c>
      <c r="G61" s="66"/>
      <c r="H61" s="66"/>
      <c r="I61" s="41"/>
      <c r="J61" s="41"/>
      <c r="K61" s="51">
        <v>0</v>
      </c>
      <c r="L61">
        <v>211</v>
      </c>
    </row>
    <row r="62" spans="1:12" x14ac:dyDescent="0.25">
      <c r="A62" s="60">
        <v>12</v>
      </c>
      <c r="B62" s="60">
        <v>7980</v>
      </c>
      <c r="C62" s="63">
        <v>24</v>
      </c>
      <c r="D62" s="60">
        <v>8046</v>
      </c>
      <c r="E62" s="63">
        <v>24</v>
      </c>
      <c r="F62" s="60">
        <v>8070</v>
      </c>
      <c r="G62" s="66"/>
      <c r="H62" s="66"/>
      <c r="I62" s="41"/>
      <c r="J62" s="41"/>
      <c r="K62" s="51">
        <v>0</v>
      </c>
      <c r="L62">
        <v>122</v>
      </c>
    </row>
    <row r="63" spans="1:12" x14ac:dyDescent="0.25">
      <c r="A63" s="60">
        <v>12</v>
      </c>
      <c r="B63" s="60">
        <v>8173</v>
      </c>
      <c r="C63" s="63">
        <v>13</v>
      </c>
      <c r="D63" s="60">
        <v>8220</v>
      </c>
      <c r="E63" s="63">
        <v>13</v>
      </c>
      <c r="F63" s="60">
        <v>8221</v>
      </c>
      <c r="G63" s="66"/>
      <c r="H63" s="66"/>
      <c r="I63" s="41"/>
      <c r="J63" s="41"/>
      <c r="K63" s="51">
        <v>0</v>
      </c>
      <c r="L63">
        <v>111</v>
      </c>
    </row>
    <row r="64" spans="1:12" x14ac:dyDescent="0.25">
      <c r="A64" s="60">
        <v>12</v>
      </c>
      <c r="B64" s="60">
        <v>8351</v>
      </c>
      <c r="C64" s="63">
        <v>13</v>
      </c>
      <c r="D64" s="60">
        <v>8373</v>
      </c>
      <c r="E64" s="63">
        <v>13</v>
      </c>
      <c r="F64" s="60">
        <v>8382</v>
      </c>
      <c r="G64" s="66"/>
      <c r="H64" s="66"/>
      <c r="I64" s="41"/>
      <c r="J64" s="41"/>
      <c r="K64" s="51">
        <v>0</v>
      </c>
      <c r="L64">
        <v>111</v>
      </c>
    </row>
    <row r="65" spans="1:12" x14ac:dyDescent="0.25">
      <c r="A65" s="59">
        <v>12</v>
      </c>
      <c r="B65" s="59">
        <v>8492</v>
      </c>
      <c r="C65" s="62">
        <v>13</v>
      </c>
      <c r="D65" s="59">
        <v>8510</v>
      </c>
      <c r="E65" s="62">
        <v>13</v>
      </c>
      <c r="F65" s="59">
        <v>8517</v>
      </c>
      <c r="G65" s="65"/>
      <c r="H65" s="65"/>
      <c r="I65" s="42"/>
      <c r="J65" s="42"/>
      <c r="K65" s="43">
        <v>0</v>
      </c>
      <c r="L65">
        <v>111</v>
      </c>
    </row>
    <row r="66" spans="1:12" x14ac:dyDescent="0.25">
      <c r="A66" s="59">
        <v>21</v>
      </c>
      <c r="B66" s="59">
        <v>8624</v>
      </c>
      <c r="C66" s="62">
        <v>11</v>
      </c>
      <c r="D66" s="59">
        <v>8642</v>
      </c>
      <c r="E66" s="62">
        <v>11</v>
      </c>
      <c r="F66" s="59">
        <v>8661</v>
      </c>
      <c r="G66" s="65"/>
      <c r="H66" s="65"/>
      <c r="I66" s="42"/>
      <c r="J66" s="42"/>
      <c r="K66" s="43">
        <v>0</v>
      </c>
      <c r="L66">
        <v>211</v>
      </c>
    </row>
    <row r="67" spans="1:12" x14ac:dyDescent="0.25">
      <c r="A67" s="59">
        <v>12</v>
      </c>
      <c r="B67" s="59">
        <v>8769</v>
      </c>
      <c r="C67" s="62">
        <v>13</v>
      </c>
      <c r="D67" s="59">
        <v>8774</v>
      </c>
      <c r="E67" s="62">
        <v>13</v>
      </c>
      <c r="F67" s="59">
        <v>8789</v>
      </c>
      <c r="G67" s="65"/>
      <c r="H67" s="65"/>
      <c r="I67" s="42"/>
      <c r="J67" s="42"/>
      <c r="K67" s="43">
        <v>0</v>
      </c>
      <c r="L67">
        <v>111</v>
      </c>
    </row>
    <row r="68" spans="1:12" x14ac:dyDescent="0.25">
      <c r="A68" s="59">
        <v>12</v>
      </c>
      <c r="B68" s="59">
        <v>8928</v>
      </c>
      <c r="C68" s="62">
        <v>13</v>
      </c>
      <c r="D68" s="59">
        <v>8958</v>
      </c>
      <c r="E68" s="62">
        <v>13</v>
      </c>
      <c r="F68" s="59">
        <v>8968</v>
      </c>
      <c r="G68" s="65"/>
      <c r="H68" s="65"/>
      <c r="I68" s="42"/>
      <c r="J68" s="42"/>
      <c r="K68" s="43">
        <v>0</v>
      </c>
      <c r="L68">
        <v>111</v>
      </c>
    </row>
    <row r="69" spans="1:12" x14ac:dyDescent="0.25">
      <c r="A69" s="59">
        <v>12</v>
      </c>
      <c r="B69" s="59">
        <v>9068</v>
      </c>
      <c r="C69" s="62">
        <v>13</v>
      </c>
      <c r="D69" s="59">
        <v>9076</v>
      </c>
      <c r="E69" s="62">
        <v>13</v>
      </c>
      <c r="F69" s="59">
        <v>9084</v>
      </c>
      <c r="G69" s="65"/>
      <c r="H69" s="65"/>
      <c r="I69" s="42"/>
      <c r="J69" s="42"/>
      <c r="K69" s="43">
        <v>0</v>
      </c>
      <c r="L69">
        <v>111</v>
      </c>
    </row>
    <row r="70" spans="1:12" x14ac:dyDescent="0.25">
      <c r="A70" s="59">
        <v>12</v>
      </c>
      <c r="B70" s="59">
        <v>9198</v>
      </c>
      <c r="C70" s="62">
        <v>13</v>
      </c>
      <c r="D70" s="59">
        <v>9205</v>
      </c>
      <c r="E70" s="62">
        <v>13</v>
      </c>
      <c r="F70" s="59">
        <v>9216</v>
      </c>
      <c r="G70" s="65"/>
      <c r="H70" s="65"/>
      <c r="I70" s="42"/>
      <c r="J70" s="42"/>
      <c r="K70" s="43">
        <v>0</v>
      </c>
      <c r="L70">
        <v>111</v>
      </c>
    </row>
    <row r="71" spans="1:12" x14ac:dyDescent="0.25">
      <c r="A71" s="59">
        <v>21</v>
      </c>
      <c r="B71" s="59">
        <v>9316</v>
      </c>
      <c r="C71" s="62">
        <v>11</v>
      </c>
      <c r="D71" s="59">
        <v>9326</v>
      </c>
      <c r="E71" s="62">
        <v>11</v>
      </c>
      <c r="F71" s="59">
        <v>9338</v>
      </c>
      <c r="G71" s="65"/>
      <c r="H71" s="65"/>
      <c r="I71" s="42"/>
      <c r="J71" s="42"/>
      <c r="K71" s="43">
        <v>0</v>
      </c>
      <c r="L71">
        <v>211</v>
      </c>
    </row>
    <row r="72" spans="1:12" x14ac:dyDescent="0.25">
      <c r="A72" s="59">
        <v>21</v>
      </c>
      <c r="B72" s="59">
        <v>9441</v>
      </c>
      <c r="C72" s="62">
        <v>11</v>
      </c>
      <c r="D72" s="59">
        <v>9455</v>
      </c>
      <c r="E72" s="62">
        <v>11</v>
      </c>
      <c r="F72" s="59">
        <v>9462</v>
      </c>
      <c r="G72" s="65"/>
      <c r="H72" s="65"/>
      <c r="I72" s="42"/>
      <c r="J72" s="42"/>
      <c r="K72" s="43">
        <v>0</v>
      </c>
      <c r="L72">
        <v>211</v>
      </c>
    </row>
    <row r="73" spans="1:12" x14ac:dyDescent="0.25">
      <c r="A73" s="59">
        <v>12</v>
      </c>
      <c r="B73" s="59">
        <v>9567</v>
      </c>
      <c r="C73" s="62">
        <v>24</v>
      </c>
      <c r="D73" s="59">
        <v>9579</v>
      </c>
      <c r="E73" s="62">
        <v>24</v>
      </c>
      <c r="F73" s="59">
        <v>9582</v>
      </c>
      <c r="G73" s="65"/>
      <c r="H73" s="65"/>
      <c r="I73" s="42"/>
      <c r="J73" s="42"/>
      <c r="K73" s="43">
        <v>0</v>
      </c>
      <c r="L73">
        <v>122</v>
      </c>
    </row>
    <row r="74" spans="1:12" x14ac:dyDescent="0.25">
      <c r="A74" s="59">
        <v>21</v>
      </c>
      <c r="B74" s="59">
        <v>9683</v>
      </c>
      <c r="C74" s="62">
        <v>11</v>
      </c>
      <c r="D74" s="59">
        <v>9710</v>
      </c>
      <c r="E74" s="62">
        <v>11</v>
      </c>
      <c r="F74" s="59">
        <v>9718</v>
      </c>
      <c r="G74" s="65"/>
      <c r="H74" s="65"/>
      <c r="I74" s="42"/>
      <c r="J74" s="42"/>
      <c r="K74" s="43">
        <v>0</v>
      </c>
      <c r="L74">
        <v>211</v>
      </c>
    </row>
    <row r="75" spans="1:12" x14ac:dyDescent="0.25">
      <c r="A75" s="59">
        <v>12</v>
      </c>
      <c r="B75" s="59">
        <v>9838</v>
      </c>
      <c r="C75" s="62">
        <v>13</v>
      </c>
      <c r="D75" s="59">
        <v>9846</v>
      </c>
      <c r="E75" s="62">
        <v>24</v>
      </c>
      <c r="F75" s="59">
        <v>9861</v>
      </c>
      <c r="G75" s="65"/>
      <c r="H75" s="65"/>
      <c r="I75" s="42"/>
      <c r="J75" s="42"/>
      <c r="K75" s="43">
        <v>0</v>
      </c>
      <c r="L75">
        <v>112</v>
      </c>
    </row>
    <row r="76" spans="1:12" x14ac:dyDescent="0.25">
      <c r="A76" s="59">
        <v>21</v>
      </c>
      <c r="B76" s="59">
        <v>9960</v>
      </c>
      <c r="C76" s="62">
        <v>22</v>
      </c>
      <c r="D76" s="59">
        <v>9982</v>
      </c>
      <c r="E76" s="62">
        <v>13</v>
      </c>
      <c r="F76" s="59">
        <v>9994</v>
      </c>
      <c r="G76" s="65"/>
      <c r="H76" s="65"/>
      <c r="I76" s="42"/>
      <c r="J76" s="42"/>
      <c r="K76" s="43">
        <v>0</v>
      </c>
      <c r="L76">
        <v>221</v>
      </c>
    </row>
    <row r="77" spans="1:12" x14ac:dyDescent="0.25">
      <c r="A77" s="59">
        <v>21</v>
      </c>
      <c r="B77" s="59">
        <v>10099</v>
      </c>
      <c r="C77" s="62">
        <v>22</v>
      </c>
      <c r="D77" s="59">
        <v>10124</v>
      </c>
      <c r="E77" s="62">
        <v>24</v>
      </c>
      <c r="F77" s="59">
        <v>10137</v>
      </c>
      <c r="G77" s="65"/>
      <c r="H77" s="65"/>
      <c r="I77" s="42"/>
      <c r="J77" s="42"/>
      <c r="K77" s="43">
        <v>0</v>
      </c>
      <c r="L77">
        <v>222</v>
      </c>
    </row>
    <row r="78" spans="1:12" x14ac:dyDescent="0.25">
      <c r="A78" s="59">
        <v>21</v>
      </c>
      <c r="B78" s="59">
        <v>10254</v>
      </c>
      <c r="C78" s="62">
        <v>11</v>
      </c>
      <c r="D78" s="59">
        <v>10264</v>
      </c>
      <c r="E78" s="62">
        <v>11</v>
      </c>
      <c r="F78" s="59">
        <v>10280</v>
      </c>
      <c r="G78" s="65"/>
      <c r="H78" s="65"/>
      <c r="I78" s="42"/>
      <c r="J78" s="42"/>
      <c r="K78" s="43">
        <v>0</v>
      </c>
      <c r="L78">
        <v>211</v>
      </c>
    </row>
    <row r="79" spans="1:12" x14ac:dyDescent="0.25">
      <c r="A79" s="59">
        <v>12</v>
      </c>
      <c r="B79" s="59">
        <v>10383</v>
      </c>
      <c r="C79" s="62">
        <v>13</v>
      </c>
      <c r="D79" s="59">
        <v>10395</v>
      </c>
      <c r="E79" s="62">
        <v>13</v>
      </c>
      <c r="F79" s="59">
        <v>10402</v>
      </c>
      <c r="G79" s="65"/>
      <c r="H79" s="65"/>
      <c r="I79" s="42"/>
      <c r="J79" s="42"/>
      <c r="K79" s="43">
        <v>0</v>
      </c>
      <c r="L79">
        <v>111</v>
      </c>
    </row>
    <row r="80" spans="1:12" x14ac:dyDescent="0.25">
      <c r="A80" s="60">
        <v>21</v>
      </c>
      <c r="B80" s="60">
        <v>10524</v>
      </c>
      <c r="C80" s="63">
        <v>11</v>
      </c>
      <c r="D80" s="60">
        <v>10542</v>
      </c>
      <c r="E80" s="63">
        <v>11</v>
      </c>
      <c r="F80" s="60">
        <v>10549</v>
      </c>
      <c r="G80" s="66"/>
      <c r="H80" s="66"/>
      <c r="I80" s="41"/>
      <c r="J80" s="41"/>
      <c r="K80" s="51">
        <v>0</v>
      </c>
      <c r="L80">
        <v>211</v>
      </c>
    </row>
    <row r="81" spans="1:12" x14ac:dyDescent="0.25">
      <c r="A81" s="60">
        <v>12</v>
      </c>
      <c r="B81" s="60">
        <v>10655</v>
      </c>
      <c r="C81" s="63">
        <v>13</v>
      </c>
      <c r="D81" s="60">
        <v>10683</v>
      </c>
      <c r="E81" s="63">
        <v>13</v>
      </c>
      <c r="F81" s="60">
        <v>10691</v>
      </c>
      <c r="G81" s="66"/>
      <c r="H81" s="66"/>
      <c r="I81" s="41"/>
      <c r="J81" s="41"/>
      <c r="K81" s="51">
        <v>0</v>
      </c>
      <c r="L81">
        <v>111</v>
      </c>
    </row>
    <row r="82" spans="1:12" x14ac:dyDescent="0.25">
      <c r="A82" s="60">
        <v>21</v>
      </c>
      <c r="B82" s="60">
        <v>10818</v>
      </c>
      <c r="C82" s="63">
        <v>22</v>
      </c>
      <c r="D82" s="60">
        <v>10841</v>
      </c>
      <c r="E82" s="63">
        <v>13</v>
      </c>
      <c r="F82" s="60">
        <v>10875</v>
      </c>
      <c r="G82" s="66"/>
      <c r="H82" s="66"/>
      <c r="I82" s="41"/>
      <c r="J82" s="41"/>
      <c r="K82" s="51">
        <v>0</v>
      </c>
      <c r="L82">
        <v>221</v>
      </c>
    </row>
    <row r="83" spans="1:12" x14ac:dyDescent="0.25">
      <c r="A83" s="60">
        <v>21</v>
      </c>
      <c r="B83" s="60">
        <v>10984</v>
      </c>
      <c r="C83" s="63">
        <v>11</v>
      </c>
      <c r="D83" s="60">
        <v>10998</v>
      </c>
      <c r="E83" s="63">
        <v>11</v>
      </c>
      <c r="F83" s="60">
        <v>11004</v>
      </c>
      <c r="G83" s="66"/>
      <c r="H83" s="66"/>
      <c r="I83" s="41"/>
      <c r="J83" s="41"/>
      <c r="K83" s="51">
        <v>0</v>
      </c>
      <c r="L83">
        <v>211</v>
      </c>
    </row>
    <row r="84" spans="1:12" x14ac:dyDescent="0.25">
      <c r="A84" s="60">
        <v>12</v>
      </c>
      <c r="B84" s="60">
        <v>11110</v>
      </c>
      <c r="C84" s="63">
        <v>13</v>
      </c>
      <c r="D84" s="60">
        <v>11116</v>
      </c>
      <c r="E84" s="63">
        <v>13</v>
      </c>
      <c r="F84" s="60">
        <v>11123</v>
      </c>
      <c r="G84" s="66"/>
      <c r="H84" s="66"/>
      <c r="I84" s="41"/>
      <c r="J84" s="41"/>
      <c r="K84" s="51">
        <v>0</v>
      </c>
      <c r="L84">
        <v>111</v>
      </c>
    </row>
    <row r="85" spans="1:12" x14ac:dyDescent="0.25">
      <c r="A85" s="60">
        <v>21</v>
      </c>
      <c r="B85" s="60">
        <v>11236</v>
      </c>
      <c r="C85" s="63">
        <v>11</v>
      </c>
      <c r="D85" s="60">
        <v>11251</v>
      </c>
      <c r="E85" s="63">
        <v>11</v>
      </c>
      <c r="F85" s="60">
        <v>11258</v>
      </c>
      <c r="G85" s="66"/>
      <c r="H85" s="66"/>
      <c r="I85" s="41"/>
      <c r="J85" s="41"/>
      <c r="K85" s="51">
        <v>0</v>
      </c>
      <c r="L85">
        <v>211</v>
      </c>
    </row>
    <row r="86" spans="1:12" x14ac:dyDescent="0.25">
      <c r="A86" s="60">
        <v>12</v>
      </c>
      <c r="B86" s="60">
        <v>11382</v>
      </c>
      <c r="C86" s="63">
        <v>13</v>
      </c>
      <c r="D86" s="60">
        <v>11387</v>
      </c>
      <c r="E86" s="63">
        <v>13</v>
      </c>
      <c r="F86" s="60">
        <v>11394</v>
      </c>
      <c r="G86" s="66"/>
      <c r="H86" s="66"/>
      <c r="I86" s="41"/>
      <c r="J86" s="41"/>
      <c r="K86" s="51">
        <v>0</v>
      </c>
      <c r="L86">
        <v>111</v>
      </c>
    </row>
    <row r="87" spans="1:12" x14ac:dyDescent="0.25">
      <c r="A87" s="60">
        <v>21</v>
      </c>
      <c r="B87" s="60">
        <v>11500</v>
      </c>
      <c r="C87" s="63">
        <v>11</v>
      </c>
      <c r="D87" s="60">
        <v>11526</v>
      </c>
      <c r="E87" s="63">
        <v>11</v>
      </c>
      <c r="F87" s="60">
        <v>11537</v>
      </c>
      <c r="G87" s="66"/>
      <c r="H87" s="66"/>
      <c r="I87" s="41"/>
      <c r="J87" s="41"/>
      <c r="K87" s="51">
        <v>0</v>
      </c>
      <c r="L87">
        <v>211</v>
      </c>
    </row>
    <row r="88" spans="1:12" x14ac:dyDescent="0.25">
      <c r="A88" s="60">
        <v>21</v>
      </c>
      <c r="B88" s="60">
        <v>11654</v>
      </c>
      <c r="C88" s="63">
        <v>11</v>
      </c>
      <c r="D88" s="60">
        <v>11687</v>
      </c>
      <c r="E88" s="63">
        <v>11</v>
      </c>
      <c r="F88" s="60">
        <v>11694</v>
      </c>
      <c r="G88" s="66"/>
      <c r="H88" s="66"/>
      <c r="I88" s="41"/>
      <c r="J88" s="41"/>
      <c r="K88" s="51">
        <v>0</v>
      </c>
      <c r="L88">
        <v>211</v>
      </c>
    </row>
    <row r="89" spans="1:12" x14ac:dyDescent="0.25">
      <c r="A89" s="60">
        <v>12</v>
      </c>
      <c r="B89" s="60">
        <v>11802</v>
      </c>
      <c r="C89" s="63">
        <v>13</v>
      </c>
      <c r="D89" s="60">
        <v>11826</v>
      </c>
      <c r="E89" s="63">
        <v>13</v>
      </c>
      <c r="F89" s="60">
        <v>11853</v>
      </c>
      <c r="G89" s="66"/>
      <c r="H89" s="66"/>
      <c r="I89" s="41"/>
      <c r="J89" s="41"/>
      <c r="K89" s="51">
        <v>0</v>
      </c>
      <c r="L89">
        <v>111</v>
      </c>
    </row>
    <row r="90" spans="1:12" x14ac:dyDescent="0.25">
      <c r="A90" s="60">
        <v>21</v>
      </c>
      <c r="B90" s="60">
        <v>11953</v>
      </c>
      <c r="C90" s="63">
        <v>11</v>
      </c>
      <c r="D90" s="60">
        <v>11966</v>
      </c>
      <c r="E90" s="63">
        <v>11</v>
      </c>
      <c r="F90" s="60">
        <v>11970</v>
      </c>
      <c r="G90" s="66"/>
      <c r="H90" s="66"/>
      <c r="I90" s="41"/>
      <c r="J90" s="41"/>
      <c r="K90" s="51">
        <v>0</v>
      </c>
      <c r="L90">
        <v>211</v>
      </c>
    </row>
    <row r="91" spans="1:12" x14ac:dyDescent="0.25">
      <c r="A91" s="60">
        <v>21</v>
      </c>
      <c r="B91" s="60">
        <v>12067</v>
      </c>
      <c r="C91" s="63">
        <v>11</v>
      </c>
      <c r="D91" s="60">
        <v>12079</v>
      </c>
      <c r="E91" s="63">
        <v>11</v>
      </c>
      <c r="F91" s="60">
        <v>12086</v>
      </c>
      <c r="G91" s="66"/>
      <c r="H91" s="66"/>
      <c r="I91" s="41"/>
      <c r="J91" s="41"/>
      <c r="K91" s="51">
        <v>0</v>
      </c>
      <c r="L91">
        <v>211</v>
      </c>
    </row>
    <row r="92" spans="1:12" x14ac:dyDescent="0.25">
      <c r="A92" s="60">
        <v>12</v>
      </c>
      <c r="B92" s="60">
        <v>12196</v>
      </c>
      <c r="C92" s="63">
        <v>13</v>
      </c>
      <c r="D92" s="60">
        <v>12210</v>
      </c>
      <c r="E92" s="63">
        <v>13</v>
      </c>
      <c r="F92" s="60">
        <v>12242</v>
      </c>
      <c r="G92" s="66"/>
      <c r="H92" s="66"/>
      <c r="I92" s="41"/>
      <c r="J92" s="41"/>
      <c r="K92" s="51">
        <v>0</v>
      </c>
      <c r="L92">
        <v>111</v>
      </c>
    </row>
    <row r="93" spans="1:12" x14ac:dyDescent="0.25">
      <c r="A93" s="60">
        <v>21</v>
      </c>
      <c r="B93" s="60">
        <v>12344</v>
      </c>
      <c r="C93" s="63">
        <v>11</v>
      </c>
      <c r="D93" s="60">
        <v>12363</v>
      </c>
      <c r="E93" s="63">
        <v>11</v>
      </c>
      <c r="F93" s="60">
        <v>12368</v>
      </c>
      <c r="G93" s="66"/>
      <c r="H93" s="66"/>
      <c r="I93" s="41"/>
      <c r="J93" s="41"/>
      <c r="K93" s="51">
        <v>1</v>
      </c>
      <c r="L93">
        <v>211</v>
      </c>
    </row>
    <row r="94" spans="1:12" x14ac:dyDescent="0.25">
      <c r="A94" s="17"/>
      <c r="B94" s="17"/>
      <c r="C94" s="17"/>
      <c r="D94" s="17"/>
      <c r="E94" s="17"/>
      <c r="F94" s="17"/>
      <c r="G94" s="17"/>
      <c r="H9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2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141</v>
      </c>
    </row>
    <row r="2" spans="1:48" x14ac:dyDescent="0.25">
      <c r="A2" t="s">
        <v>0</v>
      </c>
      <c r="B2" s="34">
        <v>40630</v>
      </c>
      <c r="C2" s="35"/>
      <c r="F2" s="26" t="s">
        <v>77</v>
      </c>
      <c r="G2" s="27">
        <v>0</v>
      </c>
    </row>
    <row r="3" spans="1:48" x14ac:dyDescent="0.25">
      <c r="A3" t="s">
        <v>1</v>
      </c>
      <c r="B3">
        <v>0</v>
      </c>
      <c r="F3" s="26" t="s">
        <v>78</v>
      </c>
      <c r="G3" s="27">
        <f>Start!J2</f>
        <v>211</v>
      </c>
      <c r="P3" s="26" t="s">
        <v>79</v>
      </c>
      <c r="Q3" s="27">
        <f>4994-COUNTBLANK(L7:L5000)</f>
        <v>75</v>
      </c>
      <c r="V3" s="26" t="s">
        <v>112</v>
      </c>
      <c r="W3">
        <f>COUNTA(L7:L19)</f>
        <v>13</v>
      </c>
      <c r="AA3" s="26" t="s">
        <v>112</v>
      </c>
      <c r="AB3">
        <f>COUNTA(L20:L31)</f>
        <v>12</v>
      </c>
      <c r="AF3" s="26" t="s">
        <v>112</v>
      </c>
      <c r="AG3">
        <f>COUNTA(L32:L44)</f>
        <v>13</v>
      </c>
      <c r="AK3" s="26" t="s">
        <v>112</v>
      </c>
      <c r="AL3">
        <f>COUNTA(L45:L56)</f>
        <v>12</v>
      </c>
      <c r="AP3" s="26" t="s">
        <v>112</v>
      </c>
      <c r="AQ3">
        <f>COUNTA(L57:L69)</f>
        <v>13</v>
      </c>
      <c r="AU3" s="26" t="s">
        <v>112</v>
      </c>
      <c r="AV3">
        <f>COUNTA(L70:L81)</f>
        <v>12</v>
      </c>
    </row>
    <row r="4" spans="1:48" x14ac:dyDescent="0.25">
      <c r="A4" t="s">
        <v>2</v>
      </c>
      <c r="B4">
        <v>0</v>
      </c>
      <c r="P4" s="26" t="s">
        <v>80</v>
      </c>
      <c r="Q4" s="27">
        <f>SUM(O7:O14)</f>
        <v>75</v>
      </c>
      <c r="V4" s="26" t="s">
        <v>113</v>
      </c>
      <c r="W4">
        <f>SUM(U7:U14)</f>
        <v>13</v>
      </c>
      <c r="AA4" s="26" t="s">
        <v>113</v>
      </c>
      <c r="AB4">
        <f>SUM(Z7:Z14)</f>
        <v>12</v>
      </c>
      <c r="AF4" s="26" t="s">
        <v>113</v>
      </c>
      <c r="AG4">
        <f>SUM(AE7:AE14)</f>
        <v>13</v>
      </c>
      <c r="AK4" s="26" t="s">
        <v>113</v>
      </c>
      <c r="AL4">
        <f>SUM(AJ7:AJ14)</f>
        <v>12</v>
      </c>
      <c r="AP4" s="26" t="s">
        <v>113</v>
      </c>
      <c r="AQ4">
        <f>SUM(AO7:AO14)</f>
        <v>13</v>
      </c>
      <c r="AU4" s="26" t="s">
        <v>113</v>
      </c>
      <c r="AV4">
        <f>SUM(AT7:AT14)</f>
        <v>12</v>
      </c>
    </row>
    <row r="5" spans="1:48" ht="15.75" thickBot="1" x14ac:dyDescent="0.3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5.75" thickBot="1" x14ac:dyDescent="0.3">
      <c r="A6" s="29" t="s">
        <v>85</v>
      </c>
      <c r="B6" s="30" t="s">
        <v>86</v>
      </c>
      <c r="C6" s="29" t="s">
        <v>87</v>
      </c>
      <c r="D6" s="30" t="s">
        <v>88</v>
      </c>
      <c r="E6" s="29" t="s">
        <v>89</v>
      </c>
      <c r="F6" s="30" t="s">
        <v>90</v>
      </c>
      <c r="G6" s="29" t="s">
        <v>91</v>
      </c>
      <c r="H6" s="30" t="s">
        <v>92</v>
      </c>
      <c r="I6" s="31" t="s">
        <v>93</v>
      </c>
      <c r="J6" s="32" t="s">
        <v>94</v>
      </c>
      <c r="K6" s="31" t="s">
        <v>95</v>
      </c>
      <c r="L6" s="33" t="s">
        <v>96</v>
      </c>
      <c r="N6" s="37" t="s">
        <v>81</v>
      </c>
      <c r="O6" s="38"/>
      <c r="P6" s="39" t="s">
        <v>82</v>
      </c>
      <c r="Q6" s="39" t="s">
        <v>83</v>
      </c>
      <c r="T6" s="53" t="s">
        <v>81</v>
      </c>
      <c r="U6" s="54"/>
      <c r="V6" s="39" t="s">
        <v>82</v>
      </c>
      <c r="W6" s="39" t="s">
        <v>83</v>
      </c>
      <c r="Y6" s="53" t="s">
        <v>81</v>
      </c>
      <c r="Z6" s="54"/>
      <c r="AA6" s="39" t="s">
        <v>82</v>
      </c>
      <c r="AB6" s="39" t="s">
        <v>83</v>
      </c>
      <c r="AD6" s="53" t="s">
        <v>81</v>
      </c>
      <c r="AE6" s="54"/>
      <c r="AF6" s="39" t="s">
        <v>82</v>
      </c>
      <c r="AG6" s="39" t="s">
        <v>83</v>
      </c>
      <c r="AI6" s="53" t="s">
        <v>81</v>
      </c>
      <c r="AJ6" s="54"/>
      <c r="AK6" s="39" t="s">
        <v>82</v>
      </c>
      <c r="AL6" s="39" t="s">
        <v>83</v>
      </c>
      <c r="AN6" s="53" t="s">
        <v>81</v>
      </c>
      <c r="AO6" s="54"/>
      <c r="AP6" s="39" t="s">
        <v>82</v>
      </c>
      <c r="AQ6" s="39" t="s">
        <v>83</v>
      </c>
      <c r="AS6" s="53" t="s">
        <v>81</v>
      </c>
      <c r="AT6" s="54"/>
      <c r="AU6" s="39" t="s">
        <v>82</v>
      </c>
      <c r="AV6" s="39" t="s">
        <v>83</v>
      </c>
    </row>
    <row r="7" spans="1:48" x14ac:dyDescent="0.25">
      <c r="A7" s="58">
        <v>21</v>
      </c>
      <c r="B7" s="58">
        <v>7</v>
      </c>
      <c r="C7" s="61">
        <v>22</v>
      </c>
      <c r="D7" s="58">
        <v>19</v>
      </c>
      <c r="E7" s="61">
        <v>13</v>
      </c>
      <c r="F7" s="58">
        <v>29</v>
      </c>
      <c r="G7" s="64"/>
      <c r="H7" s="64"/>
      <c r="I7" s="42"/>
      <c r="J7" s="42"/>
      <c r="K7" s="43">
        <v>0</v>
      </c>
      <c r="L7">
        <v>221</v>
      </c>
      <c r="N7" s="36">
        <v>111</v>
      </c>
      <c r="O7" s="36">
        <f>COUNTIF($L$7:$L$500,N7)</f>
        <v>27</v>
      </c>
      <c r="P7" s="36">
        <f>O7/$Q$4</f>
        <v>0.36</v>
      </c>
      <c r="Q7" s="36">
        <f>IF(P7=0,0,(P7*((LOG(P7))/LOG(2))))</f>
        <v>-0.53061522779966841</v>
      </c>
      <c r="T7" s="36">
        <f>N7</f>
        <v>111</v>
      </c>
      <c r="U7" s="36">
        <f>COUNTIF(L7:L19,T7)</f>
        <v>3</v>
      </c>
      <c r="V7" s="36">
        <f>U7/(W4-U11)</f>
        <v>0.5</v>
      </c>
      <c r="W7" s="36">
        <f>IF(V7=0,0,(V7*((LOG(V7))/LOG(2))))</f>
        <v>-0.5</v>
      </c>
      <c r="Y7" s="36">
        <f>N7</f>
        <v>111</v>
      </c>
      <c r="Z7" s="36">
        <f>COUNTIF(L20:L31,Y7)</f>
        <v>5</v>
      </c>
      <c r="AA7" s="36">
        <f>Z7/(AB4-Z11)</f>
        <v>0.83333333333333337</v>
      </c>
      <c r="AB7" s="36">
        <f>IF(AA7=0,0,(AA7*((LOG(AA7))/LOG(2))))</f>
        <v>-0.21919533819482812</v>
      </c>
      <c r="AD7" s="36">
        <f>N7</f>
        <v>111</v>
      </c>
      <c r="AE7" s="36">
        <f>COUNTIF(L32:L44,AD7)</f>
        <v>3</v>
      </c>
      <c r="AF7" s="36">
        <f>AE7/(AG4-AE11)</f>
        <v>0.75</v>
      </c>
      <c r="AG7" s="36">
        <f>IF(AF7=0,0,(AF7*((LOG(AF7))/LOG(2))))</f>
        <v>-0.31127812445913283</v>
      </c>
      <c r="AI7" s="36">
        <f>N7</f>
        <v>111</v>
      </c>
      <c r="AJ7" s="36">
        <f>COUNTIF(L45:L56,AI7)</f>
        <v>6</v>
      </c>
      <c r="AK7" s="36">
        <f>AJ7/(AL4-AJ11)</f>
        <v>0.75</v>
      </c>
      <c r="AL7" s="36">
        <f>IF(AK7=0,0,(AK7*((LOG(AK7))/LOG(2))))</f>
        <v>-0.31127812445913283</v>
      </c>
      <c r="AN7" s="36">
        <f>N7</f>
        <v>111</v>
      </c>
      <c r="AO7" s="36">
        <f>COUNTIF(L57:L69,AN7)</f>
        <v>7</v>
      </c>
      <c r="AP7" s="36">
        <f>AO7/(AQ4-AO11)</f>
        <v>0.875</v>
      </c>
      <c r="AQ7" s="36">
        <f>IF(AP7=0,0,(AP7*((LOG(AP7))/LOG(2))))</f>
        <v>-0.1685644431995964</v>
      </c>
      <c r="AS7" s="36">
        <f>N7</f>
        <v>111</v>
      </c>
      <c r="AT7" s="36">
        <f>COUNTIF(L70:L81,AS7)</f>
        <v>3</v>
      </c>
      <c r="AU7" s="36">
        <f>AT7/(AV4-AT11)</f>
        <v>1</v>
      </c>
      <c r="AV7" s="36">
        <f>IF(AU7=0,0,(AU7*((LOG(AU7))/LOG(2))))</f>
        <v>0</v>
      </c>
    </row>
    <row r="8" spans="1:48" x14ac:dyDescent="0.25">
      <c r="A8" s="59">
        <v>21</v>
      </c>
      <c r="B8" s="59">
        <v>127</v>
      </c>
      <c r="C8" s="62">
        <v>11</v>
      </c>
      <c r="D8" s="59">
        <v>146</v>
      </c>
      <c r="E8" s="62">
        <v>11</v>
      </c>
      <c r="F8" s="59">
        <v>150</v>
      </c>
      <c r="G8" s="65"/>
      <c r="H8" s="65"/>
      <c r="I8" s="42"/>
      <c r="J8" s="42"/>
      <c r="K8" s="43">
        <v>0</v>
      </c>
      <c r="L8">
        <v>211</v>
      </c>
      <c r="N8" s="36">
        <v>112</v>
      </c>
      <c r="O8" s="36">
        <f>COUNTIF($L$7:$L$500,N8)</f>
        <v>0</v>
      </c>
      <c r="P8" s="36">
        <f>O8/$Q$4</f>
        <v>0</v>
      </c>
      <c r="Q8" s="36">
        <f>IF(P8=0,0,(P8*((LOG(P8))/LOG(2))))</f>
        <v>0</v>
      </c>
      <c r="T8" s="36">
        <f>N8</f>
        <v>112</v>
      </c>
      <c r="U8" s="36">
        <f>COUNTIF(L7:L19,T8)</f>
        <v>0</v>
      </c>
      <c r="V8" s="36">
        <f>U8/(W4-U11)</f>
        <v>0</v>
      </c>
      <c r="W8" s="36">
        <f>IF(V8=0,0,(V8*((LOG(V8))/LOG(2))))</f>
        <v>0</v>
      </c>
      <c r="Y8" s="36">
        <f>N8</f>
        <v>112</v>
      </c>
      <c r="Z8" s="36">
        <f>COUNTIF(L20:L31,Y8)</f>
        <v>0</v>
      </c>
      <c r="AA8" s="36">
        <f>Z8/(AB4-Z11)</f>
        <v>0</v>
      </c>
      <c r="AB8" s="36">
        <f>IF(AA8=0,0,(AA8*((LOG(AA8))/LOG(2))))</f>
        <v>0</v>
      </c>
      <c r="AD8" s="36">
        <f>N8</f>
        <v>112</v>
      </c>
      <c r="AE8" s="36">
        <f>COUNTIF(L32:L44,AD8)</f>
        <v>0</v>
      </c>
      <c r="AF8" s="36">
        <f>AE8/(AG4-AE11)</f>
        <v>0</v>
      </c>
      <c r="AG8" s="36">
        <f>IF(AF8=0,0,(AF8*((LOG(AF8))/LOG(2))))</f>
        <v>0</v>
      </c>
      <c r="AI8" s="36">
        <f>N8</f>
        <v>112</v>
      </c>
      <c r="AJ8" s="36">
        <f>COUNTIF(L45:L56,AI8)</f>
        <v>0</v>
      </c>
      <c r="AK8" s="36">
        <f>AJ8/(AL4-AJ11)</f>
        <v>0</v>
      </c>
      <c r="AL8" s="36">
        <f>IF(AK8=0,0,(AK8*((LOG(AK8))/LOG(2))))</f>
        <v>0</v>
      </c>
      <c r="AN8" s="36">
        <f>N8</f>
        <v>112</v>
      </c>
      <c r="AO8" s="36">
        <f>COUNTIF(L57:L69,AN8)</f>
        <v>0</v>
      </c>
      <c r="AP8" s="36">
        <f>AO8/(AQ4-AO11)</f>
        <v>0</v>
      </c>
      <c r="AQ8" s="36">
        <f>IF(AP8=0,0,(AP8*((LOG(AP8))/LOG(2))))</f>
        <v>0</v>
      </c>
      <c r="AS8" s="36">
        <f>N8</f>
        <v>112</v>
      </c>
      <c r="AT8" s="36">
        <f>COUNTIF(L70:L81,AS8)</f>
        <v>0</v>
      </c>
      <c r="AU8" s="36">
        <f>AT8/(AV4-AT11)</f>
        <v>0</v>
      </c>
      <c r="AV8" s="36">
        <f>IF(AU8=0,0,(AU8*((LOG(AU8))/LOG(2))))</f>
        <v>0</v>
      </c>
    </row>
    <row r="9" spans="1:48" x14ac:dyDescent="0.25">
      <c r="A9" s="59">
        <v>12</v>
      </c>
      <c r="B9" s="59">
        <v>270</v>
      </c>
      <c r="C9" s="62">
        <v>13</v>
      </c>
      <c r="D9" s="59">
        <v>278</v>
      </c>
      <c r="E9" s="62">
        <v>13</v>
      </c>
      <c r="F9" s="59">
        <v>286</v>
      </c>
      <c r="G9" s="65"/>
      <c r="H9" s="65"/>
      <c r="I9" s="42"/>
      <c r="J9" s="42"/>
      <c r="K9" s="43">
        <v>0</v>
      </c>
      <c r="L9">
        <v>111</v>
      </c>
      <c r="N9" s="36">
        <v>121</v>
      </c>
      <c r="O9" s="36">
        <f>COUNTIF($L$7:$L$500,N9)</f>
        <v>0</v>
      </c>
      <c r="P9" s="36">
        <f>O9/$Q$4</f>
        <v>0</v>
      </c>
      <c r="Q9" s="36">
        <f>IF(P9=0,0,(P9*((LOG(P9))/LOG(2))))</f>
        <v>0</v>
      </c>
      <c r="T9" s="36">
        <f>N9</f>
        <v>121</v>
      </c>
      <c r="U9" s="36">
        <f>COUNTIF(L7:L19,T9)</f>
        <v>0</v>
      </c>
      <c r="V9" s="36">
        <f>U9/(W4-U11)</f>
        <v>0</v>
      </c>
      <c r="W9" s="36">
        <f>IF(V9=0,0,(V9*((LOG(V9))/LOG(2))))</f>
        <v>0</v>
      </c>
      <c r="Y9" s="36">
        <f>N9</f>
        <v>121</v>
      </c>
      <c r="Z9" s="36">
        <f>COUNTIF(L20:L31,Y9)</f>
        <v>0</v>
      </c>
      <c r="AA9" s="36">
        <f>Z9/(AB4-Z11)</f>
        <v>0</v>
      </c>
      <c r="AB9" s="36">
        <f>IF(AA9=0,0,(AA9*((LOG(AA9))/LOG(2))))</f>
        <v>0</v>
      </c>
      <c r="AD9" s="36">
        <f>N9</f>
        <v>121</v>
      </c>
      <c r="AE9" s="36">
        <f>COUNTIF(L32:L44,AD9)</f>
        <v>0</v>
      </c>
      <c r="AF9" s="36">
        <f>AE9/(AG4-AE11)</f>
        <v>0</v>
      </c>
      <c r="AG9" s="36">
        <f>IF(AF9=0,0,(AF9*((LOG(AF9))/LOG(2))))</f>
        <v>0</v>
      </c>
      <c r="AI9" s="36">
        <f>N9</f>
        <v>121</v>
      </c>
      <c r="AJ9" s="36">
        <f>COUNTIF(L45:L56,AI9)</f>
        <v>0</v>
      </c>
      <c r="AK9" s="36">
        <f>AJ9/(AL4-AJ11)</f>
        <v>0</v>
      </c>
      <c r="AL9" s="36">
        <f>IF(AK9=0,0,(AK9*((LOG(AK9))/LOG(2))))</f>
        <v>0</v>
      </c>
      <c r="AN9" s="36">
        <f>N9</f>
        <v>121</v>
      </c>
      <c r="AO9" s="36">
        <f>COUNTIF(L57:L69,AN9)</f>
        <v>0</v>
      </c>
      <c r="AP9" s="36">
        <f>AO9/(AQ4-AO11)</f>
        <v>0</v>
      </c>
      <c r="AQ9" s="36">
        <f>IF(AP9=0,0,(AP9*((LOG(AP9))/LOG(2))))</f>
        <v>0</v>
      </c>
      <c r="AS9" s="36">
        <f>N9</f>
        <v>121</v>
      </c>
      <c r="AT9" s="36">
        <f>COUNTIF(L70:L81,AS9)</f>
        <v>0</v>
      </c>
      <c r="AU9" s="36">
        <f>AT9/(AV4-AT11)</f>
        <v>0</v>
      </c>
      <c r="AV9" s="36">
        <f>IF(AU9=0,0,(AU9*((LOG(AU9))/LOG(2))))</f>
        <v>0</v>
      </c>
    </row>
    <row r="10" spans="1:48" x14ac:dyDescent="0.25">
      <c r="A10" s="59">
        <v>21</v>
      </c>
      <c r="B10" s="59">
        <v>387</v>
      </c>
      <c r="C10" s="62">
        <v>11</v>
      </c>
      <c r="D10" s="59">
        <v>402</v>
      </c>
      <c r="E10" s="62">
        <v>11</v>
      </c>
      <c r="F10" s="59">
        <v>409</v>
      </c>
      <c r="G10" s="65"/>
      <c r="H10" s="65"/>
      <c r="I10" s="42"/>
      <c r="J10" s="42"/>
      <c r="K10" s="43">
        <v>0</v>
      </c>
      <c r="L10">
        <v>211</v>
      </c>
      <c r="N10" s="36">
        <v>122</v>
      </c>
      <c r="O10" s="36">
        <f>COUNTIF($L$7:$L$500,N10)</f>
        <v>0</v>
      </c>
      <c r="P10" s="36">
        <f>O10/$Q$4</f>
        <v>0</v>
      </c>
      <c r="Q10" s="36">
        <f>IF(P10=0,0,(P10*((LOG(P10))/LOG(2))))</f>
        <v>0</v>
      </c>
      <c r="T10" s="36">
        <f>N10</f>
        <v>122</v>
      </c>
      <c r="U10" s="36">
        <f>COUNTIF(L7:L19,T10)</f>
        <v>0</v>
      </c>
      <c r="V10" s="36">
        <f>U10/(W4-U11)</f>
        <v>0</v>
      </c>
      <c r="W10" s="36">
        <f>IF(V10=0,0,(V10*((LOG(V10))/LOG(2))))</f>
        <v>0</v>
      </c>
      <c r="Y10" s="36">
        <f>N10</f>
        <v>122</v>
      </c>
      <c r="Z10" s="36">
        <f>COUNTIF(L20:L31,Y10)</f>
        <v>0</v>
      </c>
      <c r="AA10" s="36">
        <f>Z10/(AB4-Z11)</f>
        <v>0</v>
      </c>
      <c r="AB10" s="36">
        <f>IF(AA10=0,0,(AA10*((LOG(AA10))/LOG(2))))</f>
        <v>0</v>
      </c>
      <c r="AD10" s="36">
        <f>N10</f>
        <v>122</v>
      </c>
      <c r="AE10" s="36">
        <f>COUNTIF(L32:L44,AD10)</f>
        <v>0</v>
      </c>
      <c r="AF10" s="36">
        <f>AE10/(AG4-AE11)</f>
        <v>0</v>
      </c>
      <c r="AG10" s="36">
        <f>IF(AF10=0,0,(AF10*((LOG(AF10))/LOG(2))))</f>
        <v>0</v>
      </c>
      <c r="AI10" s="36">
        <f>N10</f>
        <v>122</v>
      </c>
      <c r="AJ10" s="36">
        <f>COUNTIF(L45:L56,AI10)</f>
        <v>0</v>
      </c>
      <c r="AK10" s="36">
        <f>AJ10/(AL4-AJ11)</f>
        <v>0</v>
      </c>
      <c r="AL10" s="36">
        <f>IF(AK10=0,0,(AK10*((LOG(AK10))/LOG(2))))</f>
        <v>0</v>
      </c>
      <c r="AN10" s="36">
        <f>N10</f>
        <v>122</v>
      </c>
      <c r="AO10" s="36">
        <f>COUNTIF(L57:L69,AN10)</f>
        <v>0</v>
      </c>
      <c r="AP10" s="36">
        <f>AO10/(AQ4-AO11)</f>
        <v>0</v>
      </c>
      <c r="AQ10" s="36">
        <f>IF(AP10=0,0,(AP10*((LOG(AP10))/LOG(2))))</f>
        <v>0</v>
      </c>
      <c r="AS10" s="36">
        <f>N10</f>
        <v>122</v>
      </c>
      <c r="AT10" s="36">
        <f>COUNTIF(L70:L81,AS10)</f>
        <v>0</v>
      </c>
      <c r="AU10" s="36">
        <f>AT10/(AV4-AT11)</f>
        <v>0</v>
      </c>
      <c r="AV10" s="36">
        <f>IF(AU10=0,0,(AU10*((LOG(AU10))/LOG(2))))</f>
        <v>0</v>
      </c>
    </row>
    <row r="11" spans="1:48" x14ac:dyDescent="0.25">
      <c r="A11" s="59">
        <v>21</v>
      </c>
      <c r="B11" s="59">
        <v>524</v>
      </c>
      <c r="C11" s="62">
        <v>11</v>
      </c>
      <c r="D11" s="59">
        <v>536</v>
      </c>
      <c r="E11" s="62">
        <v>11</v>
      </c>
      <c r="F11" s="59">
        <v>546</v>
      </c>
      <c r="G11" s="65"/>
      <c r="H11" s="65"/>
      <c r="I11" s="42"/>
      <c r="J11" s="42"/>
      <c r="K11" s="43">
        <v>0</v>
      </c>
      <c r="L11">
        <v>211</v>
      </c>
      <c r="N11" s="36">
        <v>211</v>
      </c>
      <c r="O11" s="36">
        <f>COUNTIF($L$7:$L$500,N11)</f>
        <v>40</v>
      </c>
      <c r="P11" s="36">
        <f>O11/$Q$4</f>
        <v>0.53333333333333333</v>
      </c>
      <c r="Q11" s="36">
        <f>IF(P11=0,0,(P11*((LOG(P11))/LOG(2))))</f>
        <v>-0.4836749843245432</v>
      </c>
      <c r="T11" s="36">
        <f>N11</f>
        <v>211</v>
      </c>
      <c r="U11" s="36">
        <f>COUNTIF(L7:L19,T11)</f>
        <v>7</v>
      </c>
      <c r="V11" s="55"/>
      <c r="W11" s="56"/>
      <c r="Y11" s="36">
        <f>N11</f>
        <v>211</v>
      </c>
      <c r="Z11" s="36">
        <f>COUNTIF(L20:L31,Y11)</f>
        <v>6</v>
      </c>
      <c r="AA11" s="55"/>
      <c r="AB11" s="56"/>
      <c r="AD11" s="36">
        <f>N11</f>
        <v>211</v>
      </c>
      <c r="AE11" s="36">
        <f>COUNTIF(L32:L44,AD11)</f>
        <v>9</v>
      </c>
      <c r="AF11" s="55"/>
      <c r="AG11" s="56"/>
      <c r="AI11" s="36">
        <f>N11</f>
        <v>211</v>
      </c>
      <c r="AJ11" s="36">
        <f>COUNTIF(L45:L56,AI11)</f>
        <v>4</v>
      </c>
      <c r="AK11" s="55"/>
      <c r="AL11" s="56"/>
      <c r="AN11" s="36">
        <f>N11</f>
        <v>211</v>
      </c>
      <c r="AO11" s="36">
        <f>COUNTIF(L57:L69,AN11)</f>
        <v>5</v>
      </c>
      <c r="AP11" s="55"/>
      <c r="AQ11" s="56"/>
      <c r="AS11" s="36">
        <f>N11</f>
        <v>211</v>
      </c>
      <c r="AT11" s="36">
        <f>COUNTIF(L70:L81,AS11)</f>
        <v>9</v>
      </c>
      <c r="AU11" s="55"/>
      <c r="AV11" s="56"/>
    </row>
    <row r="12" spans="1:48" x14ac:dyDescent="0.25">
      <c r="A12" s="59">
        <v>21</v>
      </c>
      <c r="B12" s="59">
        <v>654</v>
      </c>
      <c r="C12" s="62">
        <v>11</v>
      </c>
      <c r="D12" s="59">
        <v>674</v>
      </c>
      <c r="E12" s="62">
        <v>11</v>
      </c>
      <c r="F12" s="59">
        <v>686</v>
      </c>
      <c r="G12" s="65"/>
      <c r="H12" s="65"/>
      <c r="I12" s="42"/>
      <c r="J12" s="42"/>
      <c r="K12" s="43">
        <v>0</v>
      </c>
      <c r="L12">
        <v>211</v>
      </c>
      <c r="N12" s="36">
        <v>212</v>
      </c>
      <c r="O12" s="36">
        <f>COUNTIF($L$7:$L$500,N12)</f>
        <v>0</v>
      </c>
      <c r="P12" s="36">
        <f>O12/$Q$4</f>
        <v>0</v>
      </c>
      <c r="Q12" s="36">
        <f>IF(P12=0,0,(P12*((LOG(P12))/LOG(2))))</f>
        <v>0</v>
      </c>
      <c r="T12" s="36">
        <f>N12</f>
        <v>212</v>
      </c>
      <c r="U12" s="36">
        <f>COUNTIF(L7:L19,T12)</f>
        <v>0</v>
      </c>
      <c r="V12" s="36">
        <f>U12/(W4-U11)</f>
        <v>0</v>
      </c>
      <c r="W12" s="36">
        <f>IF(V12=0,0,(V12*((LOG(V12))/LOG(2))))</f>
        <v>0</v>
      </c>
      <c r="Y12" s="36">
        <f>N12</f>
        <v>212</v>
      </c>
      <c r="Z12" s="36">
        <f>COUNTIF(L20:L31,Y12)</f>
        <v>0</v>
      </c>
      <c r="AA12" s="36">
        <f>Z12/(AB4-Z11)</f>
        <v>0</v>
      </c>
      <c r="AB12" s="36">
        <f>IF(AA12=0,0,(AA12*((LOG(AA12))/LOG(2))))</f>
        <v>0</v>
      </c>
      <c r="AD12" s="36">
        <f>N12</f>
        <v>212</v>
      </c>
      <c r="AE12" s="36">
        <f>COUNTIF(L32:L44,AD12)</f>
        <v>0</v>
      </c>
      <c r="AF12" s="36">
        <f>AE12/(AG4-AE11)</f>
        <v>0</v>
      </c>
      <c r="AG12" s="36">
        <f>IF(AF12=0,0,(AF12*((LOG(AF12))/LOG(2))))</f>
        <v>0</v>
      </c>
      <c r="AI12" s="36">
        <f>N12</f>
        <v>212</v>
      </c>
      <c r="AJ12" s="36">
        <f>COUNTIF(L45:L56,AI12)</f>
        <v>0</v>
      </c>
      <c r="AK12" s="36">
        <f>AJ12/(AL4-AJ11)</f>
        <v>0</v>
      </c>
      <c r="AL12" s="36">
        <f>IF(AK12=0,0,(AK12*((LOG(AK12))/LOG(2))))</f>
        <v>0</v>
      </c>
      <c r="AN12" s="36">
        <f>N12</f>
        <v>212</v>
      </c>
      <c r="AO12" s="36">
        <f>COUNTIF(L57:L69,AN12)</f>
        <v>0</v>
      </c>
      <c r="AP12" s="36">
        <f>AO12/(AQ4-AO11)</f>
        <v>0</v>
      </c>
      <c r="AQ12" s="36">
        <f>IF(AP12=0,0,(AP12*((LOG(AP12))/LOG(2))))</f>
        <v>0</v>
      </c>
      <c r="AS12" s="36">
        <f>N12</f>
        <v>212</v>
      </c>
      <c r="AT12" s="36">
        <f>COUNTIF(L70:L81,AS12)</f>
        <v>0</v>
      </c>
      <c r="AU12" s="36">
        <f>AT12/(AV4-AT11)</f>
        <v>0</v>
      </c>
      <c r="AV12" s="36">
        <f>IF(AU12=0,0,(AU12*((LOG(AU12))/LOG(2))))</f>
        <v>0</v>
      </c>
    </row>
    <row r="13" spans="1:48" x14ac:dyDescent="0.25">
      <c r="A13" s="59">
        <v>21</v>
      </c>
      <c r="B13" s="59">
        <v>797</v>
      </c>
      <c r="C13" s="62">
        <v>11</v>
      </c>
      <c r="D13" s="59">
        <v>814</v>
      </c>
      <c r="E13" s="62">
        <v>11</v>
      </c>
      <c r="F13" s="59">
        <v>822</v>
      </c>
      <c r="G13" s="65"/>
      <c r="H13" s="65"/>
      <c r="I13" s="42"/>
      <c r="J13" s="42"/>
      <c r="K13" s="43">
        <v>0</v>
      </c>
      <c r="L13">
        <v>211</v>
      </c>
      <c r="N13" s="36">
        <v>221</v>
      </c>
      <c r="O13" s="36">
        <f>COUNTIF($L$7:$L$500,N13)</f>
        <v>7</v>
      </c>
      <c r="P13" s="36">
        <f>O13/$Q$4</f>
        <v>9.3333333333333338E-2</v>
      </c>
      <c r="Q13" s="36">
        <f>IF(P13=0,0,(P13*((LOG(P13))/LOG(2))))</f>
        <v>-0.31933661838757249</v>
      </c>
      <c r="T13" s="36">
        <f>N13</f>
        <v>221</v>
      </c>
      <c r="U13" s="36">
        <f>COUNTIF(L7:L19,T13)</f>
        <v>3</v>
      </c>
      <c r="V13" s="36">
        <f>U13/(W4-U11)</f>
        <v>0.5</v>
      </c>
      <c r="W13" s="36">
        <f>IF(V13=0,0,(V13*((LOG(V13))/LOG(2))))</f>
        <v>-0.5</v>
      </c>
      <c r="Y13" s="36">
        <f>N13</f>
        <v>221</v>
      </c>
      <c r="Z13" s="36">
        <f>COUNTIF(L20:L31,Y13)</f>
        <v>1</v>
      </c>
      <c r="AA13" s="36">
        <f>Z13/(AB4-Z11)</f>
        <v>0.16666666666666666</v>
      </c>
      <c r="AB13" s="36">
        <f>IF(AA13=0,0,(AA13*((LOG(AA13))/LOG(2))))</f>
        <v>-0.43082708345352599</v>
      </c>
      <c r="AD13" s="36">
        <f>N13</f>
        <v>221</v>
      </c>
      <c r="AE13" s="36">
        <f>COUNTIF(L32:L44,AD13)</f>
        <v>1</v>
      </c>
      <c r="AF13" s="36">
        <f>AE13/(AG4-AE11)</f>
        <v>0.25</v>
      </c>
      <c r="AG13" s="36">
        <f>IF(AF13=0,0,(AF13*((LOG(AF13))/LOG(2))))</f>
        <v>-0.5</v>
      </c>
      <c r="AI13" s="36">
        <f>N13</f>
        <v>221</v>
      </c>
      <c r="AJ13" s="36">
        <f>COUNTIF(L45:L56,AI13)</f>
        <v>1</v>
      </c>
      <c r="AK13" s="36">
        <f>AJ13/(AL4-AJ11)</f>
        <v>0.125</v>
      </c>
      <c r="AL13" s="36">
        <f>IF(AK13=0,0,(AK13*((LOG(AK13))/LOG(2))))</f>
        <v>-0.375</v>
      </c>
      <c r="AN13" s="36">
        <f>N13</f>
        <v>221</v>
      </c>
      <c r="AO13" s="36">
        <f>COUNTIF(L57:L69,AN13)</f>
        <v>1</v>
      </c>
      <c r="AP13" s="36">
        <f>AO13/(AQ4-AO11)</f>
        <v>0.125</v>
      </c>
      <c r="AQ13" s="36">
        <f>IF(AP13=0,0,(AP13*((LOG(AP13))/LOG(2))))</f>
        <v>-0.375</v>
      </c>
      <c r="AS13" s="36">
        <f>N13</f>
        <v>221</v>
      </c>
      <c r="AT13" s="36">
        <f>COUNTIF(L70:L81,AS13)</f>
        <v>0</v>
      </c>
      <c r="AU13" s="36">
        <f>AT13/(AV4-AT11)</f>
        <v>0</v>
      </c>
      <c r="AV13" s="36">
        <f>IF(AU13=0,0,(AU13*((LOG(AU13))/LOG(2))))</f>
        <v>0</v>
      </c>
    </row>
    <row r="14" spans="1:48" x14ac:dyDescent="0.25">
      <c r="A14" s="59">
        <v>12</v>
      </c>
      <c r="B14" s="59">
        <v>931</v>
      </c>
      <c r="C14" s="62">
        <v>13</v>
      </c>
      <c r="D14" s="59">
        <v>938</v>
      </c>
      <c r="E14" s="62">
        <v>13</v>
      </c>
      <c r="F14" s="59">
        <v>946</v>
      </c>
      <c r="G14" s="65"/>
      <c r="H14" s="65"/>
      <c r="I14" s="42"/>
      <c r="J14" s="42"/>
      <c r="K14" s="43">
        <v>0</v>
      </c>
      <c r="L14">
        <v>111</v>
      </c>
      <c r="N14" s="36">
        <v>222</v>
      </c>
      <c r="O14" s="36">
        <f>COUNTIF($L$7:$L$500,N14)</f>
        <v>1</v>
      </c>
      <c r="P14" s="36">
        <f>O14/$Q$4</f>
        <v>1.3333333333333334E-2</v>
      </c>
      <c r="Q14" s="36">
        <f>IF(P14=0,0,(P14*((LOG(P14))/LOG(2))))</f>
        <v>-8.3050915873278425E-2</v>
      </c>
      <c r="T14" s="36">
        <f>N14</f>
        <v>222</v>
      </c>
      <c r="U14" s="36">
        <f>COUNTIF(L7:L19,T14)</f>
        <v>0</v>
      </c>
      <c r="V14" s="36">
        <f>U14/(W4-U11)</f>
        <v>0</v>
      </c>
      <c r="W14" s="36">
        <f>IF(V14=0,0,(V14*((LOG(V14))/LOG(2))))</f>
        <v>0</v>
      </c>
      <c r="Y14" s="36">
        <f>N14</f>
        <v>222</v>
      </c>
      <c r="Z14" s="36">
        <f>COUNTIF(L20:L31,Y14)</f>
        <v>0</v>
      </c>
      <c r="AA14" s="36">
        <f>Z14/(AB4-Z11)</f>
        <v>0</v>
      </c>
      <c r="AB14" s="36">
        <f>IF(AA14=0,0,(AA14*((LOG(AA14))/LOG(2))))</f>
        <v>0</v>
      </c>
      <c r="AD14" s="36">
        <f>N14</f>
        <v>222</v>
      </c>
      <c r="AE14" s="36">
        <f>COUNTIF(L32:L44,AD14)</f>
        <v>0</v>
      </c>
      <c r="AF14" s="36">
        <f>AE14/(AG4-AE11)</f>
        <v>0</v>
      </c>
      <c r="AG14" s="36">
        <f>IF(AF14=0,0,(AF14*((LOG(AF14))/LOG(2))))</f>
        <v>0</v>
      </c>
      <c r="AI14" s="36">
        <f>N14</f>
        <v>222</v>
      </c>
      <c r="AJ14" s="36">
        <f>COUNTIF(L45:L56,AI14)</f>
        <v>1</v>
      </c>
      <c r="AK14" s="36">
        <f>AJ14/(AL4-AJ11)</f>
        <v>0.125</v>
      </c>
      <c r="AL14" s="36">
        <f>IF(AK14=0,0,(AK14*((LOG(AK14))/LOG(2))))</f>
        <v>-0.375</v>
      </c>
      <c r="AN14" s="36">
        <f>N14</f>
        <v>222</v>
      </c>
      <c r="AO14" s="36">
        <f>COUNTIF(L57:L69,AN14)</f>
        <v>0</v>
      </c>
      <c r="AP14" s="36">
        <f>AO14/(AQ4-AO11)</f>
        <v>0</v>
      </c>
      <c r="AQ14" s="36">
        <f>IF(AP14=0,0,(AP14*((LOG(AP14))/LOG(2))))</f>
        <v>0</v>
      </c>
      <c r="AS14" s="36">
        <f>N14</f>
        <v>222</v>
      </c>
      <c r="AT14" s="36">
        <f>COUNTIF(L70:L81,AS14)</f>
        <v>0</v>
      </c>
      <c r="AU14" s="36">
        <f>AT14/(AV4-AT11)</f>
        <v>0</v>
      </c>
      <c r="AV14" s="36">
        <f>IF(AU14=0,0,(AU14*((LOG(AU14))/LOG(2))))</f>
        <v>0</v>
      </c>
    </row>
    <row r="15" spans="1:48" x14ac:dyDescent="0.25">
      <c r="A15" s="59">
        <v>21</v>
      </c>
      <c r="B15" s="59">
        <v>1043</v>
      </c>
      <c r="C15" s="62">
        <v>22</v>
      </c>
      <c r="D15" s="59">
        <v>1061</v>
      </c>
      <c r="E15" s="62">
        <v>13</v>
      </c>
      <c r="F15" s="59">
        <v>1078</v>
      </c>
      <c r="G15" s="65"/>
      <c r="H15" s="65"/>
      <c r="I15" s="42"/>
      <c r="J15" s="42"/>
      <c r="K15" s="43">
        <v>0</v>
      </c>
      <c r="L15">
        <v>221</v>
      </c>
      <c r="P15">
        <f>SUM(P7:P14)</f>
        <v>1</v>
      </c>
      <c r="Q15">
        <f>-SUM(Q7:Q14)</f>
        <v>1.4166777463850626</v>
      </c>
      <c r="V15">
        <f>SUM(V7:V14)</f>
        <v>1</v>
      </c>
      <c r="W15">
        <f>-SUM(W7:W14)</f>
        <v>1</v>
      </c>
      <c r="AA15">
        <f>SUM(AA7:AA14)</f>
        <v>1</v>
      </c>
      <c r="AB15">
        <f>-SUM(AB7:AB14)</f>
        <v>0.65002242164835411</v>
      </c>
      <c r="AF15">
        <f>SUM(AF7:AF14)</f>
        <v>1</v>
      </c>
      <c r="AG15">
        <f>-SUM(AG7:AG14)</f>
        <v>0.81127812445913283</v>
      </c>
      <c r="AK15">
        <f>SUM(AK7:AK14)</f>
        <v>1</v>
      </c>
      <c r="AL15">
        <f>-SUM(AL7:AL14)</f>
        <v>1.0612781244591329</v>
      </c>
      <c r="AP15">
        <f>SUM(AP7:AP14)</f>
        <v>1</v>
      </c>
      <c r="AQ15">
        <f>-SUM(AQ7:AQ14)</f>
        <v>0.5435644431995964</v>
      </c>
      <c r="AU15">
        <f>SUM(AU7:AU14)</f>
        <v>1</v>
      </c>
      <c r="AV15">
        <f>-SUM(AV7:AV14)</f>
        <v>0</v>
      </c>
    </row>
    <row r="16" spans="1:48" x14ac:dyDescent="0.25">
      <c r="A16" s="59">
        <v>21</v>
      </c>
      <c r="B16" s="59">
        <v>1212</v>
      </c>
      <c r="C16" s="62">
        <v>11</v>
      </c>
      <c r="D16" s="59">
        <v>1240</v>
      </c>
      <c r="E16" s="62">
        <v>11</v>
      </c>
      <c r="F16" s="59">
        <v>1250</v>
      </c>
      <c r="G16" s="65"/>
      <c r="H16" s="65"/>
      <c r="I16" s="42"/>
      <c r="J16" s="42"/>
      <c r="K16" s="43">
        <v>0</v>
      </c>
      <c r="L16">
        <v>211</v>
      </c>
      <c r="P16" s="28" t="s">
        <v>84</v>
      </c>
      <c r="Q16" s="28">
        <f>Q15/(LOG(Q4)/LOG(2))</f>
        <v>0.22743923314812037</v>
      </c>
      <c r="V16" s="28" t="s">
        <v>111</v>
      </c>
      <c r="W16" s="28">
        <f>W15/(LOG(W4)/LOG(2))</f>
        <v>0.27023815442731974</v>
      </c>
      <c r="AA16" s="28" t="s">
        <v>114</v>
      </c>
      <c r="AB16" s="28">
        <f>AB15/(LOG(AB4)/LOG(2))</f>
        <v>0.18131916903387263</v>
      </c>
      <c r="AF16" s="28" t="s">
        <v>115</v>
      </c>
      <c r="AG16" s="28">
        <f>AG15/(LOG(AG4)/LOG(2))</f>
        <v>0.21923830308109346</v>
      </c>
      <c r="AK16" s="28" t="s">
        <v>116</v>
      </c>
      <c r="AL16" s="28">
        <f>AL15/(LOG(AL4)/LOG(2))</f>
        <v>0.2960360461917369</v>
      </c>
      <c r="AP16" s="28" t="s">
        <v>117</v>
      </c>
      <c r="AQ16" s="28">
        <f>AQ15/(LOG(AQ4)/LOG(2))</f>
        <v>0.14689185194257259</v>
      </c>
      <c r="AU16" s="28" t="s">
        <v>118</v>
      </c>
      <c r="AV16" s="28">
        <f>AV15/(LOG(AV4)/LOG(2))</f>
        <v>0</v>
      </c>
    </row>
    <row r="17" spans="1:22" x14ac:dyDescent="0.25">
      <c r="A17" s="59">
        <v>21</v>
      </c>
      <c r="B17" s="59">
        <v>1342</v>
      </c>
      <c r="C17" s="62">
        <v>11</v>
      </c>
      <c r="D17" s="59">
        <v>1367</v>
      </c>
      <c r="E17" s="62">
        <v>11</v>
      </c>
      <c r="F17" s="59">
        <v>1381</v>
      </c>
      <c r="G17" s="65"/>
      <c r="H17" s="65"/>
      <c r="I17" s="42"/>
      <c r="J17" s="42"/>
      <c r="K17" s="43">
        <v>0</v>
      </c>
      <c r="L17">
        <v>211</v>
      </c>
    </row>
    <row r="18" spans="1:22" x14ac:dyDescent="0.25">
      <c r="A18" s="59">
        <v>21</v>
      </c>
      <c r="B18" s="59">
        <v>1478</v>
      </c>
      <c r="C18" s="62">
        <v>22</v>
      </c>
      <c r="D18" s="59">
        <v>1480</v>
      </c>
      <c r="E18" s="62">
        <v>13</v>
      </c>
      <c r="F18" s="59">
        <v>1504</v>
      </c>
      <c r="G18" s="65"/>
      <c r="H18" s="65"/>
      <c r="I18" s="42"/>
      <c r="J18" s="42"/>
      <c r="K18" s="43">
        <v>0</v>
      </c>
      <c r="L18">
        <v>221</v>
      </c>
    </row>
    <row r="19" spans="1:22" x14ac:dyDescent="0.25">
      <c r="A19" s="59">
        <v>12</v>
      </c>
      <c r="B19" s="59">
        <v>1627</v>
      </c>
      <c r="C19" s="62">
        <v>13</v>
      </c>
      <c r="D19" s="59">
        <v>1633</v>
      </c>
      <c r="E19" s="62">
        <v>13</v>
      </c>
      <c r="F19" s="59">
        <v>1640</v>
      </c>
      <c r="G19" s="65"/>
      <c r="H19" s="65"/>
      <c r="I19" s="42"/>
      <c r="J19" s="42"/>
      <c r="K19" s="43">
        <v>0</v>
      </c>
      <c r="L19">
        <v>111</v>
      </c>
      <c r="N19" s="40" t="s">
        <v>97</v>
      </c>
      <c r="O19" s="40"/>
      <c r="P19" s="45"/>
      <c r="Q19" s="45"/>
      <c r="R19" s="45"/>
      <c r="S19" s="45"/>
      <c r="T19" s="45"/>
      <c r="U19" s="45"/>
      <c r="V19" s="46"/>
    </row>
    <row r="20" spans="1:22" x14ac:dyDescent="0.25">
      <c r="A20" s="60">
        <v>12</v>
      </c>
      <c r="B20" s="60">
        <v>1782</v>
      </c>
      <c r="C20" s="63">
        <v>13</v>
      </c>
      <c r="D20" s="60">
        <v>1795</v>
      </c>
      <c r="E20" s="63">
        <v>13</v>
      </c>
      <c r="F20" s="60">
        <v>1805</v>
      </c>
      <c r="G20" s="66"/>
      <c r="H20" s="66"/>
      <c r="I20" s="41"/>
      <c r="J20" s="41"/>
      <c r="K20" s="51">
        <v>0</v>
      </c>
      <c r="L20">
        <v>111</v>
      </c>
      <c r="N20" s="40">
        <f>COUNTIF(L7:L81,G3)</f>
        <v>40</v>
      </c>
      <c r="O20" s="40"/>
      <c r="P20" s="47">
        <v>13</v>
      </c>
      <c r="Q20" s="47">
        <v>12</v>
      </c>
      <c r="R20" s="47">
        <v>13</v>
      </c>
      <c r="S20" s="47">
        <v>12</v>
      </c>
      <c r="T20" s="47">
        <v>13</v>
      </c>
      <c r="U20" s="47">
        <v>12</v>
      </c>
      <c r="V20" s="46"/>
    </row>
    <row r="21" spans="1:22" x14ac:dyDescent="0.25">
      <c r="A21" s="60">
        <v>21</v>
      </c>
      <c r="B21" s="60">
        <v>1912</v>
      </c>
      <c r="C21" s="63">
        <v>11</v>
      </c>
      <c r="D21" s="60">
        <v>1933</v>
      </c>
      <c r="E21" s="63">
        <v>11</v>
      </c>
      <c r="F21" s="60">
        <v>1939</v>
      </c>
      <c r="G21" s="66"/>
      <c r="H21" s="66"/>
      <c r="I21" s="41"/>
      <c r="J21" s="41"/>
      <c r="K21" s="51">
        <v>0</v>
      </c>
      <c r="L21">
        <v>211</v>
      </c>
      <c r="O21" s="41"/>
      <c r="P21" s="45" t="s">
        <v>98</v>
      </c>
      <c r="Q21" s="45"/>
      <c r="R21" s="45"/>
      <c r="S21" s="45"/>
      <c r="T21" s="45"/>
      <c r="U21" s="45"/>
      <c r="V21" s="45"/>
    </row>
    <row r="22" spans="1:22" x14ac:dyDescent="0.25">
      <c r="A22" s="60">
        <v>12</v>
      </c>
      <c r="B22" s="60">
        <v>2063</v>
      </c>
      <c r="C22" s="63">
        <v>13</v>
      </c>
      <c r="D22" s="60">
        <v>2070</v>
      </c>
      <c r="E22" s="63">
        <v>13</v>
      </c>
      <c r="F22" s="60">
        <v>2078</v>
      </c>
      <c r="G22" s="66"/>
      <c r="H22" s="66"/>
      <c r="I22" s="41"/>
      <c r="J22" s="41"/>
      <c r="K22" s="51">
        <v>0</v>
      </c>
      <c r="L22">
        <v>111</v>
      </c>
      <c r="O22" s="41"/>
      <c r="P22" s="47" t="s">
        <v>105</v>
      </c>
      <c r="Q22" s="47" t="s">
        <v>106</v>
      </c>
      <c r="R22" s="47" t="s">
        <v>107</v>
      </c>
      <c r="S22" s="47" t="s">
        <v>108</v>
      </c>
      <c r="T22" s="47" t="s">
        <v>109</v>
      </c>
      <c r="U22" s="47" t="s">
        <v>110</v>
      </c>
      <c r="V22" s="45"/>
    </row>
    <row r="23" spans="1:22" x14ac:dyDescent="0.25">
      <c r="A23" s="60">
        <v>21</v>
      </c>
      <c r="B23" s="60">
        <v>2181</v>
      </c>
      <c r="C23" s="63">
        <v>11</v>
      </c>
      <c r="D23" s="60">
        <v>2197</v>
      </c>
      <c r="E23" s="63">
        <v>11</v>
      </c>
      <c r="F23" s="60">
        <v>2204</v>
      </c>
      <c r="G23" s="66"/>
      <c r="H23" s="66"/>
      <c r="I23" s="41"/>
      <c r="J23" s="41"/>
      <c r="K23" s="51">
        <v>0</v>
      </c>
      <c r="L23">
        <v>211</v>
      </c>
      <c r="O23" s="45" t="s">
        <v>99</v>
      </c>
      <c r="P23" s="47">
        <f>$G$3</f>
        <v>211</v>
      </c>
      <c r="Q23" s="47">
        <f>$G$3</f>
        <v>211</v>
      </c>
      <c r="R23" s="47">
        <f>$G$3</f>
        <v>211</v>
      </c>
      <c r="S23" s="47">
        <f>$G$3</f>
        <v>211</v>
      </c>
      <c r="T23" s="47">
        <f>$G$3</f>
        <v>211</v>
      </c>
      <c r="U23" s="47">
        <f>$G$3</f>
        <v>211</v>
      </c>
      <c r="V23" s="45"/>
    </row>
    <row r="24" spans="1:22" x14ac:dyDescent="0.25">
      <c r="A24" s="60">
        <v>12</v>
      </c>
      <c r="B24" s="60">
        <v>2325</v>
      </c>
      <c r="C24" s="63">
        <v>13</v>
      </c>
      <c r="D24" s="60">
        <v>2338</v>
      </c>
      <c r="E24" s="63">
        <v>13</v>
      </c>
      <c r="F24" s="60">
        <v>2348</v>
      </c>
      <c r="G24" s="66"/>
      <c r="H24" s="66"/>
      <c r="I24" s="41"/>
      <c r="J24" s="41"/>
      <c r="K24" s="51">
        <v>0</v>
      </c>
      <c r="L24">
        <v>111</v>
      </c>
      <c r="O24" s="45" t="s">
        <v>100</v>
      </c>
      <c r="P24" s="47">
        <f>U11</f>
        <v>7</v>
      </c>
      <c r="Q24" s="47">
        <f>Z11</f>
        <v>6</v>
      </c>
      <c r="R24" s="47">
        <f>AE11</f>
        <v>9</v>
      </c>
      <c r="S24" s="47">
        <f>AJ11</f>
        <v>4</v>
      </c>
      <c r="T24" s="47">
        <f>AO11</f>
        <v>5</v>
      </c>
      <c r="U24" s="47">
        <f>AT11</f>
        <v>9</v>
      </c>
      <c r="V24" s="45"/>
    </row>
    <row r="25" spans="1:22" x14ac:dyDescent="0.25">
      <c r="A25" s="60">
        <v>21</v>
      </c>
      <c r="B25" s="60">
        <v>2450</v>
      </c>
      <c r="C25" s="63">
        <v>11</v>
      </c>
      <c r="D25" s="60">
        <v>2470</v>
      </c>
      <c r="E25" s="63">
        <v>11</v>
      </c>
      <c r="F25" s="60">
        <v>2479</v>
      </c>
      <c r="G25" s="66"/>
      <c r="H25" s="66"/>
      <c r="I25" s="41"/>
      <c r="J25" s="41"/>
      <c r="K25" s="51">
        <v>0</v>
      </c>
      <c r="L25">
        <v>211</v>
      </c>
      <c r="O25" s="48" t="s">
        <v>101</v>
      </c>
      <c r="P25" s="42"/>
      <c r="Q25" s="42"/>
      <c r="R25" s="42"/>
      <c r="S25" s="42"/>
      <c r="T25" s="42"/>
      <c r="U25" s="42"/>
      <c r="V25" s="42"/>
    </row>
    <row r="26" spans="1:22" x14ac:dyDescent="0.25">
      <c r="A26" s="60">
        <v>21</v>
      </c>
      <c r="B26" s="60">
        <v>2576</v>
      </c>
      <c r="C26" s="63">
        <v>11</v>
      </c>
      <c r="D26" s="60">
        <v>2597</v>
      </c>
      <c r="E26" s="63">
        <v>11</v>
      </c>
      <c r="F26" s="60">
        <v>2610</v>
      </c>
      <c r="G26" s="66"/>
      <c r="H26" s="66"/>
      <c r="I26" s="41"/>
      <c r="J26" s="41"/>
      <c r="K26" s="51">
        <v>0</v>
      </c>
      <c r="L26">
        <v>211</v>
      </c>
      <c r="O26" s="49" t="s">
        <v>102</v>
      </c>
      <c r="P26" s="44"/>
      <c r="Q26" s="44"/>
      <c r="R26" s="44"/>
      <c r="S26" s="44"/>
      <c r="T26" s="44"/>
      <c r="U26" s="44"/>
      <c r="V26" s="41"/>
    </row>
    <row r="27" spans="1:22" x14ac:dyDescent="0.25">
      <c r="A27" s="60">
        <v>21</v>
      </c>
      <c r="B27" s="60">
        <v>2706</v>
      </c>
      <c r="C27" s="63">
        <v>22</v>
      </c>
      <c r="D27" s="60">
        <v>2708</v>
      </c>
      <c r="E27" s="63">
        <v>13</v>
      </c>
      <c r="F27" s="60">
        <v>2731</v>
      </c>
      <c r="G27" s="66"/>
      <c r="H27" s="66"/>
      <c r="I27" s="41"/>
      <c r="J27" s="41"/>
      <c r="K27" s="51">
        <v>0</v>
      </c>
      <c r="L27">
        <v>221</v>
      </c>
      <c r="O27" s="48" t="s">
        <v>103</v>
      </c>
      <c r="P27" s="42"/>
      <c r="Q27" s="42"/>
      <c r="R27" s="42"/>
      <c r="S27" s="42"/>
      <c r="T27" s="42"/>
      <c r="U27" s="42"/>
      <c r="V27" s="42"/>
    </row>
    <row r="28" spans="1:22" x14ac:dyDescent="0.25">
      <c r="A28" s="60">
        <v>21</v>
      </c>
      <c r="B28" s="60">
        <v>2831</v>
      </c>
      <c r="C28" s="63">
        <v>11</v>
      </c>
      <c r="D28" s="60">
        <v>2851</v>
      </c>
      <c r="E28" s="63">
        <v>11</v>
      </c>
      <c r="F28" s="60">
        <v>2861</v>
      </c>
      <c r="G28" s="66"/>
      <c r="H28" s="66"/>
      <c r="I28" s="41"/>
      <c r="J28" s="41"/>
      <c r="K28" s="51">
        <v>0</v>
      </c>
      <c r="L28">
        <v>211</v>
      </c>
      <c r="N28" s="41"/>
      <c r="O28" s="50" t="s">
        <v>104</v>
      </c>
      <c r="P28">
        <f>F19/P20</f>
        <v>126.15384615384616</v>
      </c>
      <c r="Q28">
        <f>(F31-F19)/Q20</f>
        <v>134.41666666666666</v>
      </c>
      <c r="R28">
        <f>(F44-F31)/R20</f>
        <v>126.30769230769231</v>
      </c>
      <c r="S28">
        <f>(F56-F44)/S20</f>
        <v>135</v>
      </c>
      <c r="T28">
        <f>(F69-F56)/T20</f>
        <v>129.15384615384616</v>
      </c>
      <c r="U28">
        <f>(F81-F69)/U20</f>
        <v>131.16666666666666</v>
      </c>
    </row>
    <row r="29" spans="1:22" x14ac:dyDescent="0.25">
      <c r="A29" s="60">
        <v>12</v>
      </c>
      <c r="B29" s="60">
        <v>2961</v>
      </c>
      <c r="C29" s="63">
        <v>13</v>
      </c>
      <c r="D29" s="60">
        <v>2974</v>
      </c>
      <c r="E29" s="63">
        <v>13</v>
      </c>
      <c r="F29" s="60">
        <v>2984</v>
      </c>
      <c r="G29" s="66"/>
      <c r="H29" s="66"/>
      <c r="I29" s="41"/>
      <c r="J29" s="41"/>
      <c r="K29" s="51">
        <v>0</v>
      </c>
      <c r="L29">
        <v>111</v>
      </c>
    </row>
    <row r="30" spans="1:22" x14ac:dyDescent="0.25">
      <c r="A30" s="60">
        <v>12</v>
      </c>
      <c r="B30" s="60">
        <v>3106</v>
      </c>
      <c r="C30" s="63">
        <v>13</v>
      </c>
      <c r="D30" s="60">
        <v>3111</v>
      </c>
      <c r="E30" s="63">
        <v>13</v>
      </c>
      <c r="F30" s="60">
        <v>3118</v>
      </c>
      <c r="G30" s="66"/>
      <c r="H30" s="66"/>
      <c r="I30" s="41"/>
      <c r="J30" s="41"/>
      <c r="K30" s="51">
        <v>0</v>
      </c>
      <c r="L30">
        <v>111</v>
      </c>
    </row>
    <row r="31" spans="1:22" x14ac:dyDescent="0.25">
      <c r="A31" s="60">
        <v>21</v>
      </c>
      <c r="B31" s="60">
        <v>3218</v>
      </c>
      <c r="C31" s="63">
        <v>11</v>
      </c>
      <c r="D31" s="60">
        <v>3241</v>
      </c>
      <c r="E31" s="63">
        <v>11</v>
      </c>
      <c r="F31" s="60">
        <v>3253</v>
      </c>
      <c r="G31" s="66"/>
      <c r="H31" s="66"/>
      <c r="I31" s="41"/>
      <c r="J31" s="41"/>
      <c r="K31" s="51">
        <v>0</v>
      </c>
      <c r="L31">
        <v>211</v>
      </c>
    </row>
    <row r="32" spans="1:22" x14ac:dyDescent="0.25">
      <c r="A32" s="59">
        <v>21</v>
      </c>
      <c r="B32" s="59">
        <v>3348</v>
      </c>
      <c r="C32" s="62">
        <v>11</v>
      </c>
      <c r="D32" s="59">
        <v>3374</v>
      </c>
      <c r="E32" s="62">
        <v>11</v>
      </c>
      <c r="F32" s="59">
        <v>3381</v>
      </c>
      <c r="G32" s="65"/>
      <c r="H32" s="65"/>
      <c r="I32" s="42"/>
      <c r="J32" s="42"/>
      <c r="K32" s="43">
        <v>0</v>
      </c>
      <c r="L32">
        <v>211</v>
      </c>
    </row>
    <row r="33" spans="1:12" x14ac:dyDescent="0.25">
      <c r="A33" s="59">
        <v>21</v>
      </c>
      <c r="B33" s="59">
        <v>3485</v>
      </c>
      <c r="C33" s="62">
        <v>11</v>
      </c>
      <c r="D33" s="59">
        <v>3507</v>
      </c>
      <c r="E33" s="62">
        <v>11</v>
      </c>
      <c r="F33" s="59">
        <v>3514</v>
      </c>
      <c r="G33" s="65"/>
      <c r="H33" s="65"/>
      <c r="I33" s="42"/>
      <c r="J33" s="42"/>
      <c r="K33" s="43">
        <v>0</v>
      </c>
      <c r="L33">
        <v>211</v>
      </c>
    </row>
    <row r="34" spans="1:12" x14ac:dyDescent="0.25">
      <c r="A34" s="59">
        <v>21</v>
      </c>
      <c r="B34" s="59">
        <v>3606</v>
      </c>
      <c r="C34" s="62">
        <v>11</v>
      </c>
      <c r="D34" s="59">
        <v>3625</v>
      </c>
      <c r="E34" s="62">
        <v>11</v>
      </c>
      <c r="F34" s="59">
        <v>3637</v>
      </c>
      <c r="G34" s="65"/>
      <c r="H34" s="65"/>
      <c r="I34" s="42"/>
      <c r="J34" s="42"/>
      <c r="K34" s="43">
        <v>0</v>
      </c>
      <c r="L34">
        <v>211</v>
      </c>
    </row>
    <row r="35" spans="1:12" x14ac:dyDescent="0.25">
      <c r="A35" s="59">
        <v>21</v>
      </c>
      <c r="B35" s="59">
        <v>3739</v>
      </c>
      <c r="C35" s="62">
        <v>11</v>
      </c>
      <c r="D35" s="59">
        <v>3759</v>
      </c>
      <c r="E35" s="62">
        <v>11</v>
      </c>
      <c r="F35" s="59">
        <v>3773</v>
      </c>
      <c r="G35" s="65"/>
      <c r="H35" s="65"/>
      <c r="I35" s="42"/>
      <c r="J35" s="42"/>
      <c r="K35" s="43">
        <v>0</v>
      </c>
      <c r="L35">
        <v>211</v>
      </c>
    </row>
    <row r="36" spans="1:12" x14ac:dyDescent="0.25">
      <c r="A36" s="59">
        <v>21</v>
      </c>
      <c r="B36" s="59">
        <v>3867</v>
      </c>
      <c r="C36" s="62">
        <v>11</v>
      </c>
      <c r="D36" s="59">
        <v>3887</v>
      </c>
      <c r="E36" s="62">
        <v>11</v>
      </c>
      <c r="F36" s="59">
        <v>3894</v>
      </c>
      <c r="G36" s="65"/>
      <c r="H36" s="65"/>
      <c r="I36" s="42"/>
      <c r="J36" s="42"/>
      <c r="K36" s="43">
        <v>0</v>
      </c>
      <c r="L36">
        <v>211</v>
      </c>
    </row>
    <row r="37" spans="1:12" x14ac:dyDescent="0.25">
      <c r="A37" s="59">
        <v>21</v>
      </c>
      <c r="B37" s="59">
        <v>3988</v>
      </c>
      <c r="C37" s="62">
        <v>11</v>
      </c>
      <c r="D37" s="59">
        <v>3997</v>
      </c>
      <c r="E37" s="62">
        <v>11</v>
      </c>
      <c r="F37" s="59">
        <v>4007</v>
      </c>
      <c r="G37" s="65"/>
      <c r="H37" s="65"/>
      <c r="I37" s="42"/>
      <c r="J37" s="42"/>
      <c r="K37" s="43">
        <v>0</v>
      </c>
      <c r="L37">
        <v>211</v>
      </c>
    </row>
    <row r="38" spans="1:12" x14ac:dyDescent="0.25">
      <c r="A38" s="59">
        <v>12</v>
      </c>
      <c r="B38" s="59">
        <v>4108</v>
      </c>
      <c r="C38" s="62">
        <v>13</v>
      </c>
      <c r="D38" s="59">
        <v>4122</v>
      </c>
      <c r="E38" s="62">
        <v>13</v>
      </c>
      <c r="F38" s="59">
        <v>4130</v>
      </c>
      <c r="G38" s="65"/>
      <c r="H38" s="65"/>
      <c r="I38" s="42"/>
      <c r="J38" s="42"/>
      <c r="K38" s="43">
        <v>0</v>
      </c>
      <c r="L38">
        <v>111</v>
      </c>
    </row>
    <row r="39" spans="1:12" x14ac:dyDescent="0.25">
      <c r="A39" s="59">
        <v>21</v>
      </c>
      <c r="B39" s="59">
        <v>4227</v>
      </c>
      <c r="C39" s="62">
        <v>22</v>
      </c>
      <c r="D39" s="59">
        <v>4241</v>
      </c>
      <c r="E39" s="62">
        <v>13</v>
      </c>
      <c r="F39" s="59">
        <v>4251</v>
      </c>
      <c r="G39" s="65"/>
      <c r="H39" s="65"/>
      <c r="I39" s="42"/>
      <c r="J39" s="42"/>
      <c r="K39" s="43">
        <v>0</v>
      </c>
      <c r="L39">
        <v>221</v>
      </c>
    </row>
    <row r="40" spans="1:12" x14ac:dyDescent="0.25">
      <c r="A40" s="59">
        <v>12</v>
      </c>
      <c r="B40" s="59">
        <v>4361</v>
      </c>
      <c r="C40" s="62">
        <v>13</v>
      </c>
      <c r="D40" s="59">
        <v>4375</v>
      </c>
      <c r="E40" s="62">
        <v>13</v>
      </c>
      <c r="F40" s="59">
        <v>4384</v>
      </c>
      <c r="G40" s="65"/>
      <c r="H40" s="65"/>
      <c r="I40" s="42"/>
      <c r="J40" s="42"/>
      <c r="K40" s="43">
        <v>0</v>
      </c>
      <c r="L40">
        <v>111</v>
      </c>
    </row>
    <row r="41" spans="1:12" x14ac:dyDescent="0.25">
      <c r="A41" s="59">
        <v>12</v>
      </c>
      <c r="B41" s="59">
        <v>4493</v>
      </c>
      <c r="C41" s="62">
        <v>13</v>
      </c>
      <c r="D41" s="59">
        <v>4503</v>
      </c>
      <c r="E41" s="62">
        <v>13</v>
      </c>
      <c r="F41" s="59">
        <v>4513</v>
      </c>
      <c r="G41" s="65"/>
      <c r="H41" s="65"/>
      <c r="I41" s="42"/>
      <c r="J41" s="42"/>
      <c r="K41" s="43">
        <v>0</v>
      </c>
      <c r="L41">
        <v>111</v>
      </c>
    </row>
    <row r="42" spans="1:12" x14ac:dyDescent="0.25">
      <c r="A42" s="59">
        <v>21</v>
      </c>
      <c r="B42" s="59">
        <v>4624</v>
      </c>
      <c r="C42" s="62">
        <v>11</v>
      </c>
      <c r="D42" s="59">
        <v>4638</v>
      </c>
      <c r="E42" s="62">
        <v>11</v>
      </c>
      <c r="F42" s="59">
        <v>4647</v>
      </c>
      <c r="G42" s="65"/>
      <c r="H42" s="65"/>
      <c r="I42" s="42"/>
      <c r="J42" s="42"/>
      <c r="K42" s="43">
        <v>0</v>
      </c>
      <c r="L42">
        <v>211</v>
      </c>
    </row>
    <row r="43" spans="1:12" x14ac:dyDescent="0.25">
      <c r="A43" s="59">
        <v>21</v>
      </c>
      <c r="B43" s="59">
        <v>4743</v>
      </c>
      <c r="C43" s="62">
        <v>11</v>
      </c>
      <c r="D43" s="59">
        <v>4764</v>
      </c>
      <c r="E43" s="62">
        <v>11</v>
      </c>
      <c r="F43" s="59">
        <v>4771</v>
      </c>
      <c r="G43" s="65"/>
      <c r="H43" s="65"/>
      <c r="I43" s="42"/>
      <c r="J43" s="42"/>
      <c r="K43" s="43">
        <v>0</v>
      </c>
      <c r="L43">
        <v>211</v>
      </c>
    </row>
    <row r="44" spans="1:12" x14ac:dyDescent="0.25">
      <c r="A44" s="59">
        <v>21</v>
      </c>
      <c r="B44" s="59">
        <v>4868</v>
      </c>
      <c r="C44" s="62">
        <v>11</v>
      </c>
      <c r="D44" s="59">
        <v>4888</v>
      </c>
      <c r="E44" s="62">
        <v>11</v>
      </c>
      <c r="F44" s="59">
        <v>4895</v>
      </c>
      <c r="G44" s="65"/>
      <c r="H44" s="65"/>
      <c r="I44" s="42"/>
      <c r="J44" s="42"/>
      <c r="K44" s="43">
        <v>0</v>
      </c>
      <c r="L44">
        <v>211</v>
      </c>
    </row>
    <row r="45" spans="1:12" x14ac:dyDescent="0.25">
      <c r="A45" s="60">
        <v>12</v>
      </c>
      <c r="B45" s="60">
        <v>5024</v>
      </c>
      <c r="C45" s="63">
        <v>13</v>
      </c>
      <c r="D45" s="60">
        <v>5031</v>
      </c>
      <c r="E45" s="63">
        <v>13</v>
      </c>
      <c r="F45" s="60">
        <v>5043</v>
      </c>
      <c r="G45" s="66"/>
      <c r="H45" s="66"/>
      <c r="I45" s="41"/>
      <c r="J45" s="41"/>
      <c r="K45" s="51">
        <v>0</v>
      </c>
      <c r="L45">
        <v>111</v>
      </c>
    </row>
    <row r="46" spans="1:12" x14ac:dyDescent="0.25">
      <c r="A46" s="60">
        <v>21</v>
      </c>
      <c r="B46" s="60">
        <v>5145</v>
      </c>
      <c r="C46" s="63">
        <v>11</v>
      </c>
      <c r="D46" s="60">
        <v>5163</v>
      </c>
      <c r="E46" s="63">
        <v>11</v>
      </c>
      <c r="F46" s="60">
        <v>5172</v>
      </c>
      <c r="G46" s="66"/>
      <c r="H46" s="66"/>
      <c r="I46" s="41"/>
      <c r="J46" s="41"/>
      <c r="K46" s="51">
        <v>0</v>
      </c>
      <c r="L46">
        <v>211</v>
      </c>
    </row>
    <row r="47" spans="1:12" x14ac:dyDescent="0.25">
      <c r="A47" s="60">
        <v>12</v>
      </c>
      <c r="B47" s="60">
        <v>5307</v>
      </c>
      <c r="C47" s="63">
        <v>13</v>
      </c>
      <c r="D47" s="60">
        <v>5314</v>
      </c>
      <c r="E47" s="63">
        <v>13</v>
      </c>
      <c r="F47" s="60">
        <v>5325</v>
      </c>
      <c r="G47" s="66"/>
      <c r="H47" s="66"/>
      <c r="I47" s="41"/>
      <c r="J47" s="41"/>
      <c r="K47" s="51">
        <v>0</v>
      </c>
      <c r="L47">
        <v>111</v>
      </c>
    </row>
    <row r="48" spans="1:12" x14ac:dyDescent="0.25">
      <c r="A48" s="60">
        <v>12</v>
      </c>
      <c r="B48" s="60">
        <v>5429</v>
      </c>
      <c r="C48" s="63">
        <v>13</v>
      </c>
      <c r="D48" s="60">
        <v>5437</v>
      </c>
      <c r="E48" s="63">
        <v>13</v>
      </c>
      <c r="F48" s="60">
        <v>5447</v>
      </c>
      <c r="G48" s="66"/>
      <c r="H48" s="66"/>
      <c r="I48" s="41"/>
      <c r="J48" s="41"/>
      <c r="K48" s="51">
        <v>0</v>
      </c>
      <c r="L48">
        <v>111</v>
      </c>
    </row>
    <row r="49" spans="1:12" x14ac:dyDescent="0.25">
      <c r="A49" s="60">
        <v>12</v>
      </c>
      <c r="B49" s="60">
        <v>5565</v>
      </c>
      <c r="C49" s="63">
        <v>13</v>
      </c>
      <c r="D49" s="60">
        <v>5578</v>
      </c>
      <c r="E49" s="63">
        <v>13</v>
      </c>
      <c r="F49" s="60">
        <v>5591</v>
      </c>
      <c r="G49" s="66"/>
      <c r="H49" s="66"/>
      <c r="I49" s="41"/>
      <c r="J49" s="41"/>
      <c r="K49" s="51">
        <v>0</v>
      </c>
      <c r="L49">
        <v>111</v>
      </c>
    </row>
    <row r="50" spans="1:12" x14ac:dyDescent="0.25">
      <c r="A50" s="60">
        <v>21</v>
      </c>
      <c r="B50" s="60">
        <v>5690</v>
      </c>
      <c r="C50" s="63">
        <v>22</v>
      </c>
      <c r="D50" s="60">
        <v>5717</v>
      </c>
      <c r="E50" s="63">
        <v>13</v>
      </c>
      <c r="F50" s="60">
        <v>5730</v>
      </c>
      <c r="G50" s="66"/>
      <c r="H50" s="66"/>
      <c r="I50" s="41"/>
      <c r="J50" s="41"/>
      <c r="K50" s="51">
        <v>0</v>
      </c>
      <c r="L50">
        <v>221</v>
      </c>
    </row>
    <row r="51" spans="1:12" x14ac:dyDescent="0.25">
      <c r="A51" s="60">
        <v>21</v>
      </c>
      <c r="B51" s="60">
        <v>5830</v>
      </c>
      <c r="C51" s="63">
        <v>22</v>
      </c>
      <c r="D51" s="60">
        <v>5832</v>
      </c>
      <c r="E51" s="63">
        <v>24</v>
      </c>
      <c r="F51" s="60">
        <v>5857</v>
      </c>
      <c r="G51" s="66"/>
      <c r="H51" s="66"/>
      <c r="I51" s="41"/>
      <c r="J51" s="41"/>
      <c r="K51" s="51">
        <v>0</v>
      </c>
      <c r="L51">
        <v>222</v>
      </c>
    </row>
    <row r="52" spans="1:12" x14ac:dyDescent="0.25">
      <c r="A52" s="60">
        <v>12</v>
      </c>
      <c r="B52" s="60">
        <v>5980</v>
      </c>
      <c r="C52" s="63">
        <v>13</v>
      </c>
      <c r="D52" s="60">
        <v>5987</v>
      </c>
      <c r="E52" s="63">
        <v>13</v>
      </c>
      <c r="F52" s="60">
        <v>5994</v>
      </c>
      <c r="G52" s="66"/>
      <c r="H52" s="66"/>
      <c r="I52" s="41"/>
      <c r="J52" s="41"/>
      <c r="K52" s="51">
        <v>0</v>
      </c>
      <c r="L52">
        <v>111</v>
      </c>
    </row>
    <row r="53" spans="1:12" x14ac:dyDescent="0.25">
      <c r="A53" s="60">
        <v>21</v>
      </c>
      <c r="B53" s="60">
        <v>6100</v>
      </c>
      <c r="C53" s="63">
        <v>11</v>
      </c>
      <c r="D53" s="60">
        <v>6115</v>
      </c>
      <c r="E53" s="63">
        <v>11</v>
      </c>
      <c r="F53" s="60">
        <v>6121</v>
      </c>
      <c r="G53" s="66"/>
      <c r="H53" s="66"/>
      <c r="I53" s="41"/>
      <c r="J53" s="41"/>
      <c r="K53" s="51">
        <v>0</v>
      </c>
      <c r="L53">
        <v>211</v>
      </c>
    </row>
    <row r="54" spans="1:12" x14ac:dyDescent="0.25">
      <c r="A54" s="60">
        <v>21</v>
      </c>
      <c r="B54" s="60">
        <v>6220</v>
      </c>
      <c r="C54" s="63">
        <v>11</v>
      </c>
      <c r="D54" s="60">
        <v>6253</v>
      </c>
      <c r="E54" s="63">
        <v>11</v>
      </c>
      <c r="F54" s="60">
        <v>6262</v>
      </c>
      <c r="G54" s="66"/>
      <c r="H54" s="66"/>
      <c r="I54" s="41"/>
      <c r="J54" s="41"/>
      <c r="K54" s="51">
        <v>0</v>
      </c>
      <c r="L54">
        <v>211</v>
      </c>
    </row>
    <row r="55" spans="1:12" x14ac:dyDescent="0.25">
      <c r="A55" s="60">
        <v>21</v>
      </c>
      <c r="B55" s="60">
        <v>6354</v>
      </c>
      <c r="C55" s="63">
        <v>11</v>
      </c>
      <c r="D55" s="60">
        <v>6382</v>
      </c>
      <c r="E55" s="63">
        <v>11</v>
      </c>
      <c r="F55" s="60">
        <v>6388</v>
      </c>
      <c r="G55" s="66"/>
      <c r="H55" s="66"/>
      <c r="I55" s="41"/>
      <c r="J55" s="41"/>
      <c r="K55" s="51">
        <v>0</v>
      </c>
      <c r="L55">
        <v>211</v>
      </c>
    </row>
    <row r="56" spans="1:12" x14ac:dyDescent="0.25">
      <c r="A56" s="60">
        <v>12</v>
      </c>
      <c r="B56" s="60">
        <v>6493</v>
      </c>
      <c r="C56" s="63">
        <v>13</v>
      </c>
      <c r="D56" s="60">
        <v>6506</v>
      </c>
      <c r="E56" s="63">
        <v>13</v>
      </c>
      <c r="F56" s="60">
        <v>6515</v>
      </c>
      <c r="G56" s="66"/>
      <c r="H56" s="66"/>
      <c r="I56" s="41"/>
      <c r="J56" s="41"/>
      <c r="K56" s="51">
        <v>0</v>
      </c>
      <c r="L56">
        <v>111</v>
      </c>
    </row>
    <row r="57" spans="1:12" x14ac:dyDescent="0.25">
      <c r="A57" s="59">
        <v>12</v>
      </c>
      <c r="B57" s="59">
        <v>6627</v>
      </c>
      <c r="C57" s="62">
        <v>13</v>
      </c>
      <c r="D57" s="59">
        <v>6634</v>
      </c>
      <c r="E57" s="62">
        <v>13</v>
      </c>
      <c r="F57" s="59">
        <v>6641</v>
      </c>
      <c r="G57" s="65"/>
      <c r="H57" s="65"/>
      <c r="I57" s="42"/>
      <c r="J57" s="42"/>
      <c r="K57" s="43">
        <v>0</v>
      </c>
      <c r="L57">
        <v>111</v>
      </c>
    </row>
    <row r="58" spans="1:12" x14ac:dyDescent="0.25">
      <c r="A58" s="59">
        <v>12</v>
      </c>
      <c r="B58" s="59">
        <v>6756</v>
      </c>
      <c r="C58" s="62">
        <v>13</v>
      </c>
      <c r="D58" s="59">
        <v>6762</v>
      </c>
      <c r="E58" s="62">
        <v>13</v>
      </c>
      <c r="F58" s="59">
        <v>6769</v>
      </c>
      <c r="G58" s="65"/>
      <c r="H58" s="65"/>
      <c r="I58" s="42"/>
      <c r="J58" s="42"/>
      <c r="K58" s="43">
        <v>0</v>
      </c>
      <c r="L58">
        <v>111</v>
      </c>
    </row>
    <row r="59" spans="1:12" x14ac:dyDescent="0.25">
      <c r="A59" s="59">
        <v>21</v>
      </c>
      <c r="B59" s="59">
        <v>6879</v>
      </c>
      <c r="C59" s="62">
        <v>11</v>
      </c>
      <c r="D59" s="59">
        <v>6889</v>
      </c>
      <c r="E59" s="62">
        <v>11</v>
      </c>
      <c r="F59" s="59">
        <v>6900</v>
      </c>
      <c r="G59" s="65"/>
      <c r="H59" s="65"/>
      <c r="I59" s="42"/>
      <c r="J59" s="42"/>
      <c r="K59" s="43">
        <v>0</v>
      </c>
      <c r="L59">
        <v>211</v>
      </c>
    </row>
    <row r="60" spans="1:12" x14ac:dyDescent="0.25">
      <c r="A60" s="59">
        <v>12</v>
      </c>
      <c r="B60" s="59">
        <v>7024</v>
      </c>
      <c r="C60" s="62">
        <v>13</v>
      </c>
      <c r="D60" s="59">
        <v>7046</v>
      </c>
      <c r="E60" s="62">
        <v>13</v>
      </c>
      <c r="F60" s="59">
        <v>7053</v>
      </c>
      <c r="G60" s="65"/>
      <c r="H60" s="65"/>
      <c r="I60" s="42"/>
      <c r="J60" s="42"/>
      <c r="K60" s="43">
        <v>0</v>
      </c>
      <c r="L60">
        <v>111</v>
      </c>
    </row>
    <row r="61" spans="1:12" x14ac:dyDescent="0.25">
      <c r="A61" s="59">
        <v>21</v>
      </c>
      <c r="B61" s="59">
        <v>7154</v>
      </c>
      <c r="C61" s="62">
        <v>11</v>
      </c>
      <c r="D61" s="59">
        <v>7188</v>
      </c>
      <c r="E61" s="62">
        <v>11</v>
      </c>
      <c r="F61" s="59">
        <v>7195</v>
      </c>
      <c r="G61" s="65"/>
      <c r="H61" s="65"/>
      <c r="I61" s="42"/>
      <c r="J61" s="42"/>
      <c r="K61" s="43">
        <v>0</v>
      </c>
      <c r="L61">
        <v>211</v>
      </c>
    </row>
    <row r="62" spans="1:12" x14ac:dyDescent="0.25">
      <c r="A62" s="59">
        <v>21</v>
      </c>
      <c r="B62" s="59">
        <v>7289</v>
      </c>
      <c r="C62" s="62">
        <v>22</v>
      </c>
      <c r="D62" s="59">
        <v>7292</v>
      </c>
      <c r="E62" s="62">
        <v>13</v>
      </c>
      <c r="F62" s="59">
        <v>7314</v>
      </c>
      <c r="G62" s="65"/>
      <c r="H62" s="65"/>
      <c r="I62" s="42"/>
      <c r="J62" s="42"/>
      <c r="K62" s="43">
        <v>0</v>
      </c>
      <c r="L62">
        <v>221</v>
      </c>
    </row>
    <row r="63" spans="1:12" x14ac:dyDescent="0.25">
      <c r="A63" s="59">
        <v>21</v>
      </c>
      <c r="B63" s="59">
        <v>7419</v>
      </c>
      <c r="C63" s="62">
        <v>11</v>
      </c>
      <c r="D63" s="59">
        <v>7436</v>
      </c>
      <c r="E63" s="62">
        <v>11</v>
      </c>
      <c r="F63" s="59">
        <v>7443</v>
      </c>
      <c r="G63" s="65"/>
      <c r="H63" s="65"/>
      <c r="I63" s="42"/>
      <c r="J63" s="42"/>
      <c r="K63" s="43">
        <v>0</v>
      </c>
      <c r="L63">
        <v>211</v>
      </c>
    </row>
    <row r="64" spans="1:12" x14ac:dyDescent="0.25">
      <c r="A64" s="59">
        <v>21</v>
      </c>
      <c r="B64" s="59">
        <v>7534</v>
      </c>
      <c r="C64" s="62">
        <v>11</v>
      </c>
      <c r="D64" s="59">
        <v>7551</v>
      </c>
      <c r="E64" s="62">
        <v>11</v>
      </c>
      <c r="F64" s="59">
        <v>7561</v>
      </c>
      <c r="G64" s="65"/>
      <c r="H64" s="65"/>
      <c r="I64" s="42"/>
      <c r="J64" s="42"/>
      <c r="K64" s="43">
        <v>0</v>
      </c>
      <c r="L64">
        <v>211</v>
      </c>
    </row>
    <row r="65" spans="1:12" x14ac:dyDescent="0.25">
      <c r="A65" s="59">
        <v>12</v>
      </c>
      <c r="B65" s="59">
        <v>7671</v>
      </c>
      <c r="C65" s="62">
        <v>13</v>
      </c>
      <c r="D65" s="59">
        <v>7678</v>
      </c>
      <c r="E65" s="62">
        <v>13</v>
      </c>
      <c r="F65" s="59">
        <v>7685</v>
      </c>
      <c r="G65" s="65"/>
      <c r="H65" s="65"/>
      <c r="I65" s="42"/>
      <c r="J65" s="42"/>
      <c r="K65" s="43">
        <v>0</v>
      </c>
      <c r="L65">
        <v>111</v>
      </c>
    </row>
    <row r="66" spans="1:12" x14ac:dyDescent="0.25">
      <c r="A66" s="59">
        <v>12</v>
      </c>
      <c r="B66" s="59">
        <v>7805</v>
      </c>
      <c r="C66" s="62">
        <v>13</v>
      </c>
      <c r="D66" s="59">
        <v>7812</v>
      </c>
      <c r="E66" s="62">
        <v>13</v>
      </c>
      <c r="F66" s="59">
        <v>7818</v>
      </c>
      <c r="G66" s="65"/>
      <c r="H66" s="65"/>
      <c r="I66" s="42"/>
      <c r="J66" s="42"/>
      <c r="K66" s="43">
        <v>0</v>
      </c>
      <c r="L66">
        <v>111</v>
      </c>
    </row>
    <row r="67" spans="1:12" x14ac:dyDescent="0.25">
      <c r="A67" s="59">
        <v>12</v>
      </c>
      <c r="B67" s="59">
        <v>7929</v>
      </c>
      <c r="C67" s="62">
        <v>13</v>
      </c>
      <c r="D67" s="59">
        <v>7936</v>
      </c>
      <c r="E67" s="62">
        <v>13</v>
      </c>
      <c r="F67" s="59">
        <v>7943</v>
      </c>
      <c r="G67" s="65"/>
      <c r="H67" s="65"/>
      <c r="I67" s="42"/>
      <c r="J67" s="42"/>
      <c r="K67" s="43">
        <v>0</v>
      </c>
      <c r="L67">
        <v>111</v>
      </c>
    </row>
    <row r="68" spans="1:12" x14ac:dyDescent="0.25">
      <c r="A68" s="59">
        <v>21</v>
      </c>
      <c r="B68" s="59">
        <v>8046</v>
      </c>
      <c r="C68" s="62">
        <v>11</v>
      </c>
      <c r="D68" s="59">
        <v>8061</v>
      </c>
      <c r="E68" s="62">
        <v>11</v>
      </c>
      <c r="F68" s="59">
        <v>8071</v>
      </c>
      <c r="G68" s="65"/>
      <c r="H68" s="65"/>
      <c r="I68" s="42"/>
      <c r="J68" s="42"/>
      <c r="K68" s="43">
        <v>0</v>
      </c>
      <c r="L68">
        <v>211</v>
      </c>
    </row>
    <row r="69" spans="1:12" x14ac:dyDescent="0.25">
      <c r="A69" s="59">
        <v>12</v>
      </c>
      <c r="B69" s="59">
        <v>8179</v>
      </c>
      <c r="C69" s="62">
        <v>13</v>
      </c>
      <c r="D69" s="59">
        <v>8186</v>
      </c>
      <c r="E69" s="62">
        <v>13</v>
      </c>
      <c r="F69" s="59">
        <v>8194</v>
      </c>
      <c r="G69" s="65"/>
      <c r="H69" s="65"/>
      <c r="I69" s="42"/>
      <c r="J69" s="42"/>
      <c r="K69" s="43">
        <v>0</v>
      </c>
      <c r="L69">
        <v>111</v>
      </c>
    </row>
    <row r="70" spans="1:12" x14ac:dyDescent="0.25">
      <c r="A70" s="60">
        <v>21</v>
      </c>
      <c r="B70" s="60">
        <v>8295</v>
      </c>
      <c r="C70" s="63">
        <v>11</v>
      </c>
      <c r="D70" s="60">
        <v>8311</v>
      </c>
      <c r="E70" s="63">
        <v>11</v>
      </c>
      <c r="F70" s="60">
        <v>8322</v>
      </c>
      <c r="G70" s="66"/>
      <c r="H70" s="66"/>
      <c r="I70" s="41"/>
      <c r="J70" s="41"/>
      <c r="K70" s="51">
        <v>0</v>
      </c>
      <c r="L70">
        <v>211</v>
      </c>
    </row>
    <row r="71" spans="1:12" x14ac:dyDescent="0.25">
      <c r="A71" s="60">
        <v>21</v>
      </c>
      <c r="B71" s="60">
        <v>8417</v>
      </c>
      <c r="C71" s="63">
        <v>11</v>
      </c>
      <c r="D71" s="60">
        <v>8437</v>
      </c>
      <c r="E71" s="63">
        <v>11</v>
      </c>
      <c r="F71" s="60">
        <v>8444</v>
      </c>
      <c r="G71" s="66"/>
      <c r="H71" s="66"/>
      <c r="I71" s="41"/>
      <c r="J71" s="41"/>
      <c r="K71" s="51">
        <v>0</v>
      </c>
      <c r="L71">
        <v>211</v>
      </c>
    </row>
    <row r="72" spans="1:12" x14ac:dyDescent="0.25">
      <c r="A72" s="60">
        <v>21</v>
      </c>
      <c r="B72" s="60">
        <v>8538</v>
      </c>
      <c r="C72" s="63">
        <v>11</v>
      </c>
      <c r="D72" s="60">
        <v>8550</v>
      </c>
      <c r="E72" s="63">
        <v>11</v>
      </c>
      <c r="F72" s="60">
        <v>8556</v>
      </c>
      <c r="G72" s="66"/>
      <c r="H72" s="66"/>
      <c r="I72" s="41"/>
      <c r="J72" s="41"/>
      <c r="K72" s="51">
        <v>0</v>
      </c>
      <c r="L72">
        <v>211</v>
      </c>
    </row>
    <row r="73" spans="1:12" x14ac:dyDescent="0.25">
      <c r="A73" s="60">
        <v>21</v>
      </c>
      <c r="B73" s="60">
        <v>8693</v>
      </c>
      <c r="C73" s="63">
        <v>11</v>
      </c>
      <c r="D73" s="60">
        <v>8716</v>
      </c>
      <c r="E73" s="63">
        <v>11</v>
      </c>
      <c r="F73" s="60">
        <v>8721</v>
      </c>
      <c r="G73" s="66"/>
      <c r="H73" s="66"/>
      <c r="I73" s="41"/>
      <c r="J73" s="41"/>
      <c r="K73" s="51">
        <v>0</v>
      </c>
      <c r="L73">
        <v>211</v>
      </c>
    </row>
    <row r="74" spans="1:12" x14ac:dyDescent="0.25">
      <c r="A74" s="60">
        <v>12</v>
      </c>
      <c r="B74" s="60">
        <v>8868</v>
      </c>
      <c r="C74" s="63">
        <v>13</v>
      </c>
      <c r="D74" s="60">
        <v>8875</v>
      </c>
      <c r="E74" s="63">
        <v>13</v>
      </c>
      <c r="F74" s="60">
        <v>8883</v>
      </c>
      <c r="G74" s="66"/>
      <c r="H74" s="66"/>
      <c r="I74" s="41"/>
      <c r="J74" s="41"/>
      <c r="K74" s="51">
        <v>0</v>
      </c>
      <c r="L74">
        <v>111</v>
      </c>
    </row>
    <row r="75" spans="1:12" x14ac:dyDescent="0.25">
      <c r="A75" s="60">
        <v>12</v>
      </c>
      <c r="B75" s="60">
        <v>9007</v>
      </c>
      <c r="C75" s="63">
        <v>13</v>
      </c>
      <c r="D75" s="60">
        <v>9014</v>
      </c>
      <c r="E75" s="63">
        <v>13</v>
      </c>
      <c r="F75" s="60">
        <v>9021</v>
      </c>
      <c r="G75" s="66"/>
      <c r="H75" s="66"/>
      <c r="I75" s="41"/>
      <c r="J75" s="41"/>
      <c r="K75" s="51">
        <v>0</v>
      </c>
      <c r="L75">
        <v>111</v>
      </c>
    </row>
    <row r="76" spans="1:12" x14ac:dyDescent="0.25">
      <c r="A76" s="60">
        <v>21</v>
      </c>
      <c r="B76" s="60">
        <v>9121</v>
      </c>
      <c r="C76" s="63">
        <v>11</v>
      </c>
      <c r="D76" s="60">
        <v>9146</v>
      </c>
      <c r="E76" s="63">
        <v>11</v>
      </c>
      <c r="F76" s="60">
        <v>9152</v>
      </c>
      <c r="G76" s="66"/>
      <c r="H76" s="66"/>
      <c r="I76" s="41"/>
      <c r="J76" s="41"/>
      <c r="K76" s="51">
        <v>0</v>
      </c>
      <c r="L76">
        <v>211</v>
      </c>
    </row>
    <row r="77" spans="1:12" x14ac:dyDescent="0.25">
      <c r="A77" s="60">
        <v>21</v>
      </c>
      <c r="B77" s="60">
        <v>9249</v>
      </c>
      <c r="C77" s="63">
        <v>11</v>
      </c>
      <c r="D77" s="60">
        <v>9261</v>
      </c>
      <c r="E77" s="63">
        <v>11</v>
      </c>
      <c r="F77" s="60">
        <v>9269</v>
      </c>
      <c r="G77" s="66"/>
      <c r="H77" s="66"/>
      <c r="I77" s="41"/>
      <c r="J77" s="41"/>
      <c r="K77" s="51">
        <v>0</v>
      </c>
      <c r="L77">
        <v>211</v>
      </c>
    </row>
    <row r="78" spans="1:12" x14ac:dyDescent="0.25">
      <c r="A78" s="60">
        <v>12</v>
      </c>
      <c r="B78" s="60">
        <v>9386</v>
      </c>
      <c r="C78" s="63">
        <v>13</v>
      </c>
      <c r="D78" s="60">
        <v>9393</v>
      </c>
      <c r="E78" s="63">
        <v>13</v>
      </c>
      <c r="F78" s="60">
        <v>9400</v>
      </c>
      <c r="G78" s="66"/>
      <c r="H78" s="66"/>
      <c r="I78" s="41"/>
      <c r="J78" s="41"/>
      <c r="K78" s="51">
        <v>0</v>
      </c>
      <c r="L78">
        <v>111</v>
      </c>
    </row>
    <row r="79" spans="1:12" x14ac:dyDescent="0.25">
      <c r="A79" s="60">
        <v>21</v>
      </c>
      <c r="B79" s="60">
        <v>9506</v>
      </c>
      <c r="C79" s="63">
        <v>11</v>
      </c>
      <c r="D79" s="60">
        <v>9515</v>
      </c>
      <c r="E79" s="63">
        <v>11</v>
      </c>
      <c r="F79" s="60">
        <v>9523</v>
      </c>
      <c r="G79" s="66"/>
      <c r="H79" s="66"/>
      <c r="I79" s="41"/>
      <c r="J79" s="41"/>
      <c r="K79" s="51">
        <v>0</v>
      </c>
      <c r="L79">
        <v>211</v>
      </c>
    </row>
    <row r="80" spans="1:12" x14ac:dyDescent="0.25">
      <c r="A80" s="60">
        <v>21</v>
      </c>
      <c r="B80" s="60">
        <v>9619</v>
      </c>
      <c r="C80" s="63">
        <v>11</v>
      </c>
      <c r="D80" s="60">
        <v>9628</v>
      </c>
      <c r="E80" s="63">
        <v>11</v>
      </c>
      <c r="F80" s="60">
        <v>9636</v>
      </c>
      <c r="G80" s="66"/>
      <c r="H80" s="66"/>
      <c r="I80" s="41"/>
      <c r="J80" s="41"/>
      <c r="K80" s="51">
        <v>0</v>
      </c>
      <c r="L80">
        <v>211</v>
      </c>
    </row>
    <row r="81" spans="1:12" x14ac:dyDescent="0.25">
      <c r="A81" s="60">
        <v>21</v>
      </c>
      <c r="B81" s="60">
        <v>9744</v>
      </c>
      <c r="C81" s="63">
        <v>11</v>
      </c>
      <c r="D81" s="60">
        <v>9761</v>
      </c>
      <c r="E81" s="63">
        <v>11</v>
      </c>
      <c r="F81" s="60">
        <v>9768</v>
      </c>
      <c r="G81" s="66"/>
      <c r="H81" s="66"/>
      <c r="I81" s="41"/>
      <c r="J81" s="41"/>
      <c r="K81" s="51">
        <v>1</v>
      </c>
      <c r="L81">
        <v>211</v>
      </c>
    </row>
    <row r="82" spans="1:12" x14ac:dyDescent="0.25">
      <c r="A82" s="17"/>
      <c r="B82" s="17"/>
      <c r="C82" s="17"/>
      <c r="D82" s="17"/>
      <c r="E82" s="17"/>
      <c r="F82" s="17"/>
      <c r="G82" s="17"/>
      <c r="H82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9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142</v>
      </c>
    </row>
    <row r="2" spans="1:48" x14ac:dyDescent="0.25">
      <c r="A2" t="s">
        <v>0</v>
      </c>
      <c r="B2" s="34">
        <v>40631</v>
      </c>
      <c r="C2" s="35"/>
      <c r="F2" s="26" t="s">
        <v>77</v>
      </c>
      <c r="G2" s="27">
        <v>0</v>
      </c>
    </row>
    <row r="3" spans="1:48" x14ac:dyDescent="0.25">
      <c r="A3" t="s">
        <v>1</v>
      </c>
      <c r="B3">
        <v>0</v>
      </c>
      <c r="F3" s="26" t="s">
        <v>78</v>
      </c>
      <c r="G3" s="27">
        <f>Start!J2</f>
        <v>211</v>
      </c>
      <c r="P3" s="26" t="s">
        <v>79</v>
      </c>
      <c r="Q3" s="27">
        <f>4994-COUNTBLANK(L7:L5000)</f>
        <v>62</v>
      </c>
      <c r="V3" s="26" t="s">
        <v>112</v>
      </c>
      <c r="W3">
        <f>COUNTA(L7:L16)</f>
        <v>10</v>
      </c>
      <c r="AA3" s="26" t="s">
        <v>112</v>
      </c>
      <c r="AB3">
        <f>COUNTA(L17:L27)</f>
        <v>11</v>
      </c>
      <c r="AF3" s="26" t="s">
        <v>112</v>
      </c>
      <c r="AG3">
        <f>COUNTA(L28:L37)</f>
        <v>10</v>
      </c>
      <c r="AK3" s="26" t="s">
        <v>112</v>
      </c>
      <c r="AL3">
        <f>COUNTA(L38:L47)</f>
        <v>10</v>
      </c>
      <c r="AP3" s="26" t="s">
        <v>112</v>
      </c>
      <c r="AQ3">
        <f>COUNTA(L48:L58)</f>
        <v>11</v>
      </c>
      <c r="AU3" s="26" t="s">
        <v>112</v>
      </c>
      <c r="AV3">
        <f>COUNTA(L59:L68)</f>
        <v>10</v>
      </c>
    </row>
    <row r="4" spans="1:48" x14ac:dyDescent="0.25">
      <c r="A4" t="s">
        <v>2</v>
      </c>
      <c r="B4">
        <v>0</v>
      </c>
      <c r="P4" s="26" t="s">
        <v>80</v>
      </c>
      <c r="Q4" s="27">
        <f>SUM(O7:O14)</f>
        <v>62</v>
      </c>
      <c r="V4" s="26" t="s">
        <v>113</v>
      </c>
      <c r="W4">
        <f>SUM(U7:U14)</f>
        <v>10</v>
      </c>
      <c r="AA4" s="26" t="s">
        <v>113</v>
      </c>
      <c r="AB4">
        <f>SUM(Z7:Z14)</f>
        <v>11</v>
      </c>
      <c r="AF4" s="26" t="s">
        <v>113</v>
      </c>
      <c r="AG4">
        <f>SUM(AE7:AE14)</f>
        <v>10</v>
      </c>
      <c r="AK4" s="26" t="s">
        <v>113</v>
      </c>
      <c r="AL4">
        <f>SUM(AJ7:AJ14)</f>
        <v>10</v>
      </c>
      <c r="AP4" s="26" t="s">
        <v>113</v>
      </c>
      <c r="AQ4">
        <f>SUM(AO7:AO14)</f>
        <v>11</v>
      </c>
      <c r="AU4" s="26" t="s">
        <v>113</v>
      </c>
      <c r="AV4">
        <f>SUM(AT7:AT14)</f>
        <v>10</v>
      </c>
    </row>
    <row r="5" spans="1:48" ht="15.75" thickBot="1" x14ac:dyDescent="0.3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5.75" thickBot="1" x14ac:dyDescent="0.3">
      <c r="A6" s="29" t="s">
        <v>85</v>
      </c>
      <c r="B6" s="30" t="s">
        <v>86</v>
      </c>
      <c r="C6" s="29" t="s">
        <v>87</v>
      </c>
      <c r="D6" s="30" t="s">
        <v>88</v>
      </c>
      <c r="E6" s="29" t="s">
        <v>89</v>
      </c>
      <c r="F6" s="30" t="s">
        <v>90</v>
      </c>
      <c r="G6" s="29" t="s">
        <v>91</v>
      </c>
      <c r="H6" s="30" t="s">
        <v>92</v>
      </c>
      <c r="I6" s="31" t="s">
        <v>93</v>
      </c>
      <c r="J6" s="32" t="s">
        <v>94</v>
      </c>
      <c r="K6" s="31" t="s">
        <v>95</v>
      </c>
      <c r="L6" s="33" t="s">
        <v>96</v>
      </c>
      <c r="N6" s="37" t="s">
        <v>81</v>
      </c>
      <c r="O6" s="38"/>
      <c r="P6" s="39" t="s">
        <v>82</v>
      </c>
      <c r="Q6" s="39" t="s">
        <v>83</v>
      </c>
      <c r="T6" s="53" t="s">
        <v>81</v>
      </c>
      <c r="U6" s="54"/>
      <c r="V6" s="39" t="s">
        <v>82</v>
      </c>
      <c r="W6" s="39" t="s">
        <v>83</v>
      </c>
      <c r="Y6" s="53" t="s">
        <v>81</v>
      </c>
      <c r="Z6" s="54"/>
      <c r="AA6" s="39" t="s">
        <v>82</v>
      </c>
      <c r="AB6" s="39" t="s">
        <v>83</v>
      </c>
      <c r="AD6" s="53" t="s">
        <v>81</v>
      </c>
      <c r="AE6" s="54"/>
      <c r="AF6" s="39" t="s">
        <v>82</v>
      </c>
      <c r="AG6" s="39" t="s">
        <v>83</v>
      </c>
      <c r="AI6" s="53" t="s">
        <v>81</v>
      </c>
      <c r="AJ6" s="54"/>
      <c r="AK6" s="39" t="s">
        <v>82</v>
      </c>
      <c r="AL6" s="39" t="s">
        <v>83</v>
      </c>
      <c r="AN6" s="53" t="s">
        <v>81</v>
      </c>
      <c r="AO6" s="54"/>
      <c r="AP6" s="39" t="s">
        <v>82</v>
      </c>
      <c r="AQ6" s="39" t="s">
        <v>83</v>
      </c>
      <c r="AS6" s="53" t="s">
        <v>81</v>
      </c>
      <c r="AT6" s="54"/>
      <c r="AU6" s="39" t="s">
        <v>82</v>
      </c>
      <c r="AV6" s="39" t="s">
        <v>83</v>
      </c>
    </row>
    <row r="7" spans="1:48" x14ac:dyDescent="0.25">
      <c r="A7" s="58">
        <v>21</v>
      </c>
      <c r="B7" s="58">
        <v>10</v>
      </c>
      <c r="C7" s="61">
        <v>22</v>
      </c>
      <c r="D7" s="58">
        <v>23</v>
      </c>
      <c r="E7" s="61">
        <v>13</v>
      </c>
      <c r="F7" s="58">
        <v>39</v>
      </c>
      <c r="G7" s="64"/>
      <c r="H7" s="64"/>
      <c r="I7" s="42"/>
      <c r="J7" s="42"/>
      <c r="K7" s="43">
        <v>0</v>
      </c>
      <c r="L7">
        <v>221</v>
      </c>
      <c r="N7" s="36">
        <v>111</v>
      </c>
      <c r="O7" s="36">
        <f>COUNTIF($L$7:$L$500,N7)</f>
        <v>15</v>
      </c>
      <c r="P7" s="36">
        <f>O7/$Q$4</f>
        <v>0.24193548387096775</v>
      </c>
      <c r="Q7" s="36">
        <f>IF(P7=0,0,(P7*((LOG(P7))/LOG(2))))</f>
        <v>-0.49531589873669918</v>
      </c>
      <c r="T7" s="36">
        <f>N7</f>
        <v>111</v>
      </c>
      <c r="U7" s="36">
        <f>COUNTIF(L7:L16,T7)</f>
        <v>3</v>
      </c>
      <c r="V7" s="36">
        <f>U7/(W4-U11)</f>
        <v>0.6</v>
      </c>
      <c r="W7" s="36">
        <f>IF(V7=0,0,(V7*((LOG(V7))/LOG(2))))</f>
        <v>-0.44217935649972373</v>
      </c>
      <c r="Y7" s="36">
        <f>N7</f>
        <v>111</v>
      </c>
      <c r="Z7" s="36">
        <f>COUNTIF(L17:L27,Y7)</f>
        <v>1</v>
      </c>
      <c r="AA7" s="36">
        <f>Z7/(AB4-Z11)</f>
        <v>0.5</v>
      </c>
      <c r="AB7" s="36">
        <f>IF(AA7=0,0,(AA7*((LOG(AA7))/LOG(2))))</f>
        <v>-0.5</v>
      </c>
      <c r="AD7" s="36">
        <f>N7</f>
        <v>111</v>
      </c>
      <c r="AE7" s="36">
        <f>COUNTIF(L28:L37,AD7)</f>
        <v>3</v>
      </c>
      <c r="AF7" s="36">
        <f>AE7/(AG4-AE11)</f>
        <v>0.75</v>
      </c>
      <c r="AG7" s="36">
        <f>IF(AF7=0,0,(AF7*((LOG(AF7))/LOG(2))))</f>
        <v>-0.31127812445913283</v>
      </c>
      <c r="AI7" s="36">
        <f>N7</f>
        <v>111</v>
      </c>
      <c r="AJ7" s="36">
        <f>COUNTIF(L38:L47,AI7)</f>
        <v>4</v>
      </c>
      <c r="AK7" s="36">
        <f>AJ7/(AL4-AJ11)</f>
        <v>0.66666666666666663</v>
      </c>
      <c r="AL7" s="36">
        <f>IF(AK7=0,0,(AK7*((LOG(AK7))/LOG(2))))</f>
        <v>-0.38997500048077083</v>
      </c>
      <c r="AN7" s="36">
        <f>N7</f>
        <v>111</v>
      </c>
      <c r="AO7" s="36">
        <f>COUNTIF(L48:L58,AN7)</f>
        <v>1</v>
      </c>
      <c r="AP7" s="36">
        <f>AO7/(AQ4-AO11)</f>
        <v>0.5</v>
      </c>
      <c r="AQ7" s="36">
        <f>IF(AP7=0,0,(AP7*((LOG(AP7))/LOG(2))))</f>
        <v>-0.5</v>
      </c>
      <c r="AS7" s="36">
        <f>N7</f>
        <v>111</v>
      </c>
      <c r="AT7" s="36">
        <f>COUNTIF(L59:L68,AS7)</f>
        <v>3</v>
      </c>
      <c r="AU7" s="36">
        <f>AT7/(AV4-AT11)</f>
        <v>1</v>
      </c>
      <c r="AV7" s="36">
        <f>IF(AU7=0,0,(AU7*((LOG(AU7))/LOG(2))))</f>
        <v>0</v>
      </c>
    </row>
    <row r="8" spans="1:48" x14ac:dyDescent="0.25">
      <c r="A8" s="59">
        <v>21</v>
      </c>
      <c r="B8" s="59">
        <v>137</v>
      </c>
      <c r="C8" s="62">
        <v>22</v>
      </c>
      <c r="D8" s="59">
        <v>145</v>
      </c>
      <c r="E8" s="62">
        <v>13</v>
      </c>
      <c r="F8" s="59">
        <v>167</v>
      </c>
      <c r="G8" s="65"/>
      <c r="H8" s="65"/>
      <c r="I8" s="42"/>
      <c r="J8" s="42"/>
      <c r="K8" s="43">
        <v>0</v>
      </c>
      <c r="L8">
        <v>221</v>
      </c>
      <c r="N8" s="36">
        <v>112</v>
      </c>
      <c r="O8" s="36">
        <f>COUNTIF($L$7:$L$500,N8)</f>
        <v>1</v>
      </c>
      <c r="P8" s="36">
        <f>O8/$Q$4</f>
        <v>1.6129032258064516E-2</v>
      </c>
      <c r="Q8" s="36">
        <f>IF(P8=0,0,(P8*((LOG(P8))/LOG(2))))</f>
        <v>-9.603542436107862E-2</v>
      </c>
      <c r="T8" s="36">
        <f>N8</f>
        <v>112</v>
      </c>
      <c r="U8" s="36">
        <f>COUNTIF(L7:L16,T8)</f>
        <v>0</v>
      </c>
      <c r="V8" s="36">
        <f>U8/(W4-U11)</f>
        <v>0</v>
      </c>
      <c r="W8" s="36">
        <f>IF(V8=0,0,(V8*((LOG(V8))/LOG(2))))</f>
        <v>0</v>
      </c>
      <c r="Y8" s="36">
        <f>N8</f>
        <v>112</v>
      </c>
      <c r="Z8" s="36">
        <f>COUNTIF(L17:L27,Y8)</f>
        <v>1</v>
      </c>
      <c r="AA8" s="36">
        <f>Z8/(AB4-Z11)</f>
        <v>0.5</v>
      </c>
      <c r="AB8" s="36">
        <f>IF(AA8=0,0,(AA8*((LOG(AA8))/LOG(2))))</f>
        <v>-0.5</v>
      </c>
      <c r="AD8" s="36">
        <f>N8</f>
        <v>112</v>
      </c>
      <c r="AE8" s="36">
        <f>COUNTIF(L28:L37,AD8)</f>
        <v>0</v>
      </c>
      <c r="AF8" s="36">
        <f>AE8/(AG4-AE11)</f>
        <v>0</v>
      </c>
      <c r="AG8" s="36">
        <f>IF(AF8=0,0,(AF8*((LOG(AF8))/LOG(2))))</f>
        <v>0</v>
      </c>
      <c r="AI8" s="36">
        <f>N8</f>
        <v>112</v>
      </c>
      <c r="AJ8" s="36">
        <f>COUNTIF(L38:L47,AI8)</f>
        <v>0</v>
      </c>
      <c r="AK8" s="36">
        <f>AJ8/(AL4-AJ11)</f>
        <v>0</v>
      </c>
      <c r="AL8" s="36">
        <f>IF(AK8=0,0,(AK8*((LOG(AK8))/LOG(2))))</f>
        <v>0</v>
      </c>
      <c r="AN8" s="36">
        <f>N8</f>
        <v>112</v>
      </c>
      <c r="AO8" s="36">
        <f>COUNTIF(L48:L58,AN8)</f>
        <v>0</v>
      </c>
      <c r="AP8" s="36">
        <f>AO8/(AQ4-AO11)</f>
        <v>0</v>
      </c>
      <c r="AQ8" s="36">
        <f>IF(AP8=0,0,(AP8*((LOG(AP8))/LOG(2))))</f>
        <v>0</v>
      </c>
      <c r="AS8" s="36">
        <f>N8</f>
        <v>112</v>
      </c>
      <c r="AT8" s="36">
        <f>COUNTIF(L59:L68,AS8)</f>
        <v>0</v>
      </c>
      <c r="AU8" s="36">
        <f>AT8/(AV4-AT11)</f>
        <v>0</v>
      </c>
      <c r="AV8" s="36">
        <f>IF(AU8=0,0,(AU8*((LOG(AU8))/LOG(2))))</f>
        <v>0</v>
      </c>
    </row>
    <row r="9" spans="1:48" x14ac:dyDescent="0.25">
      <c r="A9" s="59">
        <v>12</v>
      </c>
      <c r="B9" s="59">
        <v>283</v>
      </c>
      <c r="C9" s="62">
        <v>13</v>
      </c>
      <c r="D9" s="59">
        <v>294</v>
      </c>
      <c r="E9" s="62">
        <v>13</v>
      </c>
      <c r="F9" s="59">
        <v>301</v>
      </c>
      <c r="G9" s="65"/>
      <c r="H9" s="65"/>
      <c r="I9" s="42"/>
      <c r="J9" s="42"/>
      <c r="K9" s="43">
        <v>0</v>
      </c>
      <c r="L9">
        <v>111</v>
      </c>
      <c r="N9" s="36">
        <v>121</v>
      </c>
      <c r="O9" s="36">
        <f>COUNTIF($L$7:$L$500,N9)</f>
        <v>0</v>
      </c>
      <c r="P9" s="36">
        <f>O9/$Q$4</f>
        <v>0</v>
      </c>
      <c r="Q9" s="36">
        <f>IF(P9=0,0,(P9*((LOG(P9))/LOG(2))))</f>
        <v>0</v>
      </c>
      <c r="T9" s="36">
        <f>N9</f>
        <v>121</v>
      </c>
      <c r="U9" s="36">
        <f>COUNTIF(L7:L16,T9)</f>
        <v>0</v>
      </c>
      <c r="V9" s="36">
        <f>U9/(W4-U11)</f>
        <v>0</v>
      </c>
      <c r="W9" s="36">
        <f>IF(V9=0,0,(V9*((LOG(V9))/LOG(2))))</f>
        <v>0</v>
      </c>
      <c r="Y9" s="36">
        <f>N9</f>
        <v>121</v>
      </c>
      <c r="Z9" s="36">
        <f>COUNTIF(L17:L27,Y9)</f>
        <v>0</v>
      </c>
      <c r="AA9" s="36">
        <f>Z9/(AB4-Z11)</f>
        <v>0</v>
      </c>
      <c r="AB9" s="36">
        <f>IF(AA9=0,0,(AA9*((LOG(AA9))/LOG(2))))</f>
        <v>0</v>
      </c>
      <c r="AD9" s="36">
        <f>N9</f>
        <v>121</v>
      </c>
      <c r="AE9" s="36">
        <f>COUNTIF(L28:L37,AD9)</f>
        <v>0</v>
      </c>
      <c r="AF9" s="36">
        <f>AE9/(AG4-AE11)</f>
        <v>0</v>
      </c>
      <c r="AG9" s="36">
        <f>IF(AF9=0,0,(AF9*((LOG(AF9))/LOG(2))))</f>
        <v>0</v>
      </c>
      <c r="AI9" s="36">
        <f>N9</f>
        <v>121</v>
      </c>
      <c r="AJ9" s="36">
        <f>COUNTIF(L38:L47,AI9)</f>
        <v>0</v>
      </c>
      <c r="AK9" s="36">
        <f>AJ9/(AL4-AJ11)</f>
        <v>0</v>
      </c>
      <c r="AL9" s="36">
        <f>IF(AK9=0,0,(AK9*((LOG(AK9))/LOG(2))))</f>
        <v>0</v>
      </c>
      <c r="AN9" s="36">
        <f>N9</f>
        <v>121</v>
      </c>
      <c r="AO9" s="36">
        <f>COUNTIF(L48:L58,AN9)</f>
        <v>0</v>
      </c>
      <c r="AP9" s="36">
        <f>AO9/(AQ4-AO11)</f>
        <v>0</v>
      </c>
      <c r="AQ9" s="36">
        <f>IF(AP9=0,0,(AP9*((LOG(AP9))/LOG(2))))</f>
        <v>0</v>
      </c>
      <c r="AS9" s="36">
        <f>N9</f>
        <v>121</v>
      </c>
      <c r="AT9" s="36">
        <f>COUNTIF(L59:L68,AS9)</f>
        <v>0</v>
      </c>
      <c r="AU9" s="36">
        <f>AT9/(AV4-AT11)</f>
        <v>0</v>
      </c>
      <c r="AV9" s="36">
        <f>IF(AU9=0,0,(AU9*((LOG(AU9))/LOG(2))))</f>
        <v>0</v>
      </c>
    </row>
    <row r="10" spans="1:48" x14ac:dyDescent="0.25">
      <c r="A10" s="59">
        <v>21</v>
      </c>
      <c r="B10" s="59">
        <v>403</v>
      </c>
      <c r="C10" s="62">
        <v>11</v>
      </c>
      <c r="D10" s="59">
        <v>425</v>
      </c>
      <c r="E10" s="62">
        <v>11</v>
      </c>
      <c r="F10" s="59">
        <v>431</v>
      </c>
      <c r="G10" s="65"/>
      <c r="H10" s="65"/>
      <c r="I10" s="42"/>
      <c r="J10" s="42"/>
      <c r="K10" s="43">
        <v>0</v>
      </c>
      <c r="L10">
        <v>211</v>
      </c>
      <c r="N10" s="36">
        <v>122</v>
      </c>
      <c r="O10" s="36">
        <f>COUNTIF($L$7:$L$500,N10)</f>
        <v>0</v>
      </c>
      <c r="P10" s="36">
        <f>O10/$Q$4</f>
        <v>0</v>
      </c>
      <c r="Q10" s="36">
        <f>IF(P10=0,0,(P10*((LOG(P10))/LOG(2))))</f>
        <v>0</v>
      </c>
      <c r="T10" s="36">
        <f>N10</f>
        <v>122</v>
      </c>
      <c r="U10" s="36">
        <f>COUNTIF(L7:L16,T10)</f>
        <v>0</v>
      </c>
      <c r="V10" s="36">
        <f>U10/(W4-U11)</f>
        <v>0</v>
      </c>
      <c r="W10" s="36">
        <f>IF(V10=0,0,(V10*((LOG(V10))/LOG(2))))</f>
        <v>0</v>
      </c>
      <c r="Y10" s="36">
        <f>N10</f>
        <v>122</v>
      </c>
      <c r="Z10" s="36">
        <f>COUNTIF(L17:L27,Y10)</f>
        <v>0</v>
      </c>
      <c r="AA10" s="36">
        <f>Z10/(AB4-Z11)</f>
        <v>0</v>
      </c>
      <c r="AB10" s="36">
        <f>IF(AA10=0,0,(AA10*((LOG(AA10))/LOG(2))))</f>
        <v>0</v>
      </c>
      <c r="AD10" s="36">
        <f>N10</f>
        <v>122</v>
      </c>
      <c r="AE10" s="36">
        <f>COUNTIF(L28:L37,AD10)</f>
        <v>0</v>
      </c>
      <c r="AF10" s="36">
        <f>AE10/(AG4-AE11)</f>
        <v>0</v>
      </c>
      <c r="AG10" s="36">
        <f>IF(AF10=0,0,(AF10*((LOG(AF10))/LOG(2))))</f>
        <v>0</v>
      </c>
      <c r="AI10" s="36">
        <f>N10</f>
        <v>122</v>
      </c>
      <c r="AJ10" s="36">
        <f>COUNTIF(L38:L47,AI10)</f>
        <v>0</v>
      </c>
      <c r="AK10" s="36">
        <f>AJ10/(AL4-AJ11)</f>
        <v>0</v>
      </c>
      <c r="AL10" s="36">
        <f>IF(AK10=0,0,(AK10*((LOG(AK10))/LOG(2))))</f>
        <v>0</v>
      </c>
      <c r="AN10" s="36">
        <f>N10</f>
        <v>122</v>
      </c>
      <c r="AO10" s="36">
        <f>COUNTIF(L48:L58,AN10)</f>
        <v>0</v>
      </c>
      <c r="AP10" s="36">
        <f>AO10/(AQ4-AO11)</f>
        <v>0</v>
      </c>
      <c r="AQ10" s="36">
        <f>IF(AP10=0,0,(AP10*((LOG(AP10))/LOG(2))))</f>
        <v>0</v>
      </c>
      <c r="AS10" s="36">
        <f>N10</f>
        <v>122</v>
      </c>
      <c r="AT10" s="36">
        <f>COUNTIF(L59:L68,AS10)</f>
        <v>0</v>
      </c>
      <c r="AU10" s="36">
        <f>AT10/(AV4-AT11)</f>
        <v>0</v>
      </c>
      <c r="AV10" s="36">
        <f>IF(AU10=0,0,(AU10*((LOG(AU10))/LOG(2))))</f>
        <v>0</v>
      </c>
    </row>
    <row r="11" spans="1:48" x14ac:dyDescent="0.25">
      <c r="A11" s="59">
        <v>21</v>
      </c>
      <c r="B11" s="59">
        <v>527</v>
      </c>
      <c r="C11" s="62">
        <v>11</v>
      </c>
      <c r="D11" s="59">
        <v>538</v>
      </c>
      <c r="E11" s="62">
        <v>11</v>
      </c>
      <c r="F11" s="59">
        <v>545</v>
      </c>
      <c r="G11" s="65"/>
      <c r="H11" s="65"/>
      <c r="I11" s="42"/>
      <c r="J11" s="42"/>
      <c r="K11" s="43">
        <v>0</v>
      </c>
      <c r="L11">
        <v>211</v>
      </c>
      <c r="N11" s="36">
        <v>211</v>
      </c>
      <c r="O11" s="36">
        <f>COUNTIF($L$7:$L$500,N11)</f>
        <v>40</v>
      </c>
      <c r="P11" s="36">
        <f>O11/$Q$4</f>
        <v>0.64516129032258063</v>
      </c>
      <c r="Q11" s="36">
        <f>IF(P11=0,0,(P11*((LOG(P11))/LOG(2))))</f>
        <v>-0.40791497774162117</v>
      </c>
      <c r="T11" s="36">
        <f>N11</f>
        <v>211</v>
      </c>
      <c r="U11" s="36">
        <f>COUNTIF(L7:L16,T11)</f>
        <v>5</v>
      </c>
      <c r="V11" s="55"/>
      <c r="W11" s="56"/>
      <c r="Y11" s="36">
        <f>N11</f>
        <v>211</v>
      </c>
      <c r="Z11" s="36">
        <f>COUNTIF(L17:L27,Y11)</f>
        <v>9</v>
      </c>
      <c r="AA11" s="55"/>
      <c r="AB11" s="56"/>
      <c r="AD11" s="36">
        <f>N11</f>
        <v>211</v>
      </c>
      <c r="AE11" s="36">
        <f>COUNTIF(L28:L37,AD11)</f>
        <v>6</v>
      </c>
      <c r="AF11" s="55"/>
      <c r="AG11" s="56"/>
      <c r="AI11" s="36">
        <f>N11</f>
        <v>211</v>
      </c>
      <c r="AJ11" s="36">
        <f>COUNTIF(L38:L47,AI11)</f>
        <v>4</v>
      </c>
      <c r="AK11" s="55"/>
      <c r="AL11" s="56"/>
      <c r="AN11" s="36">
        <f>N11</f>
        <v>211</v>
      </c>
      <c r="AO11" s="36">
        <f>COUNTIF(L48:L58,AN11)</f>
        <v>9</v>
      </c>
      <c r="AP11" s="55"/>
      <c r="AQ11" s="56"/>
      <c r="AS11" s="36">
        <f>N11</f>
        <v>211</v>
      </c>
      <c r="AT11" s="36">
        <f>COUNTIF(L59:L68,AS11)</f>
        <v>7</v>
      </c>
      <c r="AU11" s="55"/>
      <c r="AV11" s="56"/>
    </row>
    <row r="12" spans="1:48" x14ac:dyDescent="0.25">
      <c r="A12" s="59">
        <v>21</v>
      </c>
      <c r="B12" s="59">
        <v>639</v>
      </c>
      <c r="C12" s="62">
        <v>11</v>
      </c>
      <c r="D12" s="59">
        <v>651</v>
      </c>
      <c r="E12" s="62">
        <v>11</v>
      </c>
      <c r="F12" s="59">
        <v>656</v>
      </c>
      <c r="G12" s="65"/>
      <c r="H12" s="65"/>
      <c r="I12" s="42"/>
      <c r="J12" s="42"/>
      <c r="K12" s="43">
        <v>0</v>
      </c>
      <c r="L12">
        <v>211</v>
      </c>
      <c r="N12" s="36">
        <v>212</v>
      </c>
      <c r="O12" s="36">
        <f>COUNTIF($L$7:$L$500,N12)</f>
        <v>0</v>
      </c>
      <c r="P12" s="36">
        <f>O12/$Q$4</f>
        <v>0</v>
      </c>
      <c r="Q12" s="36">
        <f>IF(P12=0,0,(P12*((LOG(P12))/LOG(2))))</f>
        <v>0</v>
      </c>
      <c r="T12" s="36">
        <f>N12</f>
        <v>212</v>
      </c>
      <c r="U12" s="36">
        <f>COUNTIF(L7:L16,T12)</f>
        <v>0</v>
      </c>
      <c r="V12" s="36">
        <f>U12/(W4-U11)</f>
        <v>0</v>
      </c>
      <c r="W12" s="36">
        <f>IF(V12=0,0,(V12*((LOG(V12))/LOG(2))))</f>
        <v>0</v>
      </c>
      <c r="Y12" s="36">
        <f>N12</f>
        <v>212</v>
      </c>
      <c r="Z12" s="36">
        <f>COUNTIF(L17:L27,Y12)</f>
        <v>0</v>
      </c>
      <c r="AA12" s="36">
        <f>Z12/(AB4-Z11)</f>
        <v>0</v>
      </c>
      <c r="AB12" s="36">
        <f>IF(AA12=0,0,(AA12*((LOG(AA12))/LOG(2))))</f>
        <v>0</v>
      </c>
      <c r="AD12" s="36">
        <f>N12</f>
        <v>212</v>
      </c>
      <c r="AE12" s="36">
        <f>COUNTIF(L28:L37,AD12)</f>
        <v>0</v>
      </c>
      <c r="AF12" s="36">
        <f>AE12/(AG4-AE11)</f>
        <v>0</v>
      </c>
      <c r="AG12" s="36">
        <f>IF(AF12=0,0,(AF12*((LOG(AF12))/LOG(2))))</f>
        <v>0</v>
      </c>
      <c r="AI12" s="36">
        <f>N12</f>
        <v>212</v>
      </c>
      <c r="AJ12" s="36">
        <f>COUNTIF(L38:L47,AI12)</f>
        <v>0</v>
      </c>
      <c r="AK12" s="36">
        <f>AJ12/(AL4-AJ11)</f>
        <v>0</v>
      </c>
      <c r="AL12" s="36">
        <f>IF(AK12=0,0,(AK12*((LOG(AK12))/LOG(2))))</f>
        <v>0</v>
      </c>
      <c r="AN12" s="36">
        <f>N12</f>
        <v>212</v>
      </c>
      <c r="AO12" s="36">
        <f>COUNTIF(L48:L58,AN12)</f>
        <v>0</v>
      </c>
      <c r="AP12" s="36">
        <f>AO12/(AQ4-AO11)</f>
        <v>0</v>
      </c>
      <c r="AQ12" s="36">
        <f>IF(AP12=0,0,(AP12*((LOG(AP12))/LOG(2))))</f>
        <v>0</v>
      </c>
      <c r="AS12" s="36">
        <f>N12</f>
        <v>212</v>
      </c>
      <c r="AT12" s="36">
        <f>COUNTIF(L59:L68,AS12)</f>
        <v>0</v>
      </c>
      <c r="AU12" s="36">
        <f>AT12/(AV4-AT11)</f>
        <v>0</v>
      </c>
      <c r="AV12" s="36">
        <f>IF(AU12=0,0,(AU12*((LOG(AU12))/LOG(2))))</f>
        <v>0</v>
      </c>
    </row>
    <row r="13" spans="1:48" x14ac:dyDescent="0.25">
      <c r="A13" s="59">
        <v>12</v>
      </c>
      <c r="B13" s="59">
        <v>767</v>
      </c>
      <c r="C13" s="62">
        <v>13</v>
      </c>
      <c r="D13" s="59">
        <v>774</v>
      </c>
      <c r="E13" s="62">
        <v>13</v>
      </c>
      <c r="F13" s="59">
        <v>785</v>
      </c>
      <c r="G13" s="65"/>
      <c r="H13" s="65"/>
      <c r="I13" s="42"/>
      <c r="J13" s="42"/>
      <c r="K13" s="43">
        <v>0</v>
      </c>
      <c r="L13">
        <v>111</v>
      </c>
      <c r="N13" s="36">
        <v>221</v>
      </c>
      <c r="O13" s="36">
        <f>COUNTIF($L$7:$L$500,N13)</f>
        <v>6</v>
      </c>
      <c r="P13" s="36">
        <f>O13/$Q$4</f>
        <v>9.6774193548387094E-2</v>
      </c>
      <c r="Q13" s="36">
        <f>IF(P13=0,0,(P13*((LOG(P13))/LOG(2))))</f>
        <v>-0.32605488480635986</v>
      </c>
      <c r="T13" s="36">
        <f>N13</f>
        <v>221</v>
      </c>
      <c r="U13" s="36">
        <f>COUNTIF(L7:L16,T13)</f>
        <v>2</v>
      </c>
      <c r="V13" s="36">
        <f>U13/(W4-U11)</f>
        <v>0.4</v>
      </c>
      <c r="W13" s="36">
        <f>IF(V13=0,0,(V13*((LOG(V13))/LOG(2))))</f>
        <v>-0.52877123795494496</v>
      </c>
      <c r="Y13" s="36">
        <f>N13</f>
        <v>221</v>
      </c>
      <c r="Z13" s="36">
        <f>COUNTIF(L17:L27,Y13)</f>
        <v>0</v>
      </c>
      <c r="AA13" s="36">
        <f>Z13/(AB4-Z11)</f>
        <v>0</v>
      </c>
      <c r="AB13" s="36">
        <f>IF(AA13=0,0,(AA13*((LOG(AA13))/LOG(2))))</f>
        <v>0</v>
      </c>
      <c r="AD13" s="36">
        <f>N13</f>
        <v>221</v>
      </c>
      <c r="AE13" s="36">
        <f>COUNTIF(L28:L37,AD13)</f>
        <v>1</v>
      </c>
      <c r="AF13" s="36">
        <f>AE13/(AG4-AE11)</f>
        <v>0.25</v>
      </c>
      <c r="AG13" s="36">
        <f>IF(AF13=0,0,(AF13*((LOG(AF13))/LOG(2))))</f>
        <v>-0.5</v>
      </c>
      <c r="AI13" s="36">
        <f>N13</f>
        <v>221</v>
      </c>
      <c r="AJ13" s="36">
        <f>COUNTIF(L38:L47,AI13)</f>
        <v>2</v>
      </c>
      <c r="AK13" s="36">
        <f>AJ13/(AL4-AJ11)</f>
        <v>0.33333333333333331</v>
      </c>
      <c r="AL13" s="36">
        <f>IF(AK13=0,0,(AK13*((LOG(AK13))/LOG(2))))</f>
        <v>-0.52832083357371862</v>
      </c>
      <c r="AN13" s="36">
        <f>N13</f>
        <v>221</v>
      </c>
      <c r="AO13" s="36">
        <f>COUNTIF(L48:L58,AN13)</f>
        <v>1</v>
      </c>
      <c r="AP13" s="36">
        <f>AO13/(AQ4-AO11)</f>
        <v>0.5</v>
      </c>
      <c r="AQ13" s="36">
        <f>IF(AP13=0,0,(AP13*((LOG(AP13))/LOG(2))))</f>
        <v>-0.5</v>
      </c>
      <c r="AS13" s="36">
        <f>N13</f>
        <v>221</v>
      </c>
      <c r="AT13" s="36">
        <f>COUNTIF(L59:L68,AS13)</f>
        <v>0</v>
      </c>
      <c r="AU13" s="36">
        <f>AT13/(AV4-AT11)</f>
        <v>0</v>
      </c>
      <c r="AV13" s="36">
        <f>IF(AU13=0,0,(AU13*((LOG(AU13))/LOG(2))))</f>
        <v>0</v>
      </c>
    </row>
    <row r="14" spans="1:48" x14ac:dyDescent="0.25">
      <c r="A14" s="59">
        <v>12</v>
      </c>
      <c r="B14" s="59">
        <v>902</v>
      </c>
      <c r="C14" s="62">
        <v>13</v>
      </c>
      <c r="D14" s="59">
        <v>908</v>
      </c>
      <c r="E14" s="62">
        <v>13</v>
      </c>
      <c r="F14" s="59">
        <v>915</v>
      </c>
      <c r="G14" s="65"/>
      <c r="H14" s="65"/>
      <c r="I14" s="42"/>
      <c r="J14" s="42"/>
      <c r="K14" s="43">
        <v>0</v>
      </c>
      <c r="L14">
        <v>111</v>
      </c>
      <c r="N14" s="36">
        <v>222</v>
      </c>
      <c r="O14" s="36">
        <f>COUNTIF($L$7:$L$500,N14)</f>
        <v>0</v>
      </c>
      <c r="P14" s="36">
        <f>O14/$Q$4</f>
        <v>0</v>
      </c>
      <c r="Q14" s="36">
        <f>IF(P14=0,0,(P14*((LOG(P14))/LOG(2))))</f>
        <v>0</v>
      </c>
      <c r="T14" s="36">
        <f>N14</f>
        <v>222</v>
      </c>
      <c r="U14" s="36">
        <f>COUNTIF(L7:L16,T14)</f>
        <v>0</v>
      </c>
      <c r="V14" s="36">
        <f>U14/(W4-U11)</f>
        <v>0</v>
      </c>
      <c r="W14" s="36">
        <f>IF(V14=0,0,(V14*((LOG(V14))/LOG(2))))</f>
        <v>0</v>
      </c>
      <c r="Y14" s="36">
        <f>N14</f>
        <v>222</v>
      </c>
      <c r="Z14" s="36">
        <f>COUNTIF(L17:L27,Y14)</f>
        <v>0</v>
      </c>
      <c r="AA14" s="36">
        <f>Z14/(AB4-Z11)</f>
        <v>0</v>
      </c>
      <c r="AB14" s="36">
        <f>IF(AA14=0,0,(AA14*((LOG(AA14))/LOG(2))))</f>
        <v>0</v>
      </c>
      <c r="AD14" s="36">
        <f>N14</f>
        <v>222</v>
      </c>
      <c r="AE14" s="36">
        <f>COUNTIF(L28:L37,AD14)</f>
        <v>0</v>
      </c>
      <c r="AF14" s="36">
        <f>AE14/(AG4-AE11)</f>
        <v>0</v>
      </c>
      <c r="AG14" s="36">
        <f>IF(AF14=0,0,(AF14*((LOG(AF14))/LOG(2))))</f>
        <v>0</v>
      </c>
      <c r="AI14" s="36">
        <f>N14</f>
        <v>222</v>
      </c>
      <c r="AJ14" s="36">
        <f>COUNTIF(L38:L47,AI14)</f>
        <v>0</v>
      </c>
      <c r="AK14" s="36">
        <f>AJ14/(AL4-AJ11)</f>
        <v>0</v>
      </c>
      <c r="AL14" s="36">
        <f>IF(AK14=0,0,(AK14*((LOG(AK14))/LOG(2))))</f>
        <v>0</v>
      </c>
      <c r="AN14" s="36">
        <f>N14</f>
        <v>222</v>
      </c>
      <c r="AO14" s="36">
        <f>COUNTIF(L48:L58,AN14)</f>
        <v>0</v>
      </c>
      <c r="AP14" s="36">
        <f>AO14/(AQ4-AO11)</f>
        <v>0</v>
      </c>
      <c r="AQ14" s="36">
        <f>IF(AP14=0,0,(AP14*((LOG(AP14))/LOG(2))))</f>
        <v>0</v>
      </c>
      <c r="AS14" s="36">
        <f>N14</f>
        <v>222</v>
      </c>
      <c r="AT14" s="36">
        <f>COUNTIF(L59:L68,AS14)</f>
        <v>0</v>
      </c>
      <c r="AU14" s="36">
        <f>AT14/(AV4-AT11)</f>
        <v>0</v>
      </c>
      <c r="AV14" s="36">
        <f>IF(AU14=0,0,(AU14*((LOG(AU14))/LOG(2))))</f>
        <v>0</v>
      </c>
    </row>
    <row r="15" spans="1:48" x14ac:dyDescent="0.25">
      <c r="A15" s="59">
        <v>21</v>
      </c>
      <c r="B15" s="59">
        <v>1018</v>
      </c>
      <c r="C15" s="62">
        <v>11</v>
      </c>
      <c r="D15" s="59">
        <v>1028</v>
      </c>
      <c r="E15" s="62">
        <v>11</v>
      </c>
      <c r="F15" s="59">
        <v>1035</v>
      </c>
      <c r="G15" s="65"/>
      <c r="H15" s="65"/>
      <c r="I15" s="42"/>
      <c r="J15" s="42"/>
      <c r="K15" s="43">
        <v>0</v>
      </c>
      <c r="L15">
        <v>211</v>
      </c>
      <c r="P15">
        <f>SUM(P7:P14)</f>
        <v>1</v>
      </c>
      <c r="Q15">
        <f>-SUM(Q7:Q14)</f>
        <v>1.3253211856457587</v>
      </c>
      <c r="V15">
        <f>SUM(V7:V14)</f>
        <v>1</v>
      </c>
      <c r="W15">
        <f>-SUM(W7:W14)</f>
        <v>0.97095059445466869</v>
      </c>
      <c r="AA15">
        <f>SUM(AA7:AA14)</f>
        <v>1</v>
      </c>
      <c r="AB15">
        <f>-SUM(AB7:AB14)</f>
        <v>1</v>
      </c>
      <c r="AF15">
        <f>SUM(AF7:AF14)</f>
        <v>1</v>
      </c>
      <c r="AG15">
        <f>-SUM(AG7:AG14)</f>
        <v>0.81127812445913283</v>
      </c>
      <c r="AK15">
        <f>SUM(AK7:AK14)</f>
        <v>1</v>
      </c>
      <c r="AL15">
        <f>-SUM(AL7:AL14)</f>
        <v>0.91829583405448945</v>
      </c>
      <c r="AP15">
        <f>SUM(AP7:AP14)</f>
        <v>1</v>
      </c>
      <c r="AQ15">
        <f>-SUM(AQ7:AQ14)</f>
        <v>1</v>
      </c>
      <c r="AU15">
        <f>SUM(AU7:AU14)</f>
        <v>1</v>
      </c>
      <c r="AV15">
        <f>-SUM(AV7:AV14)</f>
        <v>0</v>
      </c>
    </row>
    <row r="16" spans="1:48" x14ac:dyDescent="0.25">
      <c r="A16" s="59">
        <v>21</v>
      </c>
      <c r="B16" s="59">
        <v>1132</v>
      </c>
      <c r="C16" s="62">
        <v>11</v>
      </c>
      <c r="D16" s="59">
        <v>1151</v>
      </c>
      <c r="E16" s="62">
        <v>11</v>
      </c>
      <c r="F16" s="59">
        <v>1165</v>
      </c>
      <c r="G16" s="65"/>
      <c r="H16" s="65"/>
      <c r="I16" s="42"/>
      <c r="J16" s="42"/>
      <c r="K16" s="43">
        <v>0</v>
      </c>
      <c r="L16">
        <v>211</v>
      </c>
      <c r="P16" s="28" t="s">
        <v>84</v>
      </c>
      <c r="Q16" s="28">
        <f>Q15/(LOG(Q4)/LOG(2))</f>
        <v>0.22258607485510429</v>
      </c>
      <c r="V16" s="28" t="s">
        <v>111</v>
      </c>
      <c r="W16" s="28">
        <f>W15/(LOG(W4)/LOG(2))</f>
        <v>0.29228525323862892</v>
      </c>
      <c r="AA16" s="28" t="s">
        <v>114</v>
      </c>
      <c r="AB16" s="28">
        <f>AB15/(LOG(AB4)/LOG(2))</f>
        <v>0.28906482631788782</v>
      </c>
      <c r="AF16" s="28" t="s">
        <v>115</v>
      </c>
      <c r="AG16" s="28">
        <f>AG15/(LOG(AG4)/LOG(2))</f>
        <v>0.24421905028821556</v>
      </c>
      <c r="AK16" s="28" t="s">
        <v>116</v>
      </c>
      <c r="AL16" s="28">
        <f>AL15/(LOG(AL4)/LOG(2))</f>
        <v>0.27643459094367495</v>
      </c>
      <c r="AP16" s="28" t="s">
        <v>117</v>
      </c>
      <c r="AQ16" s="28">
        <f>AQ15/(LOG(AQ4)/LOG(2))</f>
        <v>0.28906482631788782</v>
      </c>
      <c r="AU16" s="28" t="s">
        <v>118</v>
      </c>
      <c r="AV16" s="28">
        <f>AV15/(LOG(AV4)/LOG(2))</f>
        <v>0</v>
      </c>
    </row>
    <row r="17" spans="1:22" x14ac:dyDescent="0.25">
      <c r="A17" s="60">
        <v>21</v>
      </c>
      <c r="B17" s="60">
        <v>1259</v>
      </c>
      <c r="C17" s="63">
        <v>11</v>
      </c>
      <c r="D17" s="60">
        <v>1276</v>
      </c>
      <c r="E17" s="63">
        <v>11</v>
      </c>
      <c r="F17" s="60">
        <v>1283</v>
      </c>
      <c r="G17" s="66"/>
      <c r="H17" s="66"/>
      <c r="I17" s="41"/>
      <c r="J17" s="41"/>
      <c r="K17" s="51">
        <v>0</v>
      </c>
      <c r="L17">
        <v>211</v>
      </c>
    </row>
    <row r="18" spans="1:22" x14ac:dyDescent="0.25">
      <c r="A18" s="60">
        <v>21</v>
      </c>
      <c r="B18" s="60">
        <v>1378</v>
      </c>
      <c r="C18" s="63">
        <v>11</v>
      </c>
      <c r="D18" s="60">
        <v>1390</v>
      </c>
      <c r="E18" s="63">
        <v>11</v>
      </c>
      <c r="F18" s="60">
        <v>1395</v>
      </c>
      <c r="G18" s="66"/>
      <c r="H18" s="66"/>
      <c r="I18" s="41"/>
      <c r="J18" s="41"/>
      <c r="K18" s="51">
        <v>0</v>
      </c>
      <c r="L18">
        <v>211</v>
      </c>
    </row>
    <row r="19" spans="1:22" x14ac:dyDescent="0.25">
      <c r="A19" s="60">
        <v>21</v>
      </c>
      <c r="B19" s="60">
        <v>1490</v>
      </c>
      <c r="C19" s="63">
        <v>11</v>
      </c>
      <c r="D19" s="60">
        <v>1499</v>
      </c>
      <c r="E19" s="63">
        <v>11</v>
      </c>
      <c r="F19" s="60">
        <v>1505</v>
      </c>
      <c r="G19" s="66"/>
      <c r="H19" s="66"/>
      <c r="I19" s="41"/>
      <c r="J19" s="41"/>
      <c r="K19" s="51">
        <v>0</v>
      </c>
      <c r="L19">
        <v>211</v>
      </c>
      <c r="N19" s="40" t="s">
        <v>97</v>
      </c>
      <c r="O19" s="40"/>
      <c r="P19" s="45"/>
      <c r="Q19" s="45"/>
      <c r="R19" s="45"/>
      <c r="S19" s="45"/>
      <c r="T19" s="45"/>
      <c r="U19" s="45"/>
      <c r="V19" s="46"/>
    </row>
    <row r="20" spans="1:22" x14ac:dyDescent="0.25">
      <c r="A20" s="60">
        <v>21</v>
      </c>
      <c r="B20" s="60">
        <v>1598</v>
      </c>
      <c r="C20" s="63">
        <v>11</v>
      </c>
      <c r="D20" s="60">
        <v>1609</v>
      </c>
      <c r="E20" s="63">
        <v>11</v>
      </c>
      <c r="F20" s="60">
        <v>1615</v>
      </c>
      <c r="G20" s="66"/>
      <c r="H20" s="66"/>
      <c r="I20" s="41"/>
      <c r="J20" s="41"/>
      <c r="K20" s="51">
        <v>0</v>
      </c>
      <c r="L20">
        <v>211</v>
      </c>
      <c r="N20" s="40">
        <f>COUNTIF(L7:L68,G3)</f>
        <v>40</v>
      </c>
      <c r="O20" s="40"/>
      <c r="P20" s="47">
        <v>10</v>
      </c>
      <c r="Q20" s="47">
        <v>11</v>
      </c>
      <c r="R20" s="47">
        <v>10</v>
      </c>
      <c r="S20" s="47">
        <v>10</v>
      </c>
      <c r="T20" s="47">
        <v>11</v>
      </c>
      <c r="U20" s="47">
        <v>10</v>
      </c>
      <c r="V20" s="46"/>
    </row>
    <row r="21" spans="1:22" x14ac:dyDescent="0.25">
      <c r="A21" s="60">
        <v>21</v>
      </c>
      <c r="B21" s="60">
        <v>1710</v>
      </c>
      <c r="C21" s="63">
        <v>11</v>
      </c>
      <c r="D21" s="60">
        <v>1721</v>
      </c>
      <c r="E21" s="63">
        <v>11</v>
      </c>
      <c r="F21" s="60">
        <v>1727</v>
      </c>
      <c r="G21" s="66"/>
      <c r="H21" s="66"/>
      <c r="I21" s="41"/>
      <c r="J21" s="41"/>
      <c r="K21" s="51">
        <v>0</v>
      </c>
      <c r="L21">
        <v>211</v>
      </c>
      <c r="O21" s="41"/>
      <c r="P21" s="45" t="s">
        <v>98</v>
      </c>
      <c r="Q21" s="45"/>
      <c r="R21" s="45"/>
      <c r="S21" s="45"/>
      <c r="T21" s="45"/>
      <c r="U21" s="45"/>
      <c r="V21" s="45"/>
    </row>
    <row r="22" spans="1:22" x14ac:dyDescent="0.25">
      <c r="A22" s="60">
        <v>12</v>
      </c>
      <c r="B22" s="60">
        <v>1840</v>
      </c>
      <c r="C22" s="63">
        <v>13</v>
      </c>
      <c r="D22" s="60">
        <v>1846</v>
      </c>
      <c r="E22" s="63">
        <v>13</v>
      </c>
      <c r="F22" s="60">
        <v>1853</v>
      </c>
      <c r="G22" s="66"/>
      <c r="H22" s="66"/>
      <c r="I22" s="41"/>
      <c r="J22" s="41"/>
      <c r="K22" s="51">
        <v>0</v>
      </c>
      <c r="L22">
        <v>111</v>
      </c>
      <c r="O22" s="41"/>
      <c r="P22" s="47" t="s">
        <v>105</v>
      </c>
      <c r="Q22" s="47" t="s">
        <v>106</v>
      </c>
      <c r="R22" s="47" t="s">
        <v>107</v>
      </c>
      <c r="S22" s="47" t="s">
        <v>108</v>
      </c>
      <c r="T22" s="47" t="s">
        <v>109</v>
      </c>
      <c r="U22" s="47" t="s">
        <v>110</v>
      </c>
      <c r="V22" s="45"/>
    </row>
    <row r="23" spans="1:22" x14ac:dyDescent="0.25">
      <c r="A23" s="60">
        <v>21</v>
      </c>
      <c r="B23" s="60">
        <v>1954</v>
      </c>
      <c r="C23" s="63">
        <v>11</v>
      </c>
      <c r="D23" s="60">
        <v>1965</v>
      </c>
      <c r="E23" s="63">
        <v>11</v>
      </c>
      <c r="F23" s="60">
        <v>1969</v>
      </c>
      <c r="G23" s="66"/>
      <c r="H23" s="66"/>
      <c r="I23" s="41"/>
      <c r="J23" s="41"/>
      <c r="K23" s="51">
        <v>0</v>
      </c>
      <c r="L23">
        <v>211</v>
      </c>
      <c r="O23" s="45" t="s">
        <v>99</v>
      </c>
      <c r="P23" s="47">
        <f>$G$3</f>
        <v>211</v>
      </c>
      <c r="Q23" s="47">
        <f>$G$3</f>
        <v>211</v>
      </c>
      <c r="R23" s="47">
        <f>$G$3</f>
        <v>211</v>
      </c>
      <c r="S23" s="47">
        <f>$G$3</f>
        <v>211</v>
      </c>
      <c r="T23" s="47">
        <f>$G$3</f>
        <v>211</v>
      </c>
      <c r="U23" s="47">
        <f>$G$3</f>
        <v>211</v>
      </c>
      <c r="V23" s="45"/>
    </row>
    <row r="24" spans="1:22" x14ac:dyDescent="0.25">
      <c r="A24" s="60">
        <v>21</v>
      </c>
      <c r="B24" s="60">
        <v>2066</v>
      </c>
      <c r="C24" s="63">
        <v>11</v>
      </c>
      <c r="D24" s="60">
        <v>2080</v>
      </c>
      <c r="E24" s="63">
        <v>11</v>
      </c>
      <c r="F24" s="60">
        <v>2086</v>
      </c>
      <c r="G24" s="66"/>
      <c r="H24" s="66"/>
      <c r="I24" s="41"/>
      <c r="J24" s="41"/>
      <c r="K24" s="51">
        <v>0</v>
      </c>
      <c r="L24">
        <v>211</v>
      </c>
      <c r="O24" s="45" t="s">
        <v>100</v>
      </c>
      <c r="P24" s="47">
        <f>U11</f>
        <v>5</v>
      </c>
      <c r="Q24" s="47">
        <f>Z11</f>
        <v>9</v>
      </c>
      <c r="R24" s="47">
        <f>AE11</f>
        <v>6</v>
      </c>
      <c r="S24" s="47">
        <f>AJ11</f>
        <v>4</v>
      </c>
      <c r="T24" s="47">
        <f>AO11</f>
        <v>9</v>
      </c>
      <c r="U24" s="47">
        <f>AT11</f>
        <v>7</v>
      </c>
      <c r="V24" s="45"/>
    </row>
    <row r="25" spans="1:22" x14ac:dyDescent="0.25">
      <c r="A25" s="60">
        <v>12</v>
      </c>
      <c r="B25" s="60">
        <v>2196</v>
      </c>
      <c r="C25" s="63">
        <v>13</v>
      </c>
      <c r="D25" s="60">
        <v>2203</v>
      </c>
      <c r="E25" s="63">
        <v>24</v>
      </c>
      <c r="F25" s="60">
        <v>2235</v>
      </c>
      <c r="G25" s="66"/>
      <c r="H25" s="66"/>
      <c r="I25" s="41"/>
      <c r="J25" s="41"/>
      <c r="K25" s="51">
        <v>0</v>
      </c>
      <c r="L25">
        <v>112</v>
      </c>
      <c r="O25" s="48" t="s">
        <v>101</v>
      </c>
      <c r="P25" s="42"/>
      <c r="Q25" s="42"/>
      <c r="R25" s="42"/>
      <c r="S25" s="42"/>
      <c r="T25" s="42"/>
      <c r="U25" s="42"/>
      <c r="V25" s="42"/>
    </row>
    <row r="26" spans="1:22" x14ac:dyDescent="0.25">
      <c r="A26" s="60">
        <v>21</v>
      </c>
      <c r="B26" s="60">
        <v>2345</v>
      </c>
      <c r="C26" s="63">
        <v>11</v>
      </c>
      <c r="D26" s="60">
        <v>2355</v>
      </c>
      <c r="E26" s="63">
        <v>11</v>
      </c>
      <c r="F26" s="60">
        <v>2359</v>
      </c>
      <c r="G26" s="66"/>
      <c r="H26" s="66"/>
      <c r="I26" s="41"/>
      <c r="J26" s="41"/>
      <c r="K26" s="51">
        <v>0</v>
      </c>
      <c r="L26">
        <v>211</v>
      </c>
      <c r="O26" s="49" t="s">
        <v>102</v>
      </c>
      <c r="P26" s="44"/>
      <c r="Q26" s="44"/>
      <c r="R26" s="44"/>
      <c r="S26" s="44"/>
      <c r="T26" s="44"/>
      <c r="U26" s="44"/>
      <c r="V26" s="41"/>
    </row>
    <row r="27" spans="1:22" x14ac:dyDescent="0.25">
      <c r="A27" s="60">
        <v>21</v>
      </c>
      <c r="B27" s="60">
        <v>2460</v>
      </c>
      <c r="C27" s="63">
        <v>11</v>
      </c>
      <c r="D27" s="60">
        <v>2469</v>
      </c>
      <c r="E27" s="63">
        <v>11</v>
      </c>
      <c r="F27" s="60">
        <v>2474</v>
      </c>
      <c r="G27" s="66"/>
      <c r="H27" s="66"/>
      <c r="I27" s="41"/>
      <c r="J27" s="41"/>
      <c r="K27" s="51">
        <v>0</v>
      </c>
      <c r="L27">
        <v>211</v>
      </c>
      <c r="O27" s="48" t="s">
        <v>103</v>
      </c>
      <c r="P27" s="42"/>
      <c r="Q27" s="42"/>
      <c r="R27" s="42"/>
      <c r="S27" s="42"/>
      <c r="T27" s="42"/>
      <c r="U27" s="42"/>
      <c r="V27" s="42"/>
    </row>
    <row r="28" spans="1:22" x14ac:dyDescent="0.25">
      <c r="A28" s="59">
        <v>12</v>
      </c>
      <c r="B28" s="59">
        <v>2584</v>
      </c>
      <c r="C28" s="62">
        <v>13</v>
      </c>
      <c r="D28" s="59">
        <v>2605</v>
      </c>
      <c r="E28" s="62">
        <v>13</v>
      </c>
      <c r="F28" s="59">
        <v>2611</v>
      </c>
      <c r="G28" s="65"/>
      <c r="H28" s="65"/>
      <c r="I28" s="42"/>
      <c r="J28" s="42"/>
      <c r="K28" s="43">
        <v>0</v>
      </c>
      <c r="L28">
        <v>111</v>
      </c>
      <c r="N28" s="41"/>
      <c r="O28" s="50" t="s">
        <v>104</v>
      </c>
      <c r="P28">
        <f>F16/P20</f>
        <v>116.5</v>
      </c>
      <c r="Q28">
        <f>(F27-F16)/Q20</f>
        <v>119</v>
      </c>
      <c r="R28">
        <f>(F37-F27)/R20</f>
        <v>121.9</v>
      </c>
      <c r="S28">
        <f>(F47-F37)/S20</f>
        <v>119.6</v>
      </c>
      <c r="T28">
        <f>(F58-F47)/T20</f>
        <v>112.72727272727273</v>
      </c>
      <c r="U28">
        <f>(F68-F58)/U20</f>
        <v>123.5</v>
      </c>
    </row>
    <row r="29" spans="1:22" x14ac:dyDescent="0.25">
      <c r="A29" s="59">
        <v>21</v>
      </c>
      <c r="B29" s="59">
        <v>2711</v>
      </c>
      <c r="C29" s="62">
        <v>11</v>
      </c>
      <c r="D29" s="59">
        <v>2721</v>
      </c>
      <c r="E29" s="62">
        <v>11</v>
      </c>
      <c r="F29" s="59">
        <v>2729</v>
      </c>
      <c r="G29" s="65"/>
      <c r="H29" s="65"/>
      <c r="I29" s="42"/>
      <c r="J29" s="42"/>
      <c r="K29" s="43">
        <v>0</v>
      </c>
      <c r="L29">
        <v>211</v>
      </c>
    </row>
    <row r="30" spans="1:22" x14ac:dyDescent="0.25">
      <c r="A30" s="59">
        <v>21</v>
      </c>
      <c r="B30" s="59">
        <v>2823</v>
      </c>
      <c r="C30" s="62">
        <v>11</v>
      </c>
      <c r="D30" s="59">
        <v>2834</v>
      </c>
      <c r="E30" s="62">
        <v>11</v>
      </c>
      <c r="F30" s="59">
        <v>2841</v>
      </c>
      <c r="G30" s="65"/>
      <c r="H30" s="65"/>
      <c r="I30" s="42"/>
      <c r="J30" s="42"/>
      <c r="K30" s="43">
        <v>0</v>
      </c>
      <c r="L30">
        <v>211</v>
      </c>
    </row>
    <row r="31" spans="1:22" x14ac:dyDescent="0.25">
      <c r="A31" s="59">
        <v>21</v>
      </c>
      <c r="B31" s="59">
        <v>2931</v>
      </c>
      <c r="C31" s="62">
        <v>11</v>
      </c>
      <c r="D31" s="59">
        <v>2944</v>
      </c>
      <c r="E31" s="62">
        <v>11</v>
      </c>
      <c r="F31" s="59">
        <v>2950</v>
      </c>
      <c r="G31" s="65"/>
      <c r="H31" s="65"/>
      <c r="I31" s="42"/>
      <c r="J31" s="42"/>
      <c r="K31" s="43">
        <v>0</v>
      </c>
      <c r="L31">
        <v>211</v>
      </c>
    </row>
    <row r="32" spans="1:22" x14ac:dyDescent="0.25">
      <c r="A32" s="59">
        <v>21</v>
      </c>
      <c r="B32" s="59">
        <v>3054</v>
      </c>
      <c r="C32" s="62">
        <v>11</v>
      </c>
      <c r="D32" s="59">
        <v>3063</v>
      </c>
      <c r="E32" s="62">
        <v>11</v>
      </c>
      <c r="F32" s="59">
        <v>3071</v>
      </c>
      <c r="G32" s="65"/>
      <c r="H32" s="65"/>
      <c r="I32" s="42"/>
      <c r="J32" s="42"/>
      <c r="K32" s="43">
        <v>0</v>
      </c>
      <c r="L32">
        <v>211</v>
      </c>
    </row>
    <row r="33" spans="1:12" x14ac:dyDescent="0.25">
      <c r="A33" s="59">
        <v>12</v>
      </c>
      <c r="B33" s="59">
        <v>3177</v>
      </c>
      <c r="C33" s="62">
        <v>13</v>
      </c>
      <c r="D33" s="59">
        <v>3184</v>
      </c>
      <c r="E33" s="62">
        <v>13</v>
      </c>
      <c r="F33" s="59">
        <v>3195</v>
      </c>
      <c r="G33" s="65"/>
      <c r="H33" s="65"/>
      <c r="I33" s="42"/>
      <c r="J33" s="42"/>
      <c r="K33" s="43">
        <v>0</v>
      </c>
      <c r="L33">
        <v>111</v>
      </c>
    </row>
    <row r="34" spans="1:12" x14ac:dyDescent="0.25">
      <c r="A34" s="59">
        <v>21</v>
      </c>
      <c r="B34" s="59">
        <v>3300</v>
      </c>
      <c r="C34" s="62">
        <v>22</v>
      </c>
      <c r="D34" s="59">
        <v>3313</v>
      </c>
      <c r="E34" s="62">
        <v>13</v>
      </c>
      <c r="F34" s="59">
        <v>3327</v>
      </c>
      <c r="G34" s="65"/>
      <c r="H34" s="65"/>
      <c r="I34" s="42"/>
      <c r="J34" s="42"/>
      <c r="K34" s="43">
        <v>0</v>
      </c>
      <c r="L34">
        <v>221</v>
      </c>
    </row>
    <row r="35" spans="1:12" x14ac:dyDescent="0.25">
      <c r="A35" s="59">
        <v>12</v>
      </c>
      <c r="B35" s="59">
        <v>3434</v>
      </c>
      <c r="C35" s="62">
        <v>13</v>
      </c>
      <c r="D35" s="59">
        <v>3441</v>
      </c>
      <c r="E35" s="62">
        <v>13</v>
      </c>
      <c r="F35" s="59">
        <v>3448</v>
      </c>
      <c r="G35" s="65"/>
      <c r="H35" s="65"/>
      <c r="I35" s="42"/>
      <c r="J35" s="42"/>
      <c r="K35" s="43">
        <v>0</v>
      </c>
      <c r="L35">
        <v>111</v>
      </c>
    </row>
    <row r="36" spans="1:12" x14ac:dyDescent="0.25">
      <c r="A36" s="59">
        <v>21</v>
      </c>
      <c r="B36" s="59">
        <v>3563</v>
      </c>
      <c r="C36" s="62">
        <v>11</v>
      </c>
      <c r="D36" s="59">
        <v>3575</v>
      </c>
      <c r="E36" s="62">
        <v>11</v>
      </c>
      <c r="F36" s="59">
        <v>3581</v>
      </c>
      <c r="G36" s="65"/>
      <c r="H36" s="65"/>
      <c r="I36" s="42"/>
      <c r="J36" s="42"/>
      <c r="K36" s="43">
        <v>0</v>
      </c>
      <c r="L36">
        <v>211</v>
      </c>
    </row>
    <row r="37" spans="1:12" x14ac:dyDescent="0.25">
      <c r="A37" s="59">
        <v>21</v>
      </c>
      <c r="B37" s="59">
        <v>3678</v>
      </c>
      <c r="C37" s="62">
        <v>11</v>
      </c>
      <c r="D37" s="59">
        <v>3688</v>
      </c>
      <c r="E37" s="62">
        <v>11</v>
      </c>
      <c r="F37" s="59">
        <v>3693</v>
      </c>
      <c r="G37" s="65"/>
      <c r="H37" s="65"/>
      <c r="I37" s="42"/>
      <c r="J37" s="42"/>
      <c r="K37" s="43">
        <v>0</v>
      </c>
      <c r="L37">
        <v>211</v>
      </c>
    </row>
    <row r="38" spans="1:12" x14ac:dyDescent="0.25">
      <c r="A38" s="60">
        <v>21</v>
      </c>
      <c r="B38" s="60">
        <v>3787</v>
      </c>
      <c r="C38" s="63">
        <v>11</v>
      </c>
      <c r="D38" s="60">
        <v>3798</v>
      </c>
      <c r="E38" s="63">
        <v>11</v>
      </c>
      <c r="F38" s="60">
        <v>3809</v>
      </c>
      <c r="G38" s="66"/>
      <c r="H38" s="66"/>
      <c r="I38" s="41"/>
      <c r="J38" s="41"/>
      <c r="K38" s="51">
        <v>0</v>
      </c>
      <c r="L38">
        <v>211</v>
      </c>
    </row>
    <row r="39" spans="1:12" x14ac:dyDescent="0.25">
      <c r="A39" s="60">
        <v>21</v>
      </c>
      <c r="B39" s="60">
        <v>3905</v>
      </c>
      <c r="C39" s="63">
        <v>22</v>
      </c>
      <c r="D39" s="60">
        <v>3907</v>
      </c>
      <c r="E39" s="63">
        <v>13</v>
      </c>
      <c r="F39" s="60">
        <v>3918</v>
      </c>
      <c r="G39" s="66"/>
      <c r="H39" s="66"/>
      <c r="I39" s="41"/>
      <c r="J39" s="41"/>
      <c r="K39" s="51">
        <v>0</v>
      </c>
      <c r="L39">
        <v>221</v>
      </c>
    </row>
    <row r="40" spans="1:12" x14ac:dyDescent="0.25">
      <c r="A40" s="60">
        <v>12</v>
      </c>
      <c r="B40" s="60">
        <v>4033</v>
      </c>
      <c r="C40" s="63">
        <v>13</v>
      </c>
      <c r="D40" s="60">
        <v>4039</v>
      </c>
      <c r="E40" s="63">
        <v>13</v>
      </c>
      <c r="F40" s="60">
        <v>4046</v>
      </c>
      <c r="G40" s="66"/>
      <c r="H40" s="66"/>
      <c r="I40" s="41"/>
      <c r="J40" s="41"/>
      <c r="K40" s="51">
        <v>0</v>
      </c>
      <c r="L40">
        <v>111</v>
      </c>
    </row>
    <row r="41" spans="1:12" x14ac:dyDescent="0.25">
      <c r="A41" s="60">
        <v>21</v>
      </c>
      <c r="B41" s="60">
        <v>4143</v>
      </c>
      <c r="C41" s="63">
        <v>11</v>
      </c>
      <c r="D41" s="60">
        <v>4153</v>
      </c>
      <c r="E41" s="63">
        <v>11</v>
      </c>
      <c r="F41" s="60">
        <v>4158</v>
      </c>
      <c r="G41" s="66"/>
      <c r="H41" s="66"/>
      <c r="I41" s="41"/>
      <c r="J41" s="41"/>
      <c r="K41" s="51">
        <v>0</v>
      </c>
      <c r="L41">
        <v>211</v>
      </c>
    </row>
    <row r="42" spans="1:12" x14ac:dyDescent="0.25">
      <c r="A42" s="60">
        <v>21</v>
      </c>
      <c r="B42" s="60">
        <v>4251</v>
      </c>
      <c r="C42" s="63">
        <v>11</v>
      </c>
      <c r="D42" s="60">
        <v>4263</v>
      </c>
      <c r="E42" s="63">
        <v>11</v>
      </c>
      <c r="F42" s="60">
        <v>4268</v>
      </c>
      <c r="G42" s="66"/>
      <c r="H42" s="66"/>
      <c r="I42" s="41"/>
      <c r="J42" s="41"/>
      <c r="K42" s="51">
        <v>0</v>
      </c>
      <c r="L42">
        <v>211</v>
      </c>
    </row>
    <row r="43" spans="1:12" x14ac:dyDescent="0.25">
      <c r="A43" s="60">
        <v>12</v>
      </c>
      <c r="B43" s="60">
        <v>4375</v>
      </c>
      <c r="C43" s="63">
        <v>13</v>
      </c>
      <c r="D43" s="60">
        <v>4381</v>
      </c>
      <c r="E43" s="63">
        <v>13</v>
      </c>
      <c r="F43" s="60">
        <v>4389</v>
      </c>
      <c r="G43" s="66"/>
      <c r="H43" s="66"/>
      <c r="I43" s="41"/>
      <c r="J43" s="41"/>
      <c r="K43" s="51">
        <v>0</v>
      </c>
      <c r="L43">
        <v>111</v>
      </c>
    </row>
    <row r="44" spans="1:12" x14ac:dyDescent="0.25">
      <c r="A44" s="60">
        <v>21</v>
      </c>
      <c r="B44" s="60">
        <v>4495</v>
      </c>
      <c r="C44" s="63">
        <v>11</v>
      </c>
      <c r="D44" s="60">
        <v>4514</v>
      </c>
      <c r="E44" s="63">
        <v>11</v>
      </c>
      <c r="F44" s="60">
        <v>4521</v>
      </c>
      <c r="G44" s="66"/>
      <c r="H44" s="66"/>
      <c r="I44" s="41"/>
      <c r="J44" s="41"/>
      <c r="K44" s="51">
        <v>0</v>
      </c>
      <c r="L44">
        <v>211</v>
      </c>
    </row>
    <row r="45" spans="1:12" x14ac:dyDescent="0.25">
      <c r="A45" s="60">
        <v>12</v>
      </c>
      <c r="B45" s="60">
        <v>4628</v>
      </c>
      <c r="C45" s="63">
        <v>13</v>
      </c>
      <c r="D45" s="60">
        <v>4633</v>
      </c>
      <c r="E45" s="63">
        <v>13</v>
      </c>
      <c r="F45" s="60">
        <v>4640</v>
      </c>
      <c r="G45" s="66"/>
      <c r="H45" s="66"/>
      <c r="I45" s="41"/>
      <c r="J45" s="41"/>
      <c r="K45" s="51">
        <v>0</v>
      </c>
      <c r="L45">
        <v>111</v>
      </c>
    </row>
    <row r="46" spans="1:12" x14ac:dyDescent="0.25">
      <c r="A46" s="60">
        <v>21</v>
      </c>
      <c r="B46" s="60">
        <v>4737</v>
      </c>
      <c r="C46" s="63">
        <v>22</v>
      </c>
      <c r="D46" s="60">
        <v>4745</v>
      </c>
      <c r="E46" s="63">
        <v>13</v>
      </c>
      <c r="F46" s="60">
        <v>4758</v>
      </c>
      <c r="G46" s="66"/>
      <c r="H46" s="66"/>
      <c r="I46" s="41"/>
      <c r="J46" s="41"/>
      <c r="K46" s="51">
        <v>0</v>
      </c>
      <c r="L46">
        <v>221</v>
      </c>
    </row>
    <row r="47" spans="1:12" x14ac:dyDescent="0.25">
      <c r="A47" s="60">
        <v>12</v>
      </c>
      <c r="B47" s="60">
        <v>4875</v>
      </c>
      <c r="C47" s="63">
        <v>13</v>
      </c>
      <c r="D47" s="60">
        <v>4882</v>
      </c>
      <c r="E47" s="63">
        <v>13</v>
      </c>
      <c r="F47" s="60">
        <v>4889</v>
      </c>
      <c r="G47" s="66"/>
      <c r="H47" s="66"/>
      <c r="I47" s="41"/>
      <c r="J47" s="41"/>
      <c r="K47" s="51">
        <v>0</v>
      </c>
      <c r="L47">
        <v>111</v>
      </c>
    </row>
    <row r="48" spans="1:12" x14ac:dyDescent="0.25">
      <c r="A48" s="59">
        <v>21</v>
      </c>
      <c r="B48" s="59">
        <v>4988</v>
      </c>
      <c r="C48" s="62">
        <v>11</v>
      </c>
      <c r="D48" s="59">
        <v>5000</v>
      </c>
      <c r="E48" s="62">
        <v>11</v>
      </c>
      <c r="F48" s="59">
        <v>5005</v>
      </c>
      <c r="G48" s="65"/>
      <c r="H48" s="65"/>
      <c r="I48" s="42"/>
      <c r="J48" s="42"/>
      <c r="K48" s="43">
        <v>0</v>
      </c>
      <c r="L48">
        <v>211</v>
      </c>
    </row>
    <row r="49" spans="1:12" x14ac:dyDescent="0.25">
      <c r="A49" s="59">
        <v>21</v>
      </c>
      <c r="B49" s="59">
        <v>5098</v>
      </c>
      <c r="C49" s="62">
        <v>11</v>
      </c>
      <c r="D49" s="59">
        <v>5109</v>
      </c>
      <c r="E49" s="62">
        <v>11</v>
      </c>
      <c r="F49" s="59">
        <v>5115</v>
      </c>
      <c r="G49" s="65"/>
      <c r="H49" s="65"/>
      <c r="I49" s="42"/>
      <c r="J49" s="42"/>
      <c r="K49" s="43">
        <v>0</v>
      </c>
      <c r="L49">
        <v>211</v>
      </c>
    </row>
    <row r="50" spans="1:12" x14ac:dyDescent="0.25">
      <c r="A50" s="59">
        <v>21</v>
      </c>
      <c r="B50" s="59">
        <v>5207</v>
      </c>
      <c r="C50" s="62">
        <v>11</v>
      </c>
      <c r="D50" s="59">
        <v>5219</v>
      </c>
      <c r="E50" s="62">
        <v>11</v>
      </c>
      <c r="F50" s="59">
        <v>5225</v>
      </c>
      <c r="G50" s="65"/>
      <c r="H50" s="65"/>
      <c r="I50" s="42"/>
      <c r="J50" s="42"/>
      <c r="K50" s="43">
        <v>0</v>
      </c>
      <c r="L50">
        <v>211</v>
      </c>
    </row>
    <row r="51" spans="1:12" x14ac:dyDescent="0.25">
      <c r="A51" s="59">
        <v>21</v>
      </c>
      <c r="B51" s="59">
        <v>5318</v>
      </c>
      <c r="C51" s="62">
        <v>22</v>
      </c>
      <c r="D51" s="59">
        <v>5320</v>
      </c>
      <c r="E51" s="62">
        <v>13</v>
      </c>
      <c r="F51" s="59">
        <v>5335</v>
      </c>
      <c r="G51" s="65"/>
      <c r="H51" s="65"/>
      <c r="I51" s="42"/>
      <c r="J51" s="42"/>
      <c r="K51" s="43">
        <v>0</v>
      </c>
      <c r="L51">
        <v>221</v>
      </c>
    </row>
    <row r="52" spans="1:12" x14ac:dyDescent="0.25">
      <c r="A52" s="59">
        <v>21</v>
      </c>
      <c r="B52" s="59">
        <v>5433</v>
      </c>
      <c r="C52" s="62">
        <v>11</v>
      </c>
      <c r="D52" s="59">
        <v>5445</v>
      </c>
      <c r="E52" s="62">
        <v>11</v>
      </c>
      <c r="F52" s="59">
        <v>5451</v>
      </c>
      <c r="G52" s="65"/>
      <c r="H52" s="65"/>
      <c r="I52" s="42"/>
      <c r="J52" s="42"/>
      <c r="K52" s="43">
        <v>0</v>
      </c>
      <c r="L52">
        <v>211</v>
      </c>
    </row>
    <row r="53" spans="1:12" x14ac:dyDescent="0.25">
      <c r="A53" s="59">
        <v>21</v>
      </c>
      <c r="B53" s="59">
        <v>5544</v>
      </c>
      <c r="C53" s="62">
        <v>11</v>
      </c>
      <c r="D53" s="59">
        <v>5555</v>
      </c>
      <c r="E53" s="62">
        <v>11</v>
      </c>
      <c r="F53" s="59">
        <v>5562</v>
      </c>
      <c r="G53" s="65"/>
      <c r="H53" s="65"/>
      <c r="I53" s="42"/>
      <c r="J53" s="42"/>
      <c r="K53" s="43">
        <v>0</v>
      </c>
      <c r="L53">
        <v>211</v>
      </c>
    </row>
    <row r="54" spans="1:12" x14ac:dyDescent="0.25">
      <c r="A54" s="59">
        <v>21</v>
      </c>
      <c r="B54" s="59">
        <v>5655</v>
      </c>
      <c r="C54" s="62">
        <v>11</v>
      </c>
      <c r="D54" s="59">
        <v>5666</v>
      </c>
      <c r="E54" s="62">
        <v>11</v>
      </c>
      <c r="F54" s="59">
        <v>5673</v>
      </c>
      <c r="G54" s="65"/>
      <c r="H54" s="65"/>
      <c r="I54" s="42"/>
      <c r="J54" s="42"/>
      <c r="K54" s="43">
        <v>0</v>
      </c>
      <c r="L54">
        <v>211</v>
      </c>
    </row>
    <row r="55" spans="1:12" x14ac:dyDescent="0.25">
      <c r="A55" s="59">
        <v>21</v>
      </c>
      <c r="B55" s="59">
        <v>5773</v>
      </c>
      <c r="C55" s="62">
        <v>11</v>
      </c>
      <c r="D55" s="59">
        <v>5785</v>
      </c>
      <c r="E55" s="62">
        <v>11</v>
      </c>
      <c r="F55" s="59">
        <v>5792</v>
      </c>
      <c r="G55" s="65"/>
      <c r="H55" s="65"/>
      <c r="I55" s="42"/>
      <c r="J55" s="42"/>
      <c r="K55" s="43">
        <v>0</v>
      </c>
      <c r="L55">
        <v>211</v>
      </c>
    </row>
    <row r="56" spans="1:12" x14ac:dyDescent="0.25">
      <c r="A56" s="59">
        <v>21</v>
      </c>
      <c r="B56" s="59">
        <v>5883</v>
      </c>
      <c r="C56" s="62">
        <v>11</v>
      </c>
      <c r="D56" s="59">
        <v>5892</v>
      </c>
      <c r="E56" s="62">
        <v>11</v>
      </c>
      <c r="F56" s="59">
        <v>5897</v>
      </c>
      <c r="G56" s="65"/>
      <c r="H56" s="65"/>
      <c r="I56" s="42"/>
      <c r="J56" s="42"/>
      <c r="K56" s="43">
        <v>0</v>
      </c>
      <c r="L56">
        <v>211</v>
      </c>
    </row>
    <row r="57" spans="1:12" x14ac:dyDescent="0.25">
      <c r="A57" s="59">
        <v>12</v>
      </c>
      <c r="B57" s="59">
        <v>5998</v>
      </c>
      <c r="C57" s="62">
        <v>13</v>
      </c>
      <c r="D57" s="59">
        <v>6005</v>
      </c>
      <c r="E57" s="62">
        <v>13</v>
      </c>
      <c r="F57" s="59">
        <v>6012</v>
      </c>
      <c r="G57" s="65"/>
      <c r="H57" s="65"/>
      <c r="I57" s="42"/>
      <c r="J57" s="42"/>
      <c r="K57" s="43">
        <v>0</v>
      </c>
      <c r="L57">
        <v>111</v>
      </c>
    </row>
    <row r="58" spans="1:12" x14ac:dyDescent="0.25">
      <c r="A58" s="59">
        <v>21</v>
      </c>
      <c r="B58" s="59">
        <v>6113</v>
      </c>
      <c r="C58" s="62">
        <v>11</v>
      </c>
      <c r="D58" s="59">
        <v>6125</v>
      </c>
      <c r="E58" s="62">
        <v>11</v>
      </c>
      <c r="F58" s="59">
        <v>6129</v>
      </c>
      <c r="G58" s="65"/>
      <c r="H58" s="65"/>
      <c r="I58" s="42"/>
      <c r="J58" s="42"/>
      <c r="K58" s="43">
        <v>0</v>
      </c>
      <c r="L58">
        <v>211</v>
      </c>
    </row>
    <row r="59" spans="1:12" x14ac:dyDescent="0.25">
      <c r="A59" s="60">
        <v>21</v>
      </c>
      <c r="B59" s="60">
        <v>6231</v>
      </c>
      <c r="C59" s="63">
        <v>11</v>
      </c>
      <c r="D59" s="60">
        <v>6244</v>
      </c>
      <c r="E59" s="63">
        <v>11</v>
      </c>
      <c r="F59" s="60">
        <v>6257</v>
      </c>
      <c r="G59" s="66"/>
      <c r="H59" s="66"/>
      <c r="I59" s="41"/>
      <c r="J59" s="41"/>
      <c r="K59" s="51">
        <v>0</v>
      </c>
      <c r="L59">
        <v>211</v>
      </c>
    </row>
    <row r="60" spans="1:12" x14ac:dyDescent="0.25">
      <c r="A60" s="60">
        <v>21</v>
      </c>
      <c r="B60" s="60">
        <v>6399</v>
      </c>
      <c r="C60" s="63">
        <v>11</v>
      </c>
      <c r="D60" s="60">
        <v>6410</v>
      </c>
      <c r="E60" s="63">
        <v>11</v>
      </c>
      <c r="F60" s="60">
        <v>6415</v>
      </c>
      <c r="G60" s="66"/>
      <c r="H60" s="66"/>
      <c r="I60" s="41"/>
      <c r="J60" s="41"/>
      <c r="K60" s="51">
        <v>0</v>
      </c>
      <c r="L60">
        <v>211</v>
      </c>
    </row>
    <row r="61" spans="1:12" x14ac:dyDescent="0.25">
      <c r="A61" s="60">
        <v>21</v>
      </c>
      <c r="B61" s="60">
        <v>6506</v>
      </c>
      <c r="C61" s="63">
        <v>11</v>
      </c>
      <c r="D61" s="60">
        <v>6516</v>
      </c>
      <c r="E61" s="63">
        <v>11</v>
      </c>
      <c r="F61" s="60">
        <v>6523</v>
      </c>
      <c r="G61" s="66"/>
      <c r="H61" s="66"/>
      <c r="I61" s="41"/>
      <c r="J61" s="41"/>
      <c r="K61" s="51">
        <v>0</v>
      </c>
      <c r="L61">
        <v>211</v>
      </c>
    </row>
    <row r="62" spans="1:12" x14ac:dyDescent="0.25">
      <c r="A62" s="60">
        <v>12</v>
      </c>
      <c r="B62" s="60">
        <v>6631</v>
      </c>
      <c r="C62" s="63">
        <v>13</v>
      </c>
      <c r="D62" s="60">
        <v>6638</v>
      </c>
      <c r="E62" s="63">
        <v>13</v>
      </c>
      <c r="F62" s="60">
        <v>6649</v>
      </c>
      <c r="G62" s="66"/>
      <c r="H62" s="66"/>
      <c r="I62" s="41"/>
      <c r="J62" s="41"/>
      <c r="K62" s="51">
        <v>0</v>
      </c>
      <c r="L62">
        <v>111</v>
      </c>
    </row>
    <row r="63" spans="1:12" x14ac:dyDescent="0.25">
      <c r="A63" s="60">
        <v>21</v>
      </c>
      <c r="B63" s="60">
        <v>6748</v>
      </c>
      <c r="C63" s="63">
        <v>11</v>
      </c>
      <c r="D63" s="60">
        <v>6759</v>
      </c>
      <c r="E63" s="63">
        <v>11</v>
      </c>
      <c r="F63" s="60">
        <v>6766</v>
      </c>
      <c r="G63" s="66"/>
      <c r="H63" s="66"/>
      <c r="I63" s="41"/>
      <c r="J63" s="41"/>
      <c r="K63" s="51">
        <v>0</v>
      </c>
      <c r="L63">
        <v>211</v>
      </c>
    </row>
    <row r="64" spans="1:12" x14ac:dyDescent="0.25">
      <c r="A64" s="60">
        <v>21</v>
      </c>
      <c r="B64" s="60">
        <v>6860</v>
      </c>
      <c r="C64" s="63">
        <v>11</v>
      </c>
      <c r="D64" s="60">
        <v>6870</v>
      </c>
      <c r="E64" s="63">
        <v>11</v>
      </c>
      <c r="F64" s="60">
        <v>6878</v>
      </c>
      <c r="G64" s="66"/>
      <c r="H64" s="66"/>
      <c r="I64" s="41"/>
      <c r="J64" s="41"/>
      <c r="K64" s="51">
        <v>0</v>
      </c>
      <c r="L64">
        <v>211</v>
      </c>
    </row>
    <row r="65" spans="1:12" x14ac:dyDescent="0.25">
      <c r="A65" s="60">
        <v>12</v>
      </c>
      <c r="B65" s="60">
        <v>6982</v>
      </c>
      <c r="C65" s="63">
        <v>13</v>
      </c>
      <c r="D65" s="60">
        <v>6987</v>
      </c>
      <c r="E65" s="63">
        <v>13</v>
      </c>
      <c r="F65" s="60">
        <v>6994</v>
      </c>
      <c r="G65" s="66"/>
      <c r="H65" s="66"/>
      <c r="I65" s="41"/>
      <c r="J65" s="41"/>
      <c r="K65" s="51">
        <v>0</v>
      </c>
      <c r="L65">
        <v>111</v>
      </c>
    </row>
    <row r="66" spans="1:12" x14ac:dyDescent="0.25">
      <c r="A66" s="60">
        <v>21</v>
      </c>
      <c r="B66" s="60">
        <v>7096</v>
      </c>
      <c r="C66" s="63">
        <v>11</v>
      </c>
      <c r="D66" s="60">
        <v>7107</v>
      </c>
      <c r="E66" s="63">
        <v>11</v>
      </c>
      <c r="F66" s="60">
        <v>7112</v>
      </c>
      <c r="G66" s="66"/>
      <c r="H66" s="66"/>
      <c r="I66" s="41"/>
      <c r="J66" s="41"/>
      <c r="K66" s="51">
        <v>0</v>
      </c>
      <c r="L66">
        <v>211</v>
      </c>
    </row>
    <row r="67" spans="1:12" x14ac:dyDescent="0.25">
      <c r="A67" s="60">
        <v>12</v>
      </c>
      <c r="B67" s="60">
        <v>7217</v>
      </c>
      <c r="C67" s="63">
        <v>13</v>
      </c>
      <c r="D67" s="60">
        <v>7224</v>
      </c>
      <c r="E67" s="63">
        <v>13</v>
      </c>
      <c r="F67" s="60">
        <v>7234</v>
      </c>
      <c r="G67" s="66"/>
      <c r="H67" s="66"/>
      <c r="I67" s="41"/>
      <c r="J67" s="41"/>
      <c r="K67" s="51">
        <v>0</v>
      </c>
      <c r="L67">
        <v>111</v>
      </c>
    </row>
    <row r="68" spans="1:12" x14ac:dyDescent="0.25">
      <c r="A68" s="60">
        <v>21</v>
      </c>
      <c r="B68" s="60">
        <v>7335</v>
      </c>
      <c r="C68" s="63">
        <v>11</v>
      </c>
      <c r="D68" s="60">
        <v>7356</v>
      </c>
      <c r="E68" s="63">
        <v>11</v>
      </c>
      <c r="F68" s="60">
        <v>7364</v>
      </c>
      <c r="G68" s="66"/>
      <c r="H68" s="66"/>
      <c r="I68" s="41"/>
      <c r="J68" s="41"/>
      <c r="K68" s="51">
        <v>1</v>
      </c>
      <c r="L68">
        <v>211</v>
      </c>
    </row>
    <row r="69" spans="1:12" x14ac:dyDescent="0.25">
      <c r="A69" s="17"/>
      <c r="B69" s="17"/>
      <c r="C69" s="17"/>
      <c r="D69" s="17"/>
      <c r="E69" s="17"/>
      <c r="F69" s="17"/>
      <c r="G69" s="17"/>
      <c r="H6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7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143</v>
      </c>
    </row>
    <row r="2" spans="1:48" x14ac:dyDescent="0.25">
      <c r="A2" t="s">
        <v>0</v>
      </c>
      <c r="B2" s="34">
        <v>40632</v>
      </c>
      <c r="C2" s="35"/>
      <c r="F2" s="26" t="s">
        <v>77</v>
      </c>
      <c r="G2" s="27">
        <v>0</v>
      </c>
    </row>
    <row r="3" spans="1:48" x14ac:dyDescent="0.25">
      <c r="A3" t="s">
        <v>1</v>
      </c>
      <c r="B3">
        <v>0</v>
      </c>
      <c r="F3" s="26" t="s">
        <v>78</v>
      </c>
      <c r="G3" s="27">
        <f>Start!J2</f>
        <v>211</v>
      </c>
      <c r="P3" s="26" t="s">
        <v>79</v>
      </c>
      <c r="Q3" s="27">
        <f>4994-COUNTBLANK(L7:L5000)</f>
        <v>50</v>
      </c>
      <c r="V3" s="26" t="s">
        <v>112</v>
      </c>
      <c r="W3">
        <f>COUNTA(L7:L14)</f>
        <v>8</v>
      </c>
      <c r="AA3" s="26" t="s">
        <v>112</v>
      </c>
      <c r="AB3">
        <f>COUNTA(L15:L23)</f>
        <v>9</v>
      </c>
      <c r="AF3" s="26" t="s">
        <v>112</v>
      </c>
      <c r="AG3">
        <f>COUNTA(L24:L31)</f>
        <v>8</v>
      </c>
      <c r="AK3" s="26" t="s">
        <v>112</v>
      </c>
      <c r="AL3">
        <f>COUNTA(L32:L39)</f>
        <v>8</v>
      </c>
      <c r="AP3" s="26" t="s">
        <v>112</v>
      </c>
      <c r="AQ3">
        <f>COUNTA(L40:L48)</f>
        <v>9</v>
      </c>
      <c r="AU3" s="26" t="s">
        <v>112</v>
      </c>
      <c r="AV3">
        <f>COUNTA(L49:L56)</f>
        <v>8</v>
      </c>
    </row>
    <row r="4" spans="1:48" x14ac:dyDescent="0.25">
      <c r="A4" t="s">
        <v>2</v>
      </c>
      <c r="B4">
        <v>0</v>
      </c>
      <c r="P4" s="26" t="s">
        <v>80</v>
      </c>
      <c r="Q4" s="27">
        <f>SUM(O7:O14)</f>
        <v>50</v>
      </c>
      <c r="V4" s="26" t="s">
        <v>113</v>
      </c>
      <c r="W4">
        <f>SUM(U7:U14)</f>
        <v>8</v>
      </c>
      <c r="AA4" s="26" t="s">
        <v>113</v>
      </c>
      <c r="AB4">
        <f>SUM(Z7:Z14)</f>
        <v>9</v>
      </c>
      <c r="AF4" s="26" t="s">
        <v>113</v>
      </c>
      <c r="AG4">
        <f>SUM(AE7:AE14)</f>
        <v>8</v>
      </c>
      <c r="AK4" s="26" t="s">
        <v>113</v>
      </c>
      <c r="AL4">
        <f>SUM(AJ7:AJ14)</f>
        <v>8</v>
      </c>
      <c r="AP4" s="26" t="s">
        <v>113</v>
      </c>
      <c r="AQ4">
        <f>SUM(AO7:AO14)</f>
        <v>9</v>
      </c>
      <c r="AU4" s="26" t="s">
        <v>113</v>
      </c>
      <c r="AV4">
        <f>SUM(AT7:AT14)</f>
        <v>8</v>
      </c>
    </row>
    <row r="5" spans="1:48" ht="15.75" thickBot="1" x14ac:dyDescent="0.3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5.75" thickBot="1" x14ac:dyDescent="0.3">
      <c r="A6" s="29" t="s">
        <v>85</v>
      </c>
      <c r="B6" s="30" t="s">
        <v>86</v>
      </c>
      <c r="C6" s="29" t="s">
        <v>87</v>
      </c>
      <c r="D6" s="30" t="s">
        <v>88</v>
      </c>
      <c r="E6" s="29" t="s">
        <v>89</v>
      </c>
      <c r="F6" s="30" t="s">
        <v>90</v>
      </c>
      <c r="G6" s="29" t="s">
        <v>91</v>
      </c>
      <c r="H6" s="30" t="s">
        <v>92</v>
      </c>
      <c r="I6" s="31" t="s">
        <v>93</v>
      </c>
      <c r="J6" s="32" t="s">
        <v>94</v>
      </c>
      <c r="K6" s="31" t="s">
        <v>95</v>
      </c>
      <c r="L6" s="33" t="s">
        <v>96</v>
      </c>
      <c r="N6" s="37" t="s">
        <v>81</v>
      </c>
      <c r="O6" s="38"/>
      <c r="P6" s="39" t="s">
        <v>82</v>
      </c>
      <c r="Q6" s="39" t="s">
        <v>83</v>
      </c>
      <c r="T6" s="53" t="s">
        <v>81</v>
      </c>
      <c r="U6" s="54"/>
      <c r="V6" s="39" t="s">
        <v>82</v>
      </c>
      <c r="W6" s="39" t="s">
        <v>83</v>
      </c>
      <c r="Y6" s="53" t="s">
        <v>81</v>
      </c>
      <c r="Z6" s="54"/>
      <c r="AA6" s="39" t="s">
        <v>82</v>
      </c>
      <c r="AB6" s="39" t="s">
        <v>83</v>
      </c>
      <c r="AD6" s="53" t="s">
        <v>81</v>
      </c>
      <c r="AE6" s="54"/>
      <c r="AF6" s="39" t="s">
        <v>82</v>
      </c>
      <c r="AG6" s="39" t="s">
        <v>83</v>
      </c>
      <c r="AI6" s="53" t="s">
        <v>81</v>
      </c>
      <c r="AJ6" s="54"/>
      <c r="AK6" s="39" t="s">
        <v>82</v>
      </c>
      <c r="AL6" s="39" t="s">
        <v>83</v>
      </c>
      <c r="AN6" s="53" t="s">
        <v>81</v>
      </c>
      <c r="AO6" s="54"/>
      <c r="AP6" s="39" t="s">
        <v>82</v>
      </c>
      <c r="AQ6" s="39" t="s">
        <v>83</v>
      </c>
      <c r="AS6" s="53" t="s">
        <v>81</v>
      </c>
      <c r="AT6" s="54"/>
      <c r="AU6" s="39" t="s">
        <v>82</v>
      </c>
      <c r="AV6" s="39" t="s">
        <v>83</v>
      </c>
    </row>
    <row r="7" spans="1:48" x14ac:dyDescent="0.25">
      <c r="A7" s="58">
        <v>21</v>
      </c>
      <c r="B7" s="58">
        <v>21</v>
      </c>
      <c r="C7" s="61">
        <v>11</v>
      </c>
      <c r="D7" s="58">
        <v>35</v>
      </c>
      <c r="E7" s="61">
        <v>11</v>
      </c>
      <c r="F7" s="58">
        <v>43</v>
      </c>
      <c r="G7" s="64"/>
      <c r="H7" s="64"/>
      <c r="I7" s="42"/>
      <c r="J7" s="42"/>
      <c r="K7" s="43">
        <v>0</v>
      </c>
      <c r="L7">
        <v>211</v>
      </c>
      <c r="N7" s="36">
        <v>111</v>
      </c>
      <c r="O7" s="36">
        <f>COUNTIF($L$7:$L$500,N7)</f>
        <v>5</v>
      </c>
      <c r="P7" s="36">
        <f>O7/$Q$4</f>
        <v>0.1</v>
      </c>
      <c r="Q7" s="36">
        <f>IF(P7=0,0,(P7*((LOG(P7))/LOG(2))))</f>
        <v>-0.33219280948873625</v>
      </c>
      <c r="T7" s="36">
        <f>N7</f>
        <v>111</v>
      </c>
      <c r="U7" s="36">
        <f>COUNTIF(L7:L14,T7)</f>
        <v>2</v>
      </c>
      <c r="V7" s="36">
        <f>U7/(W4-U11)</f>
        <v>0.33333333333333331</v>
      </c>
      <c r="W7" s="36">
        <f>IF(V7=0,0,(V7*((LOG(V7))/LOG(2))))</f>
        <v>-0.52832083357371862</v>
      </c>
      <c r="Y7" s="36">
        <f>N7</f>
        <v>111</v>
      </c>
      <c r="Z7" s="36">
        <f>COUNTIF(L15:L23,Y7)</f>
        <v>1</v>
      </c>
      <c r="AA7" s="36">
        <f>Z7/(AB4-Z11)</f>
        <v>1</v>
      </c>
      <c r="AB7" s="36">
        <f>IF(AA7=0,0,(AA7*((LOG(AA7))/LOG(2))))</f>
        <v>0</v>
      </c>
      <c r="AD7" s="36">
        <f>N7</f>
        <v>111</v>
      </c>
      <c r="AE7" s="36">
        <f>COUNTIF(L24:L31,AD7)</f>
        <v>1</v>
      </c>
      <c r="AF7" s="36">
        <f>AE7/(AG4-AE11)</f>
        <v>1</v>
      </c>
      <c r="AG7" s="36">
        <f>IF(AF7=0,0,(AF7*((LOG(AF7))/LOG(2))))</f>
        <v>0</v>
      </c>
      <c r="AI7" s="36">
        <f>N7</f>
        <v>111</v>
      </c>
      <c r="AJ7" s="36">
        <f>COUNTIF(L32:L39,AI7)</f>
        <v>0</v>
      </c>
      <c r="AK7" s="36" t="e">
        <f>AJ7/(AL4-AJ11)</f>
        <v>#DIV/0!</v>
      </c>
      <c r="AL7" s="36" t="e">
        <f>IF(AK7=0,0,(AK7*((LOG(AK7))/LOG(2))))</f>
        <v>#DIV/0!</v>
      </c>
      <c r="AN7" s="36">
        <f>N7</f>
        <v>111</v>
      </c>
      <c r="AO7" s="36">
        <f>COUNTIF(L40:L48,AN7)</f>
        <v>0</v>
      </c>
      <c r="AP7" s="36" t="e">
        <f>AO7/(AQ4-AO11)</f>
        <v>#DIV/0!</v>
      </c>
      <c r="AQ7" s="36" t="e">
        <f>IF(AP7=0,0,(AP7*((LOG(AP7))/LOG(2))))</f>
        <v>#DIV/0!</v>
      </c>
      <c r="AS7" s="36">
        <f>N7</f>
        <v>111</v>
      </c>
      <c r="AT7" s="36">
        <f>COUNTIF(L49:L56,AS7)</f>
        <v>1</v>
      </c>
      <c r="AU7" s="36">
        <f>AT7/(AV4-AT11)</f>
        <v>0.5</v>
      </c>
      <c r="AV7" s="36">
        <f>IF(AU7=0,0,(AU7*((LOG(AU7))/LOG(2))))</f>
        <v>-0.5</v>
      </c>
    </row>
    <row r="8" spans="1:48" x14ac:dyDescent="0.25">
      <c r="A8" s="59">
        <v>12</v>
      </c>
      <c r="B8" s="59">
        <v>150</v>
      </c>
      <c r="C8" s="62">
        <v>13</v>
      </c>
      <c r="D8" s="59">
        <v>161</v>
      </c>
      <c r="E8" s="62">
        <v>13</v>
      </c>
      <c r="F8" s="59">
        <v>169</v>
      </c>
      <c r="G8" s="65"/>
      <c r="H8" s="65"/>
      <c r="I8" s="42"/>
      <c r="J8" s="42"/>
      <c r="K8" s="43">
        <v>0</v>
      </c>
      <c r="L8">
        <v>111</v>
      </c>
      <c r="N8" s="36">
        <v>112</v>
      </c>
      <c r="O8" s="36">
        <f>COUNTIF($L$7:$L$500,N8)</f>
        <v>0</v>
      </c>
      <c r="P8" s="36">
        <f>O8/$Q$4</f>
        <v>0</v>
      </c>
      <c r="Q8" s="36">
        <f>IF(P8=0,0,(P8*((LOG(P8))/LOG(2))))</f>
        <v>0</v>
      </c>
      <c r="T8" s="36">
        <f>N8</f>
        <v>112</v>
      </c>
      <c r="U8" s="36">
        <f>COUNTIF(L7:L14,T8)</f>
        <v>0</v>
      </c>
      <c r="V8" s="36">
        <f>U8/(W4-U11)</f>
        <v>0</v>
      </c>
      <c r="W8" s="36">
        <f>IF(V8=0,0,(V8*((LOG(V8))/LOG(2))))</f>
        <v>0</v>
      </c>
      <c r="Y8" s="36">
        <f>N8</f>
        <v>112</v>
      </c>
      <c r="Z8" s="36">
        <f>COUNTIF(L15:L23,Y8)</f>
        <v>0</v>
      </c>
      <c r="AA8" s="36">
        <f>Z8/(AB4-Z11)</f>
        <v>0</v>
      </c>
      <c r="AB8" s="36">
        <f>IF(AA8=0,0,(AA8*((LOG(AA8))/LOG(2))))</f>
        <v>0</v>
      </c>
      <c r="AD8" s="36">
        <f>N8</f>
        <v>112</v>
      </c>
      <c r="AE8" s="36">
        <f>COUNTIF(L24:L31,AD8)</f>
        <v>0</v>
      </c>
      <c r="AF8" s="36">
        <f>AE8/(AG4-AE11)</f>
        <v>0</v>
      </c>
      <c r="AG8" s="36">
        <f>IF(AF8=0,0,(AF8*((LOG(AF8))/LOG(2))))</f>
        <v>0</v>
      </c>
      <c r="AI8" s="36">
        <f>N8</f>
        <v>112</v>
      </c>
      <c r="AJ8" s="36">
        <f>COUNTIF(L32:L39,AI8)</f>
        <v>0</v>
      </c>
      <c r="AK8" s="36" t="e">
        <f>AJ8/(AL4-AJ11)</f>
        <v>#DIV/0!</v>
      </c>
      <c r="AL8" s="36" t="e">
        <f>IF(AK8=0,0,(AK8*((LOG(AK8))/LOG(2))))</f>
        <v>#DIV/0!</v>
      </c>
      <c r="AN8" s="36">
        <f>N8</f>
        <v>112</v>
      </c>
      <c r="AO8" s="36">
        <f>COUNTIF(L40:L48,AN8)</f>
        <v>0</v>
      </c>
      <c r="AP8" s="36" t="e">
        <f>AO8/(AQ4-AO11)</f>
        <v>#DIV/0!</v>
      </c>
      <c r="AQ8" s="36" t="e">
        <f>IF(AP8=0,0,(AP8*((LOG(AP8))/LOG(2))))</f>
        <v>#DIV/0!</v>
      </c>
      <c r="AS8" s="36">
        <f>N8</f>
        <v>112</v>
      </c>
      <c r="AT8" s="36">
        <f>COUNTIF(L49:L56,AS8)</f>
        <v>0</v>
      </c>
      <c r="AU8" s="36">
        <f>AT8/(AV4-AT11)</f>
        <v>0</v>
      </c>
      <c r="AV8" s="36">
        <f>IF(AU8=0,0,(AU8*((LOG(AU8))/LOG(2))))</f>
        <v>0</v>
      </c>
    </row>
    <row r="9" spans="1:48" x14ac:dyDescent="0.25">
      <c r="A9" s="59">
        <v>21</v>
      </c>
      <c r="B9" s="59">
        <v>269</v>
      </c>
      <c r="C9" s="62">
        <v>22</v>
      </c>
      <c r="D9" s="59">
        <v>278</v>
      </c>
      <c r="E9" s="62">
        <v>13</v>
      </c>
      <c r="F9" s="59">
        <v>297</v>
      </c>
      <c r="G9" s="65"/>
      <c r="H9" s="65"/>
      <c r="I9" s="42"/>
      <c r="J9" s="42"/>
      <c r="K9" s="43">
        <v>0</v>
      </c>
      <c r="L9">
        <v>221</v>
      </c>
      <c r="N9" s="36">
        <v>121</v>
      </c>
      <c r="O9" s="36">
        <f>COUNTIF($L$7:$L$500,N9)</f>
        <v>0</v>
      </c>
      <c r="P9" s="36">
        <f>O9/$Q$4</f>
        <v>0</v>
      </c>
      <c r="Q9" s="36">
        <f>IF(P9=0,0,(P9*((LOG(P9))/LOG(2))))</f>
        <v>0</v>
      </c>
      <c r="T9" s="36">
        <f>N9</f>
        <v>121</v>
      </c>
      <c r="U9" s="36">
        <f>COUNTIF(L7:L14,T9)</f>
        <v>0</v>
      </c>
      <c r="V9" s="36">
        <f>U9/(W4-U11)</f>
        <v>0</v>
      </c>
      <c r="W9" s="36">
        <f>IF(V9=0,0,(V9*((LOG(V9))/LOG(2))))</f>
        <v>0</v>
      </c>
      <c r="Y9" s="36">
        <f>N9</f>
        <v>121</v>
      </c>
      <c r="Z9" s="36">
        <f>COUNTIF(L15:L23,Y9)</f>
        <v>0</v>
      </c>
      <c r="AA9" s="36">
        <f>Z9/(AB4-Z11)</f>
        <v>0</v>
      </c>
      <c r="AB9" s="36">
        <f>IF(AA9=0,0,(AA9*((LOG(AA9))/LOG(2))))</f>
        <v>0</v>
      </c>
      <c r="AD9" s="36">
        <f>N9</f>
        <v>121</v>
      </c>
      <c r="AE9" s="36">
        <f>COUNTIF(L24:L31,AD9)</f>
        <v>0</v>
      </c>
      <c r="AF9" s="36">
        <f>AE9/(AG4-AE11)</f>
        <v>0</v>
      </c>
      <c r="AG9" s="36">
        <f>IF(AF9=0,0,(AF9*((LOG(AF9))/LOG(2))))</f>
        <v>0</v>
      </c>
      <c r="AI9" s="36">
        <f>N9</f>
        <v>121</v>
      </c>
      <c r="AJ9" s="36">
        <f>COUNTIF(L32:L39,AI9)</f>
        <v>0</v>
      </c>
      <c r="AK9" s="36" t="e">
        <f>AJ9/(AL4-AJ11)</f>
        <v>#DIV/0!</v>
      </c>
      <c r="AL9" s="36" t="e">
        <f>IF(AK9=0,0,(AK9*((LOG(AK9))/LOG(2))))</f>
        <v>#DIV/0!</v>
      </c>
      <c r="AN9" s="36">
        <f>N9</f>
        <v>121</v>
      </c>
      <c r="AO9" s="36">
        <f>COUNTIF(L40:L48,AN9)</f>
        <v>0</v>
      </c>
      <c r="AP9" s="36" t="e">
        <f>AO9/(AQ4-AO11)</f>
        <v>#DIV/0!</v>
      </c>
      <c r="AQ9" s="36" t="e">
        <f>IF(AP9=0,0,(AP9*((LOG(AP9))/LOG(2))))</f>
        <v>#DIV/0!</v>
      </c>
      <c r="AS9" s="36">
        <f>N9</f>
        <v>121</v>
      </c>
      <c r="AT9" s="36">
        <f>COUNTIF(L49:L56,AS9)</f>
        <v>0</v>
      </c>
      <c r="AU9" s="36">
        <f>AT9/(AV4-AT11)</f>
        <v>0</v>
      </c>
      <c r="AV9" s="36">
        <f>IF(AU9=0,0,(AU9*((LOG(AU9))/LOG(2))))</f>
        <v>0</v>
      </c>
    </row>
    <row r="10" spans="1:48" x14ac:dyDescent="0.25">
      <c r="A10" s="59">
        <v>12</v>
      </c>
      <c r="B10" s="59">
        <v>407</v>
      </c>
      <c r="C10" s="62">
        <v>13</v>
      </c>
      <c r="D10" s="59">
        <v>414</v>
      </c>
      <c r="E10" s="62">
        <v>13</v>
      </c>
      <c r="F10" s="59">
        <v>422</v>
      </c>
      <c r="G10" s="65"/>
      <c r="H10" s="65"/>
      <c r="I10" s="42"/>
      <c r="J10" s="42"/>
      <c r="K10" s="43">
        <v>0</v>
      </c>
      <c r="L10">
        <v>111</v>
      </c>
      <c r="N10" s="36">
        <v>122</v>
      </c>
      <c r="O10" s="36">
        <f>COUNTIF($L$7:$L$500,N10)</f>
        <v>0</v>
      </c>
      <c r="P10" s="36">
        <f>O10/$Q$4</f>
        <v>0</v>
      </c>
      <c r="Q10" s="36">
        <f>IF(P10=0,0,(P10*((LOG(P10))/LOG(2))))</f>
        <v>0</v>
      </c>
      <c r="T10" s="36">
        <f>N10</f>
        <v>122</v>
      </c>
      <c r="U10" s="36">
        <f>COUNTIF(L7:L14,T10)</f>
        <v>0</v>
      </c>
      <c r="V10" s="36">
        <f>U10/(W4-U11)</f>
        <v>0</v>
      </c>
      <c r="W10" s="36">
        <f>IF(V10=0,0,(V10*((LOG(V10))/LOG(2))))</f>
        <v>0</v>
      </c>
      <c r="Y10" s="36">
        <f>N10</f>
        <v>122</v>
      </c>
      <c r="Z10" s="36">
        <f>COUNTIF(L15:L23,Y10)</f>
        <v>0</v>
      </c>
      <c r="AA10" s="36">
        <f>Z10/(AB4-Z11)</f>
        <v>0</v>
      </c>
      <c r="AB10" s="36">
        <f>IF(AA10=0,0,(AA10*((LOG(AA10))/LOG(2))))</f>
        <v>0</v>
      </c>
      <c r="AD10" s="36">
        <f>N10</f>
        <v>122</v>
      </c>
      <c r="AE10" s="36">
        <f>COUNTIF(L24:L31,AD10)</f>
        <v>0</v>
      </c>
      <c r="AF10" s="36">
        <f>AE10/(AG4-AE11)</f>
        <v>0</v>
      </c>
      <c r="AG10" s="36">
        <f>IF(AF10=0,0,(AF10*((LOG(AF10))/LOG(2))))</f>
        <v>0</v>
      </c>
      <c r="AI10" s="36">
        <f>N10</f>
        <v>122</v>
      </c>
      <c r="AJ10" s="36">
        <f>COUNTIF(L32:L39,AI10)</f>
        <v>0</v>
      </c>
      <c r="AK10" s="36" t="e">
        <f>AJ10/(AL4-AJ11)</f>
        <v>#DIV/0!</v>
      </c>
      <c r="AL10" s="36" t="e">
        <f>IF(AK10=0,0,(AK10*((LOG(AK10))/LOG(2))))</f>
        <v>#DIV/0!</v>
      </c>
      <c r="AN10" s="36">
        <f>N10</f>
        <v>122</v>
      </c>
      <c r="AO10" s="36">
        <f>COUNTIF(L40:L48,AN10)</f>
        <v>0</v>
      </c>
      <c r="AP10" s="36" t="e">
        <f>AO10/(AQ4-AO11)</f>
        <v>#DIV/0!</v>
      </c>
      <c r="AQ10" s="36" t="e">
        <f>IF(AP10=0,0,(AP10*((LOG(AP10))/LOG(2))))</f>
        <v>#DIV/0!</v>
      </c>
      <c r="AS10" s="36">
        <f>N10</f>
        <v>122</v>
      </c>
      <c r="AT10" s="36">
        <f>COUNTIF(L49:L56,AS10)</f>
        <v>0</v>
      </c>
      <c r="AU10" s="36">
        <f>AT10/(AV4-AT11)</f>
        <v>0</v>
      </c>
      <c r="AV10" s="36">
        <f>IF(AU10=0,0,(AU10*((LOG(AU10))/LOG(2))))</f>
        <v>0</v>
      </c>
    </row>
    <row r="11" spans="1:48" x14ac:dyDescent="0.25">
      <c r="A11" s="59">
        <v>21</v>
      </c>
      <c r="B11" s="59">
        <v>521</v>
      </c>
      <c r="C11" s="62">
        <v>22</v>
      </c>
      <c r="D11" s="59">
        <v>542</v>
      </c>
      <c r="E11" s="62">
        <v>13</v>
      </c>
      <c r="F11" s="59">
        <v>554</v>
      </c>
      <c r="G11" s="65"/>
      <c r="H11" s="65"/>
      <c r="I11" s="42"/>
      <c r="J11" s="42"/>
      <c r="K11" s="43">
        <v>0</v>
      </c>
      <c r="L11">
        <v>221</v>
      </c>
      <c r="N11" s="36">
        <v>211</v>
      </c>
      <c r="O11" s="36">
        <f>COUNTIF($L$7:$L$500,N11)</f>
        <v>40</v>
      </c>
      <c r="P11" s="36">
        <f>O11/$Q$4</f>
        <v>0.8</v>
      </c>
      <c r="Q11" s="36">
        <f>IF(P11=0,0,(P11*((LOG(P11))/LOG(2))))</f>
        <v>-0.25754247590988982</v>
      </c>
      <c r="T11" s="36">
        <f>N11</f>
        <v>211</v>
      </c>
      <c r="U11" s="36">
        <f>COUNTIF(L7:L14,T11)</f>
        <v>2</v>
      </c>
      <c r="V11" s="55"/>
      <c r="W11" s="56"/>
      <c r="Y11" s="36">
        <f>N11</f>
        <v>211</v>
      </c>
      <c r="Z11" s="36">
        <f>COUNTIF(L15:L23,Y11)</f>
        <v>8</v>
      </c>
      <c r="AA11" s="55"/>
      <c r="AB11" s="56"/>
      <c r="AD11" s="36">
        <f>N11</f>
        <v>211</v>
      </c>
      <c r="AE11" s="36">
        <f>COUNTIF(L24:L31,AD11)</f>
        <v>7</v>
      </c>
      <c r="AF11" s="55"/>
      <c r="AG11" s="56"/>
      <c r="AI11" s="36">
        <f>N11</f>
        <v>211</v>
      </c>
      <c r="AJ11" s="36">
        <f>COUNTIF(L32:L39,AI11)</f>
        <v>8</v>
      </c>
      <c r="AK11" s="55"/>
      <c r="AL11" s="56"/>
      <c r="AN11" s="36">
        <f>N11</f>
        <v>211</v>
      </c>
      <c r="AO11" s="36">
        <f>COUNTIF(L40:L48,AN11)</f>
        <v>9</v>
      </c>
      <c r="AP11" s="55"/>
      <c r="AQ11" s="56"/>
      <c r="AS11" s="36">
        <f>N11</f>
        <v>211</v>
      </c>
      <c r="AT11" s="36">
        <f>COUNTIF(L49:L56,AS11)</f>
        <v>6</v>
      </c>
      <c r="AU11" s="55"/>
      <c r="AV11" s="56"/>
    </row>
    <row r="12" spans="1:48" x14ac:dyDescent="0.25">
      <c r="A12" s="59">
        <v>21</v>
      </c>
      <c r="B12" s="59">
        <v>654</v>
      </c>
      <c r="C12" s="62">
        <v>22</v>
      </c>
      <c r="D12" s="59">
        <v>670</v>
      </c>
      <c r="E12" s="62">
        <v>13</v>
      </c>
      <c r="F12" s="59">
        <v>686</v>
      </c>
      <c r="G12" s="65"/>
      <c r="H12" s="65"/>
      <c r="I12" s="42"/>
      <c r="J12" s="42"/>
      <c r="K12" s="43">
        <v>0</v>
      </c>
      <c r="L12">
        <v>221</v>
      </c>
      <c r="N12" s="36">
        <v>212</v>
      </c>
      <c r="O12" s="36">
        <f>COUNTIF($L$7:$L$500,N12)</f>
        <v>0</v>
      </c>
      <c r="P12" s="36">
        <f>O12/$Q$4</f>
        <v>0</v>
      </c>
      <c r="Q12" s="36">
        <f>IF(P12=0,0,(P12*((LOG(P12))/LOG(2))))</f>
        <v>0</v>
      </c>
      <c r="T12" s="36">
        <f>N12</f>
        <v>212</v>
      </c>
      <c r="U12" s="36">
        <f>COUNTIF(L7:L14,T12)</f>
        <v>0</v>
      </c>
      <c r="V12" s="36">
        <f>U12/(W4-U11)</f>
        <v>0</v>
      </c>
      <c r="W12" s="36">
        <f>IF(V12=0,0,(V12*((LOG(V12))/LOG(2))))</f>
        <v>0</v>
      </c>
      <c r="Y12" s="36">
        <f>N12</f>
        <v>212</v>
      </c>
      <c r="Z12" s="36">
        <f>COUNTIF(L15:L23,Y12)</f>
        <v>0</v>
      </c>
      <c r="AA12" s="36">
        <f>Z12/(AB4-Z11)</f>
        <v>0</v>
      </c>
      <c r="AB12" s="36">
        <f>IF(AA12=0,0,(AA12*((LOG(AA12))/LOG(2))))</f>
        <v>0</v>
      </c>
      <c r="AD12" s="36">
        <f>N12</f>
        <v>212</v>
      </c>
      <c r="AE12" s="36">
        <f>COUNTIF(L24:L31,AD12)</f>
        <v>0</v>
      </c>
      <c r="AF12" s="36">
        <f>AE12/(AG4-AE11)</f>
        <v>0</v>
      </c>
      <c r="AG12" s="36">
        <f>IF(AF12=0,0,(AF12*((LOG(AF12))/LOG(2))))</f>
        <v>0</v>
      </c>
      <c r="AI12" s="36">
        <f>N12</f>
        <v>212</v>
      </c>
      <c r="AJ12" s="36">
        <f>COUNTIF(L32:L39,AI12)</f>
        <v>0</v>
      </c>
      <c r="AK12" s="36" t="e">
        <f>AJ12/(AL4-AJ11)</f>
        <v>#DIV/0!</v>
      </c>
      <c r="AL12" s="36" t="e">
        <f>IF(AK12=0,0,(AK12*((LOG(AK12))/LOG(2))))</f>
        <v>#DIV/0!</v>
      </c>
      <c r="AN12" s="36">
        <f>N12</f>
        <v>212</v>
      </c>
      <c r="AO12" s="36">
        <f>COUNTIF(L40:L48,AN12)</f>
        <v>0</v>
      </c>
      <c r="AP12" s="36" t="e">
        <f>AO12/(AQ4-AO11)</f>
        <v>#DIV/0!</v>
      </c>
      <c r="AQ12" s="36" t="e">
        <f>IF(AP12=0,0,(AP12*((LOG(AP12))/LOG(2))))</f>
        <v>#DIV/0!</v>
      </c>
      <c r="AS12" s="36">
        <f>N12</f>
        <v>212</v>
      </c>
      <c r="AT12" s="36">
        <f>COUNTIF(L49:L56,AS12)</f>
        <v>0</v>
      </c>
      <c r="AU12" s="36">
        <f>AT12/(AV4-AT11)</f>
        <v>0</v>
      </c>
      <c r="AV12" s="36">
        <f>IF(AU12=0,0,(AU12*((LOG(AU12))/LOG(2))))</f>
        <v>0</v>
      </c>
    </row>
    <row r="13" spans="1:48" x14ac:dyDescent="0.25">
      <c r="A13" s="59">
        <v>21</v>
      </c>
      <c r="B13" s="59">
        <v>790</v>
      </c>
      <c r="C13" s="62">
        <v>22</v>
      </c>
      <c r="D13" s="59">
        <v>800</v>
      </c>
      <c r="E13" s="62">
        <v>13</v>
      </c>
      <c r="F13" s="59">
        <v>818</v>
      </c>
      <c r="G13" s="65"/>
      <c r="H13" s="65"/>
      <c r="I13" s="42"/>
      <c r="J13" s="42"/>
      <c r="K13" s="43">
        <v>0</v>
      </c>
      <c r="L13">
        <v>221</v>
      </c>
      <c r="N13" s="36">
        <v>221</v>
      </c>
      <c r="O13" s="36">
        <f>COUNTIF($L$7:$L$500,N13)</f>
        <v>5</v>
      </c>
      <c r="P13" s="36">
        <f>O13/$Q$4</f>
        <v>0.1</v>
      </c>
      <c r="Q13" s="36">
        <f>IF(P13=0,0,(P13*((LOG(P13))/LOG(2))))</f>
        <v>-0.33219280948873625</v>
      </c>
      <c r="T13" s="36">
        <f>N13</f>
        <v>221</v>
      </c>
      <c r="U13" s="36">
        <f>COUNTIF(L7:L14,T13)</f>
        <v>4</v>
      </c>
      <c r="V13" s="36">
        <f>U13/(W4-U11)</f>
        <v>0.66666666666666663</v>
      </c>
      <c r="W13" s="36">
        <f>IF(V13=0,0,(V13*((LOG(V13))/LOG(2))))</f>
        <v>-0.38997500048077083</v>
      </c>
      <c r="Y13" s="36">
        <f>N13</f>
        <v>221</v>
      </c>
      <c r="Z13" s="36">
        <f>COUNTIF(L15:L23,Y13)</f>
        <v>0</v>
      </c>
      <c r="AA13" s="36">
        <f>Z13/(AB4-Z11)</f>
        <v>0</v>
      </c>
      <c r="AB13" s="36">
        <f>IF(AA13=0,0,(AA13*((LOG(AA13))/LOG(2))))</f>
        <v>0</v>
      </c>
      <c r="AD13" s="36">
        <f>N13</f>
        <v>221</v>
      </c>
      <c r="AE13" s="36">
        <f>COUNTIF(L24:L31,AD13)</f>
        <v>0</v>
      </c>
      <c r="AF13" s="36">
        <f>AE13/(AG4-AE11)</f>
        <v>0</v>
      </c>
      <c r="AG13" s="36">
        <f>IF(AF13=0,0,(AF13*((LOG(AF13))/LOG(2))))</f>
        <v>0</v>
      </c>
      <c r="AI13" s="36">
        <f>N13</f>
        <v>221</v>
      </c>
      <c r="AJ13" s="36">
        <f>COUNTIF(L32:L39,AI13)</f>
        <v>0</v>
      </c>
      <c r="AK13" s="36" t="e">
        <f>AJ13/(AL4-AJ11)</f>
        <v>#DIV/0!</v>
      </c>
      <c r="AL13" s="36" t="e">
        <f>IF(AK13=0,0,(AK13*((LOG(AK13))/LOG(2))))</f>
        <v>#DIV/0!</v>
      </c>
      <c r="AN13" s="36">
        <f>N13</f>
        <v>221</v>
      </c>
      <c r="AO13" s="36">
        <f>COUNTIF(L40:L48,AN13)</f>
        <v>0</v>
      </c>
      <c r="AP13" s="36" t="e">
        <f>AO13/(AQ4-AO11)</f>
        <v>#DIV/0!</v>
      </c>
      <c r="AQ13" s="36" t="e">
        <f>IF(AP13=0,0,(AP13*((LOG(AP13))/LOG(2))))</f>
        <v>#DIV/0!</v>
      </c>
      <c r="AS13" s="36">
        <f>N13</f>
        <v>221</v>
      </c>
      <c r="AT13" s="36">
        <f>COUNTIF(L49:L56,AS13)</f>
        <v>1</v>
      </c>
      <c r="AU13" s="36">
        <f>AT13/(AV4-AT11)</f>
        <v>0.5</v>
      </c>
      <c r="AV13" s="36">
        <f>IF(AU13=0,0,(AU13*((LOG(AU13))/LOG(2))))</f>
        <v>-0.5</v>
      </c>
    </row>
    <row r="14" spans="1:48" x14ac:dyDescent="0.25">
      <c r="A14" s="59">
        <v>21</v>
      </c>
      <c r="B14" s="59">
        <v>917</v>
      </c>
      <c r="C14" s="62">
        <v>11</v>
      </c>
      <c r="D14" s="59">
        <v>941</v>
      </c>
      <c r="E14" s="62">
        <v>11</v>
      </c>
      <c r="F14" s="59">
        <v>946</v>
      </c>
      <c r="G14" s="65"/>
      <c r="H14" s="65"/>
      <c r="I14" s="42"/>
      <c r="J14" s="42"/>
      <c r="K14" s="43">
        <v>0</v>
      </c>
      <c r="L14">
        <v>211</v>
      </c>
      <c r="N14" s="36">
        <v>222</v>
      </c>
      <c r="O14" s="36">
        <f>COUNTIF($L$7:$L$500,N14)</f>
        <v>0</v>
      </c>
      <c r="P14" s="36">
        <f>O14/$Q$4</f>
        <v>0</v>
      </c>
      <c r="Q14" s="36">
        <f>IF(P14=0,0,(P14*((LOG(P14))/LOG(2))))</f>
        <v>0</v>
      </c>
      <c r="T14" s="36">
        <f>N14</f>
        <v>222</v>
      </c>
      <c r="U14" s="36">
        <f>COUNTIF(L7:L14,T14)</f>
        <v>0</v>
      </c>
      <c r="V14" s="36">
        <f>U14/(W4-U11)</f>
        <v>0</v>
      </c>
      <c r="W14" s="36">
        <f>IF(V14=0,0,(V14*((LOG(V14))/LOG(2))))</f>
        <v>0</v>
      </c>
      <c r="Y14" s="36">
        <f>N14</f>
        <v>222</v>
      </c>
      <c r="Z14" s="36">
        <f>COUNTIF(L15:L23,Y14)</f>
        <v>0</v>
      </c>
      <c r="AA14" s="36">
        <f>Z14/(AB4-Z11)</f>
        <v>0</v>
      </c>
      <c r="AB14" s="36">
        <f>IF(AA14=0,0,(AA14*((LOG(AA14))/LOG(2))))</f>
        <v>0</v>
      </c>
      <c r="AD14" s="36">
        <f>N14</f>
        <v>222</v>
      </c>
      <c r="AE14" s="36">
        <f>COUNTIF(L24:L31,AD14)</f>
        <v>0</v>
      </c>
      <c r="AF14" s="36">
        <f>AE14/(AG4-AE11)</f>
        <v>0</v>
      </c>
      <c r="AG14" s="36">
        <f>IF(AF14=0,0,(AF14*((LOG(AF14))/LOG(2))))</f>
        <v>0</v>
      </c>
      <c r="AI14" s="36">
        <f>N14</f>
        <v>222</v>
      </c>
      <c r="AJ14" s="36">
        <f>COUNTIF(L32:L39,AI14)</f>
        <v>0</v>
      </c>
      <c r="AK14" s="36" t="e">
        <f>AJ14/(AL4-AJ11)</f>
        <v>#DIV/0!</v>
      </c>
      <c r="AL14" s="36" t="e">
        <f>IF(AK14=0,0,(AK14*((LOG(AK14))/LOG(2))))</f>
        <v>#DIV/0!</v>
      </c>
      <c r="AN14" s="36">
        <f>N14</f>
        <v>222</v>
      </c>
      <c r="AO14" s="36">
        <f>COUNTIF(L40:L48,AN14)</f>
        <v>0</v>
      </c>
      <c r="AP14" s="36" t="e">
        <f>AO14/(AQ4-AO11)</f>
        <v>#DIV/0!</v>
      </c>
      <c r="AQ14" s="36" t="e">
        <f>IF(AP14=0,0,(AP14*((LOG(AP14))/LOG(2))))</f>
        <v>#DIV/0!</v>
      </c>
      <c r="AS14" s="36">
        <f>N14</f>
        <v>222</v>
      </c>
      <c r="AT14" s="36">
        <f>COUNTIF(L49:L56,AS14)</f>
        <v>0</v>
      </c>
      <c r="AU14" s="36">
        <f>AT14/(AV4-AT11)</f>
        <v>0</v>
      </c>
      <c r="AV14" s="36">
        <f>IF(AU14=0,0,(AU14*((LOG(AU14))/LOG(2))))</f>
        <v>0</v>
      </c>
    </row>
    <row r="15" spans="1:48" x14ac:dyDescent="0.25">
      <c r="A15" s="60">
        <v>21</v>
      </c>
      <c r="B15" s="60">
        <v>1042</v>
      </c>
      <c r="C15" s="63">
        <v>11</v>
      </c>
      <c r="D15" s="60">
        <v>1063</v>
      </c>
      <c r="E15" s="63">
        <v>11</v>
      </c>
      <c r="F15" s="60">
        <v>1083</v>
      </c>
      <c r="G15" s="66"/>
      <c r="H15" s="66"/>
      <c r="I15" s="41"/>
      <c r="J15" s="41"/>
      <c r="K15" s="51">
        <v>0</v>
      </c>
      <c r="L15">
        <v>211</v>
      </c>
      <c r="P15">
        <f>SUM(P7:P14)</f>
        <v>1</v>
      </c>
      <c r="Q15">
        <f>-SUM(Q7:Q14)</f>
        <v>0.92192809488736227</v>
      </c>
      <c r="V15">
        <f>SUM(V7:V14)</f>
        <v>1</v>
      </c>
      <c r="W15">
        <f>-SUM(W7:W14)</f>
        <v>0.91829583405448945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</v>
      </c>
      <c r="AK15" t="e">
        <f>SUM(AK7:AK14)</f>
        <v>#DIV/0!</v>
      </c>
      <c r="AL15" t="e">
        <f>-SUM(AL7:AL14)</f>
        <v>#DIV/0!</v>
      </c>
      <c r="AP15" t="e">
        <f>SUM(AP7:AP14)</f>
        <v>#DIV/0!</v>
      </c>
      <c r="AQ15" t="e">
        <f>-SUM(AQ7:AQ14)</f>
        <v>#DIV/0!</v>
      </c>
      <c r="AU15">
        <f>SUM(AU7:AU14)</f>
        <v>1</v>
      </c>
      <c r="AV15">
        <f>-SUM(AV7:AV14)</f>
        <v>1</v>
      </c>
    </row>
    <row r="16" spans="1:48" x14ac:dyDescent="0.25">
      <c r="A16" s="60">
        <v>21</v>
      </c>
      <c r="B16" s="60">
        <v>1200</v>
      </c>
      <c r="C16" s="63">
        <v>11</v>
      </c>
      <c r="D16" s="60">
        <v>1220</v>
      </c>
      <c r="E16" s="63">
        <v>11</v>
      </c>
      <c r="F16" s="60">
        <v>1228</v>
      </c>
      <c r="G16" s="66"/>
      <c r="H16" s="66"/>
      <c r="I16" s="41"/>
      <c r="J16" s="41"/>
      <c r="K16" s="51">
        <v>0</v>
      </c>
      <c r="L16">
        <v>211</v>
      </c>
      <c r="P16" s="28" t="s">
        <v>84</v>
      </c>
      <c r="Q16" s="28">
        <f>Q15/(LOG(Q4)/LOG(2))</f>
        <v>0.16335074174243996</v>
      </c>
      <c r="V16" s="28" t="s">
        <v>111</v>
      </c>
      <c r="W16" s="28">
        <f>W15/(LOG(W4)/LOG(2))</f>
        <v>0.30609861135149646</v>
      </c>
      <c r="AA16" s="28" t="s">
        <v>114</v>
      </c>
      <c r="AB16" s="28">
        <f>AB15/(LOG(AB4)/LOG(2))</f>
        <v>0</v>
      </c>
      <c r="AF16" s="28" t="s">
        <v>115</v>
      </c>
      <c r="AG16" s="28">
        <f>AG15/(LOG(AG4)/LOG(2))</f>
        <v>0</v>
      </c>
      <c r="AK16" s="28" t="s">
        <v>116</v>
      </c>
      <c r="AL16" s="28" t="e">
        <f>AL15/(LOG(AL4)/LOG(2))</f>
        <v>#DIV/0!</v>
      </c>
      <c r="AP16" s="28" t="s">
        <v>117</v>
      </c>
      <c r="AQ16" s="28" t="e">
        <f>AQ15/(LOG(AQ4)/LOG(2))</f>
        <v>#DIV/0!</v>
      </c>
      <c r="AU16" s="28" t="s">
        <v>118</v>
      </c>
      <c r="AV16" s="28">
        <f>AV15/(LOG(AV4)/LOG(2))</f>
        <v>0.33333333333333331</v>
      </c>
    </row>
    <row r="17" spans="1:22" x14ac:dyDescent="0.25">
      <c r="A17" s="60">
        <v>12</v>
      </c>
      <c r="B17" s="60">
        <v>1341</v>
      </c>
      <c r="C17" s="63">
        <v>13</v>
      </c>
      <c r="D17" s="60">
        <v>1360</v>
      </c>
      <c r="E17" s="63">
        <v>13</v>
      </c>
      <c r="F17" s="60">
        <v>1375</v>
      </c>
      <c r="G17" s="66"/>
      <c r="H17" s="66"/>
      <c r="I17" s="41"/>
      <c r="J17" s="41"/>
      <c r="K17" s="51">
        <v>0</v>
      </c>
      <c r="L17">
        <v>111</v>
      </c>
    </row>
    <row r="18" spans="1:22" x14ac:dyDescent="0.25">
      <c r="A18" s="60">
        <v>21</v>
      </c>
      <c r="B18" s="60">
        <v>1473</v>
      </c>
      <c r="C18" s="63">
        <v>11</v>
      </c>
      <c r="D18" s="60">
        <v>1498</v>
      </c>
      <c r="E18" s="63">
        <v>11</v>
      </c>
      <c r="F18" s="60">
        <v>1506</v>
      </c>
      <c r="G18" s="66"/>
      <c r="H18" s="66"/>
      <c r="I18" s="41"/>
      <c r="J18" s="41"/>
      <c r="K18" s="51">
        <v>0</v>
      </c>
      <c r="L18">
        <v>211</v>
      </c>
    </row>
    <row r="19" spans="1:22" x14ac:dyDescent="0.25">
      <c r="A19" s="60">
        <v>21</v>
      </c>
      <c r="B19" s="60">
        <v>1607</v>
      </c>
      <c r="C19" s="63">
        <v>11</v>
      </c>
      <c r="D19" s="60">
        <v>1623</v>
      </c>
      <c r="E19" s="63">
        <v>11</v>
      </c>
      <c r="F19" s="60">
        <v>1630</v>
      </c>
      <c r="G19" s="66"/>
      <c r="H19" s="66"/>
      <c r="I19" s="41"/>
      <c r="J19" s="41"/>
      <c r="K19" s="51">
        <v>0</v>
      </c>
      <c r="L19">
        <v>211</v>
      </c>
      <c r="N19" s="40" t="s">
        <v>97</v>
      </c>
      <c r="O19" s="40"/>
      <c r="P19" s="45"/>
      <c r="Q19" s="45"/>
      <c r="R19" s="45"/>
      <c r="S19" s="45"/>
      <c r="T19" s="45"/>
      <c r="U19" s="45"/>
      <c r="V19" s="46"/>
    </row>
    <row r="20" spans="1:22" x14ac:dyDescent="0.25">
      <c r="A20" s="60">
        <v>21</v>
      </c>
      <c r="B20" s="60">
        <v>1736</v>
      </c>
      <c r="C20" s="63">
        <v>11</v>
      </c>
      <c r="D20" s="60">
        <v>1753</v>
      </c>
      <c r="E20" s="63">
        <v>11</v>
      </c>
      <c r="F20" s="60">
        <v>1760</v>
      </c>
      <c r="G20" s="66"/>
      <c r="H20" s="66"/>
      <c r="I20" s="41"/>
      <c r="J20" s="41"/>
      <c r="K20" s="51">
        <v>0</v>
      </c>
      <c r="L20">
        <v>211</v>
      </c>
      <c r="N20" s="40">
        <f>COUNTIF(L7:L56,G3)</f>
        <v>40</v>
      </c>
      <c r="O20" s="40"/>
      <c r="P20" s="47">
        <v>8</v>
      </c>
      <c r="Q20" s="47">
        <v>9</v>
      </c>
      <c r="R20" s="47">
        <v>8</v>
      </c>
      <c r="S20" s="47">
        <v>8</v>
      </c>
      <c r="T20" s="47">
        <v>9</v>
      </c>
      <c r="U20" s="47">
        <v>8</v>
      </c>
      <c r="V20" s="46"/>
    </row>
    <row r="21" spans="1:22" x14ac:dyDescent="0.25">
      <c r="A21" s="60">
        <v>21</v>
      </c>
      <c r="B21" s="60">
        <v>1852</v>
      </c>
      <c r="C21" s="63">
        <v>11</v>
      </c>
      <c r="D21" s="60">
        <v>1867</v>
      </c>
      <c r="E21" s="63">
        <v>11</v>
      </c>
      <c r="F21" s="60">
        <v>1871</v>
      </c>
      <c r="G21" s="66"/>
      <c r="H21" s="66"/>
      <c r="I21" s="41"/>
      <c r="J21" s="41"/>
      <c r="K21" s="51">
        <v>0</v>
      </c>
      <c r="L21">
        <v>211</v>
      </c>
      <c r="O21" s="41"/>
      <c r="P21" s="45" t="s">
        <v>98</v>
      </c>
      <c r="Q21" s="45"/>
      <c r="R21" s="45"/>
      <c r="S21" s="45"/>
      <c r="T21" s="45"/>
      <c r="U21" s="45"/>
      <c r="V21" s="45"/>
    </row>
    <row r="22" spans="1:22" x14ac:dyDescent="0.25">
      <c r="A22" s="60">
        <v>21</v>
      </c>
      <c r="B22" s="60">
        <v>1969</v>
      </c>
      <c r="C22" s="63">
        <v>11</v>
      </c>
      <c r="D22" s="60">
        <v>1984</v>
      </c>
      <c r="E22" s="63">
        <v>11</v>
      </c>
      <c r="F22" s="60">
        <v>1991</v>
      </c>
      <c r="G22" s="66"/>
      <c r="H22" s="66"/>
      <c r="I22" s="41"/>
      <c r="J22" s="41"/>
      <c r="K22" s="51">
        <v>0</v>
      </c>
      <c r="L22">
        <v>211</v>
      </c>
      <c r="O22" s="41"/>
      <c r="P22" s="47" t="s">
        <v>105</v>
      </c>
      <c r="Q22" s="47" t="s">
        <v>106</v>
      </c>
      <c r="R22" s="47" t="s">
        <v>107</v>
      </c>
      <c r="S22" s="47" t="s">
        <v>108</v>
      </c>
      <c r="T22" s="47" t="s">
        <v>109</v>
      </c>
      <c r="U22" s="47" t="s">
        <v>110</v>
      </c>
      <c r="V22" s="45"/>
    </row>
    <row r="23" spans="1:22" x14ac:dyDescent="0.25">
      <c r="A23" s="60">
        <v>21</v>
      </c>
      <c r="B23" s="60">
        <v>2087</v>
      </c>
      <c r="C23" s="63">
        <v>11</v>
      </c>
      <c r="D23" s="60">
        <v>2098</v>
      </c>
      <c r="E23" s="63">
        <v>11</v>
      </c>
      <c r="F23" s="60">
        <v>2108</v>
      </c>
      <c r="G23" s="66"/>
      <c r="H23" s="66"/>
      <c r="I23" s="41"/>
      <c r="J23" s="41"/>
      <c r="K23" s="51">
        <v>0</v>
      </c>
      <c r="L23">
        <v>211</v>
      </c>
      <c r="O23" s="45" t="s">
        <v>99</v>
      </c>
      <c r="P23" s="47">
        <f>$G$3</f>
        <v>211</v>
      </c>
      <c r="Q23" s="47">
        <f>$G$3</f>
        <v>211</v>
      </c>
      <c r="R23" s="47">
        <f>$G$3</f>
        <v>211</v>
      </c>
      <c r="S23" s="47">
        <f>$G$3</f>
        <v>211</v>
      </c>
      <c r="T23" s="47">
        <f>$G$3</f>
        <v>211</v>
      </c>
      <c r="U23" s="47">
        <f>$G$3</f>
        <v>211</v>
      </c>
      <c r="V23" s="45"/>
    </row>
    <row r="24" spans="1:22" x14ac:dyDescent="0.25">
      <c r="A24" s="59">
        <v>12</v>
      </c>
      <c r="B24" s="59">
        <v>2212</v>
      </c>
      <c r="C24" s="62">
        <v>13</v>
      </c>
      <c r="D24" s="59">
        <v>2217</v>
      </c>
      <c r="E24" s="62">
        <v>13</v>
      </c>
      <c r="F24" s="59">
        <v>2224</v>
      </c>
      <c r="G24" s="65"/>
      <c r="H24" s="65"/>
      <c r="I24" s="42"/>
      <c r="J24" s="42"/>
      <c r="K24" s="43">
        <v>0</v>
      </c>
      <c r="L24">
        <v>111</v>
      </c>
      <c r="O24" s="45" t="s">
        <v>100</v>
      </c>
      <c r="P24" s="47">
        <f>U11</f>
        <v>2</v>
      </c>
      <c r="Q24" s="47">
        <f>Z11</f>
        <v>8</v>
      </c>
      <c r="R24" s="47">
        <f>AE11</f>
        <v>7</v>
      </c>
      <c r="S24" s="47">
        <f>AJ11</f>
        <v>8</v>
      </c>
      <c r="T24" s="47">
        <f>AO11</f>
        <v>9</v>
      </c>
      <c r="U24" s="47">
        <f>AT11</f>
        <v>6</v>
      </c>
      <c r="V24" s="45"/>
    </row>
    <row r="25" spans="1:22" x14ac:dyDescent="0.25">
      <c r="A25" s="59">
        <v>21</v>
      </c>
      <c r="B25" s="59">
        <v>2322</v>
      </c>
      <c r="C25" s="62">
        <v>11</v>
      </c>
      <c r="D25" s="59">
        <v>2342</v>
      </c>
      <c r="E25" s="62">
        <v>11</v>
      </c>
      <c r="F25" s="59">
        <v>2349</v>
      </c>
      <c r="G25" s="65"/>
      <c r="H25" s="65"/>
      <c r="I25" s="42"/>
      <c r="J25" s="42"/>
      <c r="K25" s="43">
        <v>0</v>
      </c>
      <c r="L25">
        <v>211</v>
      </c>
      <c r="O25" s="48" t="s">
        <v>101</v>
      </c>
      <c r="P25" s="42"/>
      <c r="Q25" s="42"/>
      <c r="R25" s="42"/>
      <c r="S25" s="42"/>
      <c r="T25" s="42"/>
      <c r="U25" s="42"/>
      <c r="V25" s="42"/>
    </row>
    <row r="26" spans="1:22" x14ac:dyDescent="0.25">
      <c r="A26" s="59">
        <v>21</v>
      </c>
      <c r="B26" s="59">
        <v>2443</v>
      </c>
      <c r="C26" s="62">
        <v>11</v>
      </c>
      <c r="D26" s="59">
        <v>2477</v>
      </c>
      <c r="E26" s="62">
        <v>11</v>
      </c>
      <c r="F26" s="59">
        <v>2484</v>
      </c>
      <c r="G26" s="65"/>
      <c r="H26" s="65"/>
      <c r="I26" s="42"/>
      <c r="J26" s="42"/>
      <c r="K26" s="43">
        <v>0</v>
      </c>
      <c r="L26">
        <v>211</v>
      </c>
      <c r="O26" s="49" t="s">
        <v>102</v>
      </c>
      <c r="P26" s="44"/>
      <c r="Q26" s="44"/>
      <c r="R26" s="44"/>
      <c r="S26" s="44"/>
      <c r="T26" s="44"/>
      <c r="U26" s="44"/>
      <c r="V26" s="41"/>
    </row>
    <row r="27" spans="1:22" x14ac:dyDescent="0.25">
      <c r="A27" s="59">
        <v>21</v>
      </c>
      <c r="B27" s="59">
        <v>2578</v>
      </c>
      <c r="C27" s="62">
        <v>11</v>
      </c>
      <c r="D27" s="59">
        <v>2593</v>
      </c>
      <c r="E27" s="62">
        <v>11</v>
      </c>
      <c r="F27" s="59">
        <v>2601</v>
      </c>
      <c r="G27" s="65"/>
      <c r="H27" s="65"/>
      <c r="I27" s="42"/>
      <c r="J27" s="42"/>
      <c r="K27" s="43">
        <v>0</v>
      </c>
      <c r="L27">
        <v>211</v>
      </c>
      <c r="O27" s="48" t="s">
        <v>103</v>
      </c>
      <c r="P27" s="42"/>
      <c r="Q27" s="42"/>
      <c r="R27" s="42"/>
      <c r="S27" s="42"/>
      <c r="T27" s="42"/>
      <c r="U27" s="42"/>
      <c r="V27" s="42"/>
    </row>
    <row r="28" spans="1:22" x14ac:dyDescent="0.25">
      <c r="A28" s="59">
        <v>21</v>
      </c>
      <c r="B28" s="59">
        <v>2695</v>
      </c>
      <c r="C28" s="62">
        <v>11</v>
      </c>
      <c r="D28" s="59">
        <v>2709</v>
      </c>
      <c r="E28" s="62">
        <v>11</v>
      </c>
      <c r="F28" s="59">
        <v>2716</v>
      </c>
      <c r="G28" s="65"/>
      <c r="H28" s="65"/>
      <c r="I28" s="42"/>
      <c r="J28" s="42"/>
      <c r="K28" s="43">
        <v>0</v>
      </c>
      <c r="L28">
        <v>211</v>
      </c>
      <c r="N28" s="41"/>
      <c r="O28" s="50" t="s">
        <v>104</v>
      </c>
      <c r="P28">
        <f>F14/P20</f>
        <v>118.25</v>
      </c>
      <c r="Q28">
        <f>(F23-F14)/Q20</f>
        <v>129.11111111111111</v>
      </c>
      <c r="R28">
        <f>(F31-F23)/R20</f>
        <v>117.625</v>
      </c>
      <c r="S28">
        <f>(F39-F31)/S20</f>
        <v>113.5</v>
      </c>
      <c r="T28">
        <f>(F48-F39)/T20</f>
        <v>110.88888888888889</v>
      </c>
      <c r="U28">
        <f>(F56-F48)/U20</f>
        <v>116.375</v>
      </c>
    </row>
    <row r="29" spans="1:22" x14ac:dyDescent="0.25">
      <c r="A29" s="59">
        <v>21</v>
      </c>
      <c r="B29" s="59">
        <v>2810</v>
      </c>
      <c r="C29" s="62">
        <v>11</v>
      </c>
      <c r="D29" s="59">
        <v>2819</v>
      </c>
      <c r="E29" s="62">
        <v>11</v>
      </c>
      <c r="F29" s="59">
        <v>2823</v>
      </c>
      <c r="G29" s="65"/>
      <c r="H29" s="65"/>
      <c r="I29" s="42"/>
      <c r="J29" s="42"/>
      <c r="K29" s="43">
        <v>0</v>
      </c>
      <c r="L29">
        <v>211</v>
      </c>
    </row>
    <row r="30" spans="1:22" x14ac:dyDescent="0.25">
      <c r="A30" s="59">
        <v>21</v>
      </c>
      <c r="B30" s="59">
        <v>2917</v>
      </c>
      <c r="C30" s="62">
        <v>11</v>
      </c>
      <c r="D30" s="59">
        <v>2929</v>
      </c>
      <c r="E30" s="62">
        <v>11</v>
      </c>
      <c r="F30" s="59">
        <v>2936</v>
      </c>
      <c r="G30" s="65"/>
      <c r="H30" s="65"/>
      <c r="I30" s="42"/>
      <c r="J30" s="42"/>
      <c r="K30" s="43">
        <v>0</v>
      </c>
      <c r="L30">
        <v>211</v>
      </c>
    </row>
    <row r="31" spans="1:22" x14ac:dyDescent="0.25">
      <c r="A31" s="59">
        <v>21</v>
      </c>
      <c r="B31" s="59">
        <v>3028</v>
      </c>
      <c r="C31" s="62">
        <v>11</v>
      </c>
      <c r="D31" s="59">
        <v>3039</v>
      </c>
      <c r="E31" s="62">
        <v>11</v>
      </c>
      <c r="F31" s="59">
        <v>3049</v>
      </c>
      <c r="G31" s="65"/>
      <c r="H31" s="65"/>
      <c r="I31" s="42"/>
      <c r="J31" s="42"/>
      <c r="K31" s="43">
        <v>0</v>
      </c>
      <c r="L31">
        <v>211</v>
      </c>
    </row>
    <row r="32" spans="1:22" x14ac:dyDescent="0.25">
      <c r="A32" s="60">
        <v>21</v>
      </c>
      <c r="B32" s="60">
        <v>3147</v>
      </c>
      <c r="C32" s="63">
        <v>11</v>
      </c>
      <c r="D32" s="60">
        <v>3159</v>
      </c>
      <c r="E32" s="63">
        <v>11</v>
      </c>
      <c r="F32" s="60">
        <v>3166</v>
      </c>
      <c r="G32" s="66"/>
      <c r="H32" s="66"/>
      <c r="I32" s="41"/>
      <c r="J32" s="41"/>
      <c r="K32" s="51">
        <v>0</v>
      </c>
      <c r="L32">
        <v>211</v>
      </c>
    </row>
    <row r="33" spans="1:12" x14ac:dyDescent="0.25">
      <c r="A33" s="60">
        <v>21</v>
      </c>
      <c r="B33" s="60">
        <v>3257</v>
      </c>
      <c r="C33" s="63">
        <v>11</v>
      </c>
      <c r="D33" s="60">
        <v>3266</v>
      </c>
      <c r="E33" s="63">
        <v>11</v>
      </c>
      <c r="F33" s="60">
        <v>3274</v>
      </c>
      <c r="G33" s="66"/>
      <c r="H33" s="66"/>
      <c r="I33" s="41"/>
      <c r="J33" s="41"/>
      <c r="K33" s="51">
        <v>0</v>
      </c>
      <c r="L33">
        <v>211</v>
      </c>
    </row>
    <row r="34" spans="1:12" x14ac:dyDescent="0.25">
      <c r="A34" s="60">
        <v>21</v>
      </c>
      <c r="B34" s="60">
        <v>3366</v>
      </c>
      <c r="C34" s="63">
        <v>11</v>
      </c>
      <c r="D34" s="60">
        <v>3378</v>
      </c>
      <c r="E34" s="63">
        <v>11</v>
      </c>
      <c r="F34" s="60">
        <v>3383</v>
      </c>
      <c r="G34" s="66"/>
      <c r="H34" s="66"/>
      <c r="I34" s="41"/>
      <c r="J34" s="41"/>
      <c r="K34" s="51">
        <v>0</v>
      </c>
      <c r="L34">
        <v>211</v>
      </c>
    </row>
    <row r="35" spans="1:12" x14ac:dyDescent="0.25">
      <c r="A35" s="60">
        <v>21</v>
      </c>
      <c r="B35" s="60">
        <v>3483</v>
      </c>
      <c r="C35" s="63">
        <v>11</v>
      </c>
      <c r="D35" s="60">
        <v>3491</v>
      </c>
      <c r="E35" s="63">
        <v>11</v>
      </c>
      <c r="F35" s="60">
        <v>3498</v>
      </c>
      <c r="G35" s="66"/>
      <c r="H35" s="66"/>
      <c r="I35" s="41"/>
      <c r="J35" s="41"/>
      <c r="K35" s="51">
        <v>0</v>
      </c>
      <c r="L35">
        <v>211</v>
      </c>
    </row>
    <row r="36" spans="1:12" x14ac:dyDescent="0.25">
      <c r="A36" s="60">
        <v>21</v>
      </c>
      <c r="B36" s="60">
        <v>3591</v>
      </c>
      <c r="C36" s="63">
        <v>11</v>
      </c>
      <c r="D36" s="60">
        <v>3604</v>
      </c>
      <c r="E36" s="63">
        <v>11</v>
      </c>
      <c r="F36" s="60">
        <v>3612</v>
      </c>
      <c r="G36" s="66"/>
      <c r="H36" s="66"/>
      <c r="I36" s="41"/>
      <c r="J36" s="41"/>
      <c r="K36" s="51">
        <v>0</v>
      </c>
      <c r="L36">
        <v>211</v>
      </c>
    </row>
    <row r="37" spans="1:12" x14ac:dyDescent="0.25">
      <c r="A37" s="60">
        <v>21</v>
      </c>
      <c r="B37" s="60">
        <v>3704</v>
      </c>
      <c r="C37" s="63">
        <v>11</v>
      </c>
      <c r="D37" s="60">
        <v>3715</v>
      </c>
      <c r="E37" s="63">
        <v>11</v>
      </c>
      <c r="F37" s="60">
        <v>3722</v>
      </c>
      <c r="G37" s="66"/>
      <c r="H37" s="66"/>
      <c r="I37" s="41"/>
      <c r="J37" s="41"/>
      <c r="K37" s="51">
        <v>0</v>
      </c>
      <c r="L37">
        <v>211</v>
      </c>
    </row>
    <row r="38" spans="1:12" x14ac:dyDescent="0.25">
      <c r="A38" s="60">
        <v>21</v>
      </c>
      <c r="B38" s="60">
        <v>3812</v>
      </c>
      <c r="C38" s="63">
        <v>11</v>
      </c>
      <c r="D38" s="60">
        <v>3826</v>
      </c>
      <c r="E38" s="63">
        <v>11</v>
      </c>
      <c r="F38" s="60">
        <v>3833</v>
      </c>
      <c r="G38" s="66"/>
      <c r="H38" s="66"/>
      <c r="I38" s="41"/>
      <c r="J38" s="41"/>
      <c r="K38" s="51">
        <v>0</v>
      </c>
      <c r="L38">
        <v>211</v>
      </c>
    </row>
    <row r="39" spans="1:12" x14ac:dyDescent="0.25">
      <c r="A39" s="60">
        <v>21</v>
      </c>
      <c r="B39" s="60">
        <v>3931</v>
      </c>
      <c r="C39" s="63">
        <v>11</v>
      </c>
      <c r="D39" s="60">
        <v>3947</v>
      </c>
      <c r="E39" s="63">
        <v>11</v>
      </c>
      <c r="F39" s="60">
        <v>3957</v>
      </c>
      <c r="G39" s="66"/>
      <c r="H39" s="66"/>
      <c r="I39" s="41"/>
      <c r="J39" s="41"/>
      <c r="K39" s="51">
        <v>0</v>
      </c>
      <c r="L39">
        <v>211</v>
      </c>
    </row>
    <row r="40" spans="1:12" x14ac:dyDescent="0.25">
      <c r="A40" s="59">
        <v>21</v>
      </c>
      <c r="B40" s="59">
        <v>4048</v>
      </c>
      <c r="C40" s="62">
        <v>11</v>
      </c>
      <c r="D40" s="59">
        <v>4059</v>
      </c>
      <c r="E40" s="62">
        <v>11</v>
      </c>
      <c r="F40" s="59">
        <v>4063</v>
      </c>
      <c r="G40" s="65"/>
      <c r="H40" s="65"/>
      <c r="I40" s="42"/>
      <c r="J40" s="42"/>
      <c r="K40" s="43">
        <v>0</v>
      </c>
      <c r="L40">
        <v>211</v>
      </c>
    </row>
    <row r="41" spans="1:12" x14ac:dyDescent="0.25">
      <c r="A41" s="59">
        <v>21</v>
      </c>
      <c r="B41" s="59">
        <v>4159</v>
      </c>
      <c r="C41" s="62">
        <v>11</v>
      </c>
      <c r="D41" s="59">
        <v>4168</v>
      </c>
      <c r="E41" s="62">
        <v>11</v>
      </c>
      <c r="F41" s="59">
        <v>4172</v>
      </c>
      <c r="G41" s="65"/>
      <c r="H41" s="65"/>
      <c r="I41" s="42"/>
      <c r="J41" s="42"/>
      <c r="K41" s="43">
        <v>0</v>
      </c>
      <c r="L41">
        <v>211</v>
      </c>
    </row>
    <row r="42" spans="1:12" x14ac:dyDescent="0.25">
      <c r="A42" s="59">
        <v>21</v>
      </c>
      <c r="B42" s="59">
        <v>4270</v>
      </c>
      <c r="C42" s="62">
        <v>11</v>
      </c>
      <c r="D42" s="59">
        <v>4282</v>
      </c>
      <c r="E42" s="62">
        <v>11</v>
      </c>
      <c r="F42" s="59">
        <v>4289</v>
      </c>
      <c r="G42" s="65"/>
      <c r="H42" s="65"/>
      <c r="I42" s="42"/>
      <c r="J42" s="42"/>
      <c r="K42" s="43">
        <v>0</v>
      </c>
      <c r="L42">
        <v>211</v>
      </c>
    </row>
    <row r="43" spans="1:12" x14ac:dyDescent="0.25">
      <c r="A43" s="59">
        <v>21</v>
      </c>
      <c r="B43" s="59">
        <v>4382</v>
      </c>
      <c r="C43" s="62">
        <v>11</v>
      </c>
      <c r="D43" s="59">
        <v>4394</v>
      </c>
      <c r="E43" s="62">
        <v>11</v>
      </c>
      <c r="F43" s="59">
        <v>4401</v>
      </c>
      <c r="G43" s="65"/>
      <c r="H43" s="65"/>
      <c r="I43" s="42"/>
      <c r="J43" s="42"/>
      <c r="K43" s="43">
        <v>0</v>
      </c>
      <c r="L43">
        <v>211</v>
      </c>
    </row>
    <row r="44" spans="1:12" x14ac:dyDescent="0.25">
      <c r="A44" s="59">
        <v>21</v>
      </c>
      <c r="B44" s="59">
        <v>4492</v>
      </c>
      <c r="C44" s="62">
        <v>11</v>
      </c>
      <c r="D44" s="59">
        <v>4504</v>
      </c>
      <c r="E44" s="62">
        <v>11</v>
      </c>
      <c r="F44" s="59">
        <v>4511</v>
      </c>
      <c r="G44" s="65"/>
      <c r="H44" s="65"/>
      <c r="I44" s="42"/>
      <c r="J44" s="42"/>
      <c r="K44" s="43">
        <v>0</v>
      </c>
      <c r="L44">
        <v>211</v>
      </c>
    </row>
    <row r="45" spans="1:12" x14ac:dyDescent="0.25">
      <c r="A45" s="59">
        <v>21</v>
      </c>
      <c r="B45" s="59">
        <v>4607</v>
      </c>
      <c r="C45" s="62">
        <v>11</v>
      </c>
      <c r="D45" s="59">
        <v>4618</v>
      </c>
      <c r="E45" s="62">
        <v>11</v>
      </c>
      <c r="F45" s="59">
        <v>4624</v>
      </c>
      <c r="G45" s="65"/>
      <c r="H45" s="65"/>
      <c r="I45" s="42"/>
      <c r="J45" s="42"/>
      <c r="K45" s="43">
        <v>0</v>
      </c>
      <c r="L45">
        <v>211</v>
      </c>
    </row>
    <row r="46" spans="1:12" x14ac:dyDescent="0.25">
      <c r="A46" s="59">
        <v>21</v>
      </c>
      <c r="B46" s="59">
        <v>4715</v>
      </c>
      <c r="C46" s="62">
        <v>11</v>
      </c>
      <c r="D46" s="59">
        <v>4731</v>
      </c>
      <c r="E46" s="62">
        <v>11</v>
      </c>
      <c r="F46" s="59">
        <v>4735</v>
      </c>
      <c r="G46" s="65"/>
      <c r="H46" s="65"/>
      <c r="I46" s="42"/>
      <c r="J46" s="42"/>
      <c r="K46" s="43">
        <v>0</v>
      </c>
      <c r="L46">
        <v>211</v>
      </c>
    </row>
    <row r="47" spans="1:12" x14ac:dyDescent="0.25">
      <c r="A47" s="59">
        <v>21</v>
      </c>
      <c r="B47" s="59">
        <v>4829</v>
      </c>
      <c r="C47" s="62">
        <v>11</v>
      </c>
      <c r="D47" s="59">
        <v>4839</v>
      </c>
      <c r="E47" s="62">
        <v>11</v>
      </c>
      <c r="F47" s="59">
        <v>4843</v>
      </c>
      <c r="G47" s="65"/>
      <c r="H47" s="65"/>
      <c r="I47" s="42"/>
      <c r="J47" s="42"/>
      <c r="K47" s="43">
        <v>0</v>
      </c>
      <c r="L47">
        <v>211</v>
      </c>
    </row>
    <row r="48" spans="1:12" x14ac:dyDescent="0.25">
      <c r="A48" s="59">
        <v>21</v>
      </c>
      <c r="B48" s="59">
        <v>4935</v>
      </c>
      <c r="C48" s="62">
        <v>11</v>
      </c>
      <c r="D48" s="59">
        <v>4945</v>
      </c>
      <c r="E48" s="62">
        <v>11</v>
      </c>
      <c r="F48" s="59">
        <v>4955</v>
      </c>
      <c r="G48" s="65"/>
      <c r="H48" s="65"/>
      <c r="I48" s="42"/>
      <c r="J48" s="42"/>
      <c r="K48" s="43">
        <v>0</v>
      </c>
      <c r="L48">
        <v>211</v>
      </c>
    </row>
    <row r="49" spans="1:12" x14ac:dyDescent="0.25">
      <c r="A49" s="60">
        <v>21</v>
      </c>
      <c r="B49" s="60">
        <v>5046</v>
      </c>
      <c r="C49" s="63">
        <v>11</v>
      </c>
      <c r="D49" s="60">
        <v>5055</v>
      </c>
      <c r="E49" s="63">
        <v>11</v>
      </c>
      <c r="F49" s="60">
        <v>5062</v>
      </c>
      <c r="G49" s="66"/>
      <c r="H49" s="66"/>
      <c r="I49" s="41"/>
      <c r="J49" s="41"/>
      <c r="K49" s="51">
        <v>0</v>
      </c>
      <c r="L49">
        <v>211</v>
      </c>
    </row>
    <row r="50" spans="1:12" x14ac:dyDescent="0.25">
      <c r="A50" s="60">
        <v>21</v>
      </c>
      <c r="B50" s="60">
        <v>5161</v>
      </c>
      <c r="C50" s="63">
        <v>11</v>
      </c>
      <c r="D50" s="60">
        <v>5174</v>
      </c>
      <c r="E50" s="63">
        <v>11</v>
      </c>
      <c r="F50" s="60">
        <v>5184</v>
      </c>
      <c r="G50" s="66"/>
      <c r="H50" s="66"/>
      <c r="I50" s="41"/>
      <c r="J50" s="41"/>
      <c r="K50" s="51">
        <v>0</v>
      </c>
      <c r="L50">
        <v>211</v>
      </c>
    </row>
    <row r="51" spans="1:12" x14ac:dyDescent="0.25">
      <c r="A51" s="60">
        <v>12</v>
      </c>
      <c r="B51" s="60">
        <v>5279</v>
      </c>
      <c r="C51" s="63">
        <v>13</v>
      </c>
      <c r="D51" s="60">
        <v>5286</v>
      </c>
      <c r="E51" s="63">
        <v>13</v>
      </c>
      <c r="F51" s="60">
        <v>5294</v>
      </c>
      <c r="G51" s="66"/>
      <c r="H51" s="66"/>
      <c r="I51" s="41"/>
      <c r="J51" s="41"/>
      <c r="K51" s="51">
        <v>0</v>
      </c>
      <c r="L51">
        <v>111</v>
      </c>
    </row>
    <row r="52" spans="1:12" x14ac:dyDescent="0.25">
      <c r="A52" s="60">
        <v>21</v>
      </c>
      <c r="B52" s="60">
        <v>5394</v>
      </c>
      <c r="C52" s="63">
        <v>22</v>
      </c>
      <c r="D52" s="60">
        <v>5401</v>
      </c>
      <c r="E52" s="63">
        <v>13</v>
      </c>
      <c r="F52" s="60">
        <v>5415</v>
      </c>
      <c r="G52" s="66"/>
      <c r="H52" s="66"/>
      <c r="I52" s="41"/>
      <c r="J52" s="41"/>
      <c r="K52" s="51">
        <v>0</v>
      </c>
      <c r="L52">
        <v>221</v>
      </c>
    </row>
    <row r="53" spans="1:12" x14ac:dyDescent="0.25">
      <c r="A53" s="60">
        <v>21</v>
      </c>
      <c r="B53" s="60">
        <v>5517</v>
      </c>
      <c r="C53" s="63">
        <v>11</v>
      </c>
      <c r="D53" s="60">
        <v>5535</v>
      </c>
      <c r="E53" s="63">
        <v>11</v>
      </c>
      <c r="F53" s="60">
        <v>5543</v>
      </c>
      <c r="G53" s="66"/>
      <c r="H53" s="66"/>
      <c r="I53" s="41"/>
      <c r="J53" s="41"/>
      <c r="K53" s="51">
        <v>0</v>
      </c>
      <c r="L53">
        <v>211</v>
      </c>
    </row>
    <row r="54" spans="1:12" x14ac:dyDescent="0.25">
      <c r="A54" s="60">
        <v>21</v>
      </c>
      <c r="B54" s="60">
        <v>5638</v>
      </c>
      <c r="C54" s="63">
        <v>11</v>
      </c>
      <c r="D54" s="60">
        <v>5652</v>
      </c>
      <c r="E54" s="63">
        <v>11</v>
      </c>
      <c r="F54" s="60">
        <v>5662</v>
      </c>
      <c r="G54" s="66"/>
      <c r="H54" s="66"/>
      <c r="I54" s="41"/>
      <c r="J54" s="41"/>
      <c r="K54" s="51">
        <v>0</v>
      </c>
      <c r="L54">
        <v>211</v>
      </c>
    </row>
    <row r="55" spans="1:12" x14ac:dyDescent="0.25">
      <c r="A55" s="60">
        <v>21</v>
      </c>
      <c r="B55" s="60">
        <v>5758</v>
      </c>
      <c r="C55" s="63">
        <v>11</v>
      </c>
      <c r="D55" s="60">
        <v>5767</v>
      </c>
      <c r="E55" s="63">
        <v>11</v>
      </c>
      <c r="F55" s="60">
        <v>5776</v>
      </c>
      <c r="G55" s="66"/>
      <c r="H55" s="66"/>
      <c r="I55" s="41"/>
      <c r="J55" s="41"/>
      <c r="K55" s="51">
        <v>0</v>
      </c>
      <c r="L55">
        <v>211</v>
      </c>
    </row>
    <row r="56" spans="1:12" x14ac:dyDescent="0.25">
      <c r="A56" s="60">
        <v>21</v>
      </c>
      <c r="B56" s="60">
        <v>5866</v>
      </c>
      <c r="C56" s="63">
        <v>11</v>
      </c>
      <c r="D56" s="60">
        <v>5879</v>
      </c>
      <c r="E56" s="63">
        <v>11</v>
      </c>
      <c r="F56" s="60">
        <v>5886</v>
      </c>
      <c r="G56" s="66"/>
      <c r="H56" s="66"/>
      <c r="I56" s="41"/>
      <c r="J56" s="41"/>
      <c r="K56" s="51">
        <v>1</v>
      </c>
      <c r="L56">
        <v>211</v>
      </c>
    </row>
    <row r="57" spans="1:12" x14ac:dyDescent="0.25">
      <c r="A57" s="17"/>
      <c r="B57" s="17"/>
      <c r="C57" s="17"/>
      <c r="D57" s="17"/>
      <c r="E57" s="17"/>
      <c r="F57" s="17"/>
      <c r="G57" s="17"/>
      <c r="H5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5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144</v>
      </c>
    </row>
    <row r="2" spans="1:48" x14ac:dyDescent="0.25">
      <c r="A2" t="s">
        <v>0</v>
      </c>
      <c r="B2" s="34">
        <v>40633</v>
      </c>
      <c r="C2" s="35"/>
      <c r="F2" s="26" t="s">
        <v>77</v>
      </c>
      <c r="G2" s="27">
        <v>0</v>
      </c>
    </row>
    <row r="3" spans="1:48" x14ac:dyDescent="0.25">
      <c r="A3" t="s">
        <v>1</v>
      </c>
      <c r="B3">
        <v>0</v>
      </c>
      <c r="F3" s="26" t="s">
        <v>78</v>
      </c>
      <c r="G3" s="27">
        <f>Start!J2</f>
        <v>211</v>
      </c>
      <c r="P3" s="26" t="s">
        <v>79</v>
      </c>
      <c r="Q3" s="27">
        <f>4994-COUNTBLANK(L7:L5000)</f>
        <v>68</v>
      </c>
      <c r="V3" s="26" t="s">
        <v>112</v>
      </c>
      <c r="W3">
        <f>COUNTA(L7:L17)</f>
        <v>11</v>
      </c>
      <c r="AA3" s="26" t="s">
        <v>112</v>
      </c>
      <c r="AB3">
        <f>COUNTA(L18:L29)</f>
        <v>12</v>
      </c>
      <c r="AF3" s="26" t="s">
        <v>112</v>
      </c>
      <c r="AG3">
        <f>COUNTA(L30:L40)</f>
        <v>11</v>
      </c>
      <c r="AK3" s="26" t="s">
        <v>112</v>
      </c>
      <c r="AL3">
        <f>COUNTA(L41:L51)</f>
        <v>11</v>
      </c>
      <c r="AP3" s="26" t="s">
        <v>112</v>
      </c>
      <c r="AQ3">
        <f>COUNTA(L52:L63)</f>
        <v>12</v>
      </c>
      <c r="AU3" s="26" t="s">
        <v>112</v>
      </c>
      <c r="AV3">
        <f>COUNTA(L64:L74)</f>
        <v>11</v>
      </c>
    </row>
    <row r="4" spans="1:48" x14ac:dyDescent="0.25">
      <c r="A4" t="s">
        <v>2</v>
      </c>
      <c r="B4">
        <v>0</v>
      </c>
      <c r="P4" s="26" t="s">
        <v>80</v>
      </c>
      <c r="Q4" s="27">
        <f>SUM(O7:O14)</f>
        <v>68</v>
      </c>
      <c r="V4" s="26" t="s">
        <v>113</v>
      </c>
      <c r="W4">
        <f>SUM(U7:U14)</f>
        <v>11</v>
      </c>
      <c r="AA4" s="26" t="s">
        <v>113</v>
      </c>
      <c r="AB4">
        <f>SUM(Z7:Z14)</f>
        <v>12</v>
      </c>
      <c r="AF4" s="26" t="s">
        <v>113</v>
      </c>
      <c r="AG4">
        <f>SUM(AE7:AE14)</f>
        <v>11</v>
      </c>
      <c r="AK4" s="26" t="s">
        <v>113</v>
      </c>
      <c r="AL4">
        <f>SUM(AJ7:AJ14)</f>
        <v>11</v>
      </c>
      <c r="AP4" s="26" t="s">
        <v>113</v>
      </c>
      <c r="AQ4">
        <f>SUM(AO7:AO14)</f>
        <v>12</v>
      </c>
      <c r="AU4" s="26" t="s">
        <v>113</v>
      </c>
      <c r="AV4">
        <f>SUM(AT7:AT14)</f>
        <v>11</v>
      </c>
    </row>
    <row r="5" spans="1:48" ht="15.75" thickBot="1" x14ac:dyDescent="0.3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5.75" thickBot="1" x14ac:dyDescent="0.3">
      <c r="A6" s="29" t="s">
        <v>85</v>
      </c>
      <c r="B6" s="30" t="s">
        <v>86</v>
      </c>
      <c r="C6" s="29" t="s">
        <v>87</v>
      </c>
      <c r="D6" s="30" t="s">
        <v>88</v>
      </c>
      <c r="E6" s="29" t="s">
        <v>89</v>
      </c>
      <c r="F6" s="30" t="s">
        <v>90</v>
      </c>
      <c r="G6" s="29" t="s">
        <v>91</v>
      </c>
      <c r="H6" s="30" t="s">
        <v>92</v>
      </c>
      <c r="I6" s="31" t="s">
        <v>93</v>
      </c>
      <c r="J6" s="32" t="s">
        <v>94</v>
      </c>
      <c r="K6" s="31" t="s">
        <v>95</v>
      </c>
      <c r="L6" s="33" t="s">
        <v>96</v>
      </c>
      <c r="N6" s="37" t="s">
        <v>81</v>
      </c>
      <c r="O6" s="38"/>
      <c r="P6" s="39" t="s">
        <v>82</v>
      </c>
      <c r="Q6" s="39" t="s">
        <v>83</v>
      </c>
      <c r="T6" s="53" t="s">
        <v>81</v>
      </c>
      <c r="U6" s="54"/>
      <c r="V6" s="39" t="s">
        <v>82</v>
      </c>
      <c r="W6" s="39" t="s">
        <v>83</v>
      </c>
      <c r="Y6" s="53" t="s">
        <v>81</v>
      </c>
      <c r="Z6" s="54"/>
      <c r="AA6" s="39" t="s">
        <v>82</v>
      </c>
      <c r="AB6" s="39" t="s">
        <v>83</v>
      </c>
      <c r="AD6" s="53" t="s">
        <v>81</v>
      </c>
      <c r="AE6" s="54"/>
      <c r="AF6" s="39" t="s">
        <v>82</v>
      </c>
      <c r="AG6" s="39" t="s">
        <v>83</v>
      </c>
      <c r="AI6" s="53" t="s">
        <v>81</v>
      </c>
      <c r="AJ6" s="54"/>
      <c r="AK6" s="39" t="s">
        <v>82</v>
      </c>
      <c r="AL6" s="39" t="s">
        <v>83</v>
      </c>
      <c r="AN6" s="53" t="s">
        <v>81</v>
      </c>
      <c r="AO6" s="54"/>
      <c r="AP6" s="39" t="s">
        <v>82</v>
      </c>
      <c r="AQ6" s="39" t="s">
        <v>83</v>
      </c>
      <c r="AS6" s="53" t="s">
        <v>81</v>
      </c>
      <c r="AT6" s="54"/>
      <c r="AU6" s="39" t="s">
        <v>82</v>
      </c>
      <c r="AV6" s="39" t="s">
        <v>83</v>
      </c>
    </row>
    <row r="7" spans="1:48" x14ac:dyDescent="0.25">
      <c r="A7" s="58">
        <v>21</v>
      </c>
      <c r="B7" s="58">
        <v>9</v>
      </c>
      <c r="C7" s="61">
        <v>11</v>
      </c>
      <c r="D7" s="58">
        <v>21</v>
      </c>
      <c r="E7" s="61">
        <v>11</v>
      </c>
      <c r="F7" s="58">
        <v>31</v>
      </c>
      <c r="G7" s="64"/>
      <c r="H7" s="64"/>
      <c r="I7" s="42"/>
      <c r="J7" s="42"/>
      <c r="K7" s="43">
        <v>0</v>
      </c>
      <c r="L7">
        <v>211</v>
      </c>
      <c r="N7" s="36">
        <v>111</v>
      </c>
      <c r="O7" s="36">
        <f>COUNTIF($L$7:$L$500,N7)</f>
        <v>25</v>
      </c>
      <c r="P7" s="36">
        <f>O7/$Q$4</f>
        <v>0.36764705882352944</v>
      </c>
      <c r="Q7" s="36">
        <f>IF(P7=0,0,(P7*((LOG(P7))/LOG(2))))</f>
        <v>-0.53073773951309355</v>
      </c>
      <c r="T7" s="36">
        <f>N7</f>
        <v>111</v>
      </c>
      <c r="U7" s="36">
        <f>COUNTIF(L7:L17,T7)</f>
        <v>2</v>
      </c>
      <c r="V7" s="36">
        <f>U7/(W4-U11)</f>
        <v>0.66666666666666663</v>
      </c>
      <c r="W7" s="36">
        <f>IF(V7=0,0,(V7*((LOG(V7))/LOG(2))))</f>
        <v>-0.38997500048077083</v>
      </c>
      <c r="Y7" s="36">
        <f>N7</f>
        <v>111</v>
      </c>
      <c r="Z7" s="36">
        <f>COUNTIF(L18:L29,Y7)</f>
        <v>3</v>
      </c>
      <c r="AA7" s="36">
        <f>Z7/(AB4-Z11)</f>
        <v>1</v>
      </c>
      <c r="AB7" s="36">
        <f>IF(AA7=0,0,(AA7*((LOG(AA7))/LOG(2))))</f>
        <v>0</v>
      </c>
      <c r="AD7" s="36">
        <f>N7</f>
        <v>111</v>
      </c>
      <c r="AE7" s="36">
        <f>COUNTIF(L30:L40,AD7)</f>
        <v>1</v>
      </c>
      <c r="AF7" s="36">
        <f>AE7/(AG4-AE11)</f>
        <v>1</v>
      </c>
      <c r="AG7" s="36">
        <f>IF(AF7=0,0,(AF7*((LOG(AF7))/LOG(2))))</f>
        <v>0</v>
      </c>
      <c r="AI7" s="36">
        <f>N7</f>
        <v>111</v>
      </c>
      <c r="AJ7" s="36">
        <f>COUNTIF(L41:L51,AI7)</f>
        <v>9</v>
      </c>
      <c r="AK7" s="36">
        <f>AJ7/(AL4-AJ11)</f>
        <v>0.9</v>
      </c>
      <c r="AL7" s="36">
        <f>IF(AK7=0,0,(AK7*((LOG(AK7))/LOG(2))))</f>
        <v>-0.13680278410054494</v>
      </c>
      <c r="AN7" s="36">
        <f>N7</f>
        <v>111</v>
      </c>
      <c r="AO7" s="36">
        <f>COUNTIF(L52:L63,AN7)</f>
        <v>7</v>
      </c>
      <c r="AP7" s="36">
        <f>AO7/(AQ4-AO11)</f>
        <v>0.875</v>
      </c>
      <c r="AQ7" s="36">
        <f>IF(AP7=0,0,(AP7*((LOG(AP7))/LOG(2))))</f>
        <v>-0.1685644431995964</v>
      </c>
      <c r="AS7" s="36">
        <f>N7</f>
        <v>111</v>
      </c>
      <c r="AT7" s="36">
        <f>COUNTIF(L64:L74,AS7)</f>
        <v>3</v>
      </c>
      <c r="AU7" s="36">
        <f>AT7/(AV4-AT11)</f>
        <v>1</v>
      </c>
      <c r="AV7" s="36">
        <f>IF(AU7=0,0,(AU7*((LOG(AU7))/LOG(2))))</f>
        <v>0</v>
      </c>
    </row>
    <row r="8" spans="1:48" x14ac:dyDescent="0.25">
      <c r="A8" s="59">
        <v>21</v>
      </c>
      <c r="B8" s="59">
        <v>124</v>
      </c>
      <c r="C8" s="62">
        <v>22</v>
      </c>
      <c r="D8" s="59">
        <v>127</v>
      </c>
      <c r="E8" s="62">
        <v>13</v>
      </c>
      <c r="F8" s="59">
        <v>144</v>
      </c>
      <c r="G8" s="65"/>
      <c r="H8" s="65"/>
      <c r="I8" s="42"/>
      <c r="J8" s="42"/>
      <c r="K8" s="43">
        <v>0</v>
      </c>
      <c r="L8">
        <v>221</v>
      </c>
      <c r="N8" s="36">
        <v>112</v>
      </c>
      <c r="O8" s="36">
        <f>COUNTIF($L$7:$L$500,N8)</f>
        <v>1</v>
      </c>
      <c r="P8" s="36">
        <f>O8/$Q$4</f>
        <v>1.4705882352941176E-2</v>
      </c>
      <c r="Q8" s="36">
        <f>IF(P8=0,0,(P8*((LOG(P8))/LOG(2))))</f>
        <v>-8.9521512371328521E-2</v>
      </c>
      <c r="T8" s="36">
        <f>N8</f>
        <v>112</v>
      </c>
      <c r="U8" s="36">
        <f>COUNTIF(L7:L17,T8)</f>
        <v>0</v>
      </c>
      <c r="V8" s="36">
        <f>U8/(W4-U11)</f>
        <v>0</v>
      </c>
      <c r="W8" s="36">
        <f>IF(V8=0,0,(V8*((LOG(V8))/LOG(2))))</f>
        <v>0</v>
      </c>
      <c r="Y8" s="36">
        <f>N8</f>
        <v>112</v>
      </c>
      <c r="Z8" s="36">
        <f>COUNTIF(L18:L29,Y8)</f>
        <v>0</v>
      </c>
      <c r="AA8" s="36">
        <f>Z8/(AB4-Z11)</f>
        <v>0</v>
      </c>
      <c r="AB8" s="36">
        <f>IF(AA8=0,0,(AA8*((LOG(AA8))/LOG(2))))</f>
        <v>0</v>
      </c>
      <c r="AD8" s="36">
        <f>N8</f>
        <v>112</v>
      </c>
      <c r="AE8" s="36">
        <f>COUNTIF(L30:L40,AD8)</f>
        <v>0</v>
      </c>
      <c r="AF8" s="36">
        <f>AE8/(AG4-AE11)</f>
        <v>0</v>
      </c>
      <c r="AG8" s="36">
        <f>IF(AF8=0,0,(AF8*((LOG(AF8))/LOG(2))))</f>
        <v>0</v>
      </c>
      <c r="AI8" s="36">
        <f>N8</f>
        <v>112</v>
      </c>
      <c r="AJ8" s="36">
        <f>COUNTIF(L41:L51,AI8)</f>
        <v>0</v>
      </c>
      <c r="AK8" s="36">
        <f>AJ8/(AL4-AJ11)</f>
        <v>0</v>
      </c>
      <c r="AL8" s="36">
        <f>IF(AK8=0,0,(AK8*((LOG(AK8))/LOG(2))))</f>
        <v>0</v>
      </c>
      <c r="AN8" s="36">
        <f>N8</f>
        <v>112</v>
      </c>
      <c r="AO8" s="36">
        <f>COUNTIF(L52:L63,AN8)</f>
        <v>1</v>
      </c>
      <c r="AP8" s="36">
        <f>AO8/(AQ4-AO11)</f>
        <v>0.125</v>
      </c>
      <c r="AQ8" s="36">
        <f>IF(AP8=0,0,(AP8*((LOG(AP8))/LOG(2))))</f>
        <v>-0.375</v>
      </c>
      <c r="AS8" s="36">
        <f>N8</f>
        <v>112</v>
      </c>
      <c r="AT8" s="36">
        <f>COUNTIF(L64:L74,AS8)</f>
        <v>0</v>
      </c>
      <c r="AU8" s="36">
        <f>AT8/(AV4-AT11)</f>
        <v>0</v>
      </c>
      <c r="AV8" s="36">
        <f>IF(AU8=0,0,(AU8*((LOG(AU8))/LOG(2))))</f>
        <v>0</v>
      </c>
    </row>
    <row r="9" spans="1:48" x14ac:dyDescent="0.25">
      <c r="A9" s="59">
        <v>21</v>
      </c>
      <c r="B9" s="59">
        <v>245</v>
      </c>
      <c r="C9" s="62">
        <v>11</v>
      </c>
      <c r="D9" s="59">
        <v>256</v>
      </c>
      <c r="E9" s="62">
        <v>11</v>
      </c>
      <c r="F9" s="59">
        <v>265</v>
      </c>
      <c r="G9" s="65"/>
      <c r="H9" s="65"/>
      <c r="I9" s="42"/>
      <c r="J9" s="42"/>
      <c r="K9" s="43">
        <v>0</v>
      </c>
      <c r="L9">
        <v>211</v>
      </c>
      <c r="N9" s="36">
        <v>121</v>
      </c>
      <c r="O9" s="36">
        <f>COUNTIF($L$7:$L$500,N9)</f>
        <v>1</v>
      </c>
      <c r="P9" s="36">
        <f>O9/$Q$4</f>
        <v>1.4705882352941176E-2</v>
      </c>
      <c r="Q9" s="36">
        <f>IF(P9=0,0,(P9*((LOG(P9))/LOG(2))))</f>
        <v>-8.9521512371328521E-2</v>
      </c>
      <c r="T9" s="36">
        <f>N9</f>
        <v>121</v>
      </c>
      <c r="U9" s="36">
        <f>COUNTIF(L7:L17,T9)</f>
        <v>0</v>
      </c>
      <c r="V9" s="36">
        <f>U9/(W4-U11)</f>
        <v>0</v>
      </c>
      <c r="W9" s="36">
        <f>IF(V9=0,0,(V9*((LOG(V9))/LOG(2))))</f>
        <v>0</v>
      </c>
      <c r="Y9" s="36">
        <f>N9</f>
        <v>121</v>
      </c>
      <c r="Z9" s="36">
        <f>COUNTIF(L18:L29,Y9)</f>
        <v>0</v>
      </c>
      <c r="AA9" s="36">
        <f>Z9/(AB4-Z11)</f>
        <v>0</v>
      </c>
      <c r="AB9" s="36">
        <f>IF(AA9=0,0,(AA9*((LOG(AA9))/LOG(2))))</f>
        <v>0</v>
      </c>
      <c r="AD9" s="36">
        <f>N9</f>
        <v>121</v>
      </c>
      <c r="AE9" s="36">
        <f>COUNTIF(L30:L40,AD9)</f>
        <v>0</v>
      </c>
      <c r="AF9" s="36">
        <f>AE9/(AG4-AE11)</f>
        <v>0</v>
      </c>
      <c r="AG9" s="36">
        <f>IF(AF9=0,0,(AF9*((LOG(AF9))/LOG(2))))</f>
        <v>0</v>
      </c>
      <c r="AI9" s="36">
        <f>N9</f>
        <v>121</v>
      </c>
      <c r="AJ9" s="36">
        <f>COUNTIF(L41:L51,AI9)</f>
        <v>1</v>
      </c>
      <c r="AK9" s="36">
        <f>AJ9/(AL4-AJ11)</f>
        <v>0.1</v>
      </c>
      <c r="AL9" s="36">
        <f>IF(AK9=0,0,(AK9*((LOG(AK9))/LOG(2))))</f>
        <v>-0.33219280948873625</v>
      </c>
      <c r="AN9" s="36">
        <f>N9</f>
        <v>121</v>
      </c>
      <c r="AO9" s="36">
        <f>COUNTIF(L52:L63,AN9)</f>
        <v>0</v>
      </c>
      <c r="AP9" s="36">
        <f>AO9/(AQ4-AO11)</f>
        <v>0</v>
      </c>
      <c r="AQ9" s="36">
        <f>IF(AP9=0,0,(AP9*((LOG(AP9))/LOG(2))))</f>
        <v>0</v>
      </c>
      <c r="AS9" s="36">
        <f>N9</f>
        <v>121</v>
      </c>
      <c r="AT9" s="36">
        <f>COUNTIF(L64:L74,AS9)</f>
        <v>0</v>
      </c>
      <c r="AU9" s="36">
        <f>AT9/(AV4-AT11)</f>
        <v>0</v>
      </c>
      <c r="AV9" s="36">
        <f>IF(AU9=0,0,(AU9*((LOG(AU9))/LOG(2))))</f>
        <v>0</v>
      </c>
    </row>
    <row r="10" spans="1:48" x14ac:dyDescent="0.25">
      <c r="A10" s="59">
        <v>21</v>
      </c>
      <c r="B10" s="59">
        <v>358</v>
      </c>
      <c r="C10" s="62">
        <v>11</v>
      </c>
      <c r="D10" s="59">
        <v>370</v>
      </c>
      <c r="E10" s="62">
        <v>11</v>
      </c>
      <c r="F10" s="59">
        <v>376</v>
      </c>
      <c r="G10" s="65"/>
      <c r="H10" s="65"/>
      <c r="I10" s="42"/>
      <c r="J10" s="42"/>
      <c r="K10" s="43">
        <v>0</v>
      </c>
      <c r="L10">
        <v>211</v>
      </c>
      <c r="N10" s="36">
        <v>122</v>
      </c>
      <c r="O10" s="36">
        <f>COUNTIF($L$7:$L$500,N10)</f>
        <v>0</v>
      </c>
      <c r="P10" s="36">
        <f>O10/$Q$4</f>
        <v>0</v>
      </c>
      <c r="Q10" s="36">
        <f>IF(P10=0,0,(P10*((LOG(P10))/LOG(2))))</f>
        <v>0</v>
      </c>
      <c r="T10" s="36">
        <f>N10</f>
        <v>122</v>
      </c>
      <c r="U10" s="36">
        <f>COUNTIF(L7:L17,T10)</f>
        <v>0</v>
      </c>
      <c r="V10" s="36">
        <f>U10/(W4-U11)</f>
        <v>0</v>
      </c>
      <c r="W10" s="36">
        <f>IF(V10=0,0,(V10*((LOG(V10))/LOG(2))))</f>
        <v>0</v>
      </c>
      <c r="Y10" s="36">
        <f>N10</f>
        <v>122</v>
      </c>
      <c r="Z10" s="36">
        <f>COUNTIF(L18:L29,Y10)</f>
        <v>0</v>
      </c>
      <c r="AA10" s="36">
        <f>Z10/(AB4-Z11)</f>
        <v>0</v>
      </c>
      <c r="AB10" s="36">
        <f>IF(AA10=0,0,(AA10*((LOG(AA10))/LOG(2))))</f>
        <v>0</v>
      </c>
      <c r="AD10" s="36">
        <f>N10</f>
        <v>122</v>
      </c>
      <c r="AE10" s="36">
        <f>COUNTIF(L30:L40,AD10)</f>
        <v>0</v>
      </c>
      <c r="AF10" s="36">
        <f>AE10/(AG4-AE11)</f>
        <v>0</v>
      </c>
      <c r="AG10" s="36">
        <f>IF(AF10=0,0,(AF10*((LOG(AF10))/LOG(2))))</f>
        <v>0</v>
      </c>
      <c r="AI10" s="36">
        <f>N10</f>
        <v>122</v>
      </c>
      <c r="AJ10" s="36">
        <f>COUNTIF(L41:L51,AI10)</f>
        <v>0</v>
      </c>
      <c r="AK10" s="36">
        <f>AJ10/(AL4-AJ11)</f>
        <v>0</v>
      </c>
      <c r="AL10" s="36">
        <f>IF(AK10=0,0,(AK10*((LOG(AK10))/LOG(2))))</f>
        <v>0</v>
      </c>
      <c r="AN10" s="36">
        <f>N10</f>
        <v>122</v>
      </c>
      <c r="AO10" s="36">
        <f>COUNTIF(L52:L63,AN10)</f>
        <v>0</v>
      </c>
      <c r="AP10" s="36">
        <f>AO10/(AQ4-AO11)</f>
        <v>0</v>
      </c>
      <c r="AQ10" s="36">
        <f>IF(AP10=0,0,(AP10*((LOG(AP10))/LOG(2))))</f>
        <v>0</v>
      </c>
      <c r="AS10" s="36">
        <f>N10</f>
        <v>122</v>
      </c>
      <c r="AT10" s="36">
        <f>COUNTIF(L64:L74,AS10)</f>
        <v>0</v>
      </c>
      <c r="AU10" s="36">
        <f>AT10/(AV4-AT11)</f>
        <v>0</v>
      </c>
      <c r="AV10" s="36">
        <f>IF(AU10=0,0,(AU10*((LOG(AU10))/LOG(2))))</f>
        <v>0</v>
      </c>
    </row>
    <row r="11" spans="1:48" x14ac:dyDescent="0.25">
      <c r="A11" s="59">
        <v>21</v>
      </c>
      <c r="B11" s="59">
        <v>468</v>
      </c>
      <c r="C11" s="62">
        <v>11</v>
      </c>
      <c r="D11" s="59">
        <v>477</v>
      </c>
      <c r="E11" s="62">
        <v>11</v>
      </c>
      <c r="F11" s="59">
        <v>481</v>
      </c>
      <c r="G11" s="65"/>
      <c r="H11" s="65"/>
      <c r="I11" s="42"/>
      <c r="J11" s="42"/>
      <c r="K11" s="43">
        <v>0</v>
      </c>
      <c r="L11">
        <v>211</v>
      </c>
      <c r="N11" s="36">
        <v>211</v>
      </c>
      <c r="O11" s="36">
        <f>COUNTIF($L$7:$L$500,N11)</f>
        <v>40</v>
      </c>
      <c r="P11" s="36">
        <f>O11/$Q$4</f>
        <v>0.58823529411764708</v>
      </c>
      <c r="Q11" s="36">
        <f>IF(P11=0,0,(P11*((LOG(P11))/LOG(2))))</f>
        <v>-0.45031455668410414</v>
      </c>
      <c r="T11" s="36">
        <f>N11</f>
        <v>211</v>
      </c>
      <c r="U11" s="36">
        <f>COUNTIF(L7:L17,T11)</f>
        <v>8</v>
      </c>
      <c r="V11" s="55"/>
      <c r="W11" s="56"/>
      <c r="Y11" s="36">
        <f>N11</f>
        <v>211</v>
      </c>
      <c r="Z11" s="36">
        <f>COUNTIF(L18:L29,Y11)</f>
        <v>9</v>
      </c>
      <c r="AA11" s="55"/>
      <c r="AB11" s="56"/>
      <c r="AD11" s="36">
        <f>N11</f>
        <v>211</v>
      </c>
      <c r="AE11" s="36">
        <f>COUNTIF(L30:L40,AD11)</f>
        <v>10</v>
      </c>
      <c r="AF11" s="55"/>
      <c r="AG11" s="56"/>
      <c r="AI11" s="36">
        <f>N11</f>
        <v>211</v>
      </c>
      <c r="AJ11" s="36">
        <f>COUNTIF(L41:L51,AI11)</f>
        <v>1</v>
      </c>
      <c r="AK11" s="55"/>
      <c r="AL11" s="56"/>
      <c r="AN11" s="36">
        <f>N11</f>
        <v>211</v>
      </c>
      <c r="AO11" s="36">
        <f>COUNTIF(L52:L63,AN11)</f>
        <v>4</v>
      </c>
      <c r="AP11" s="55"/>
      <c r="AQ11" s="56"/>
      <c r="AS11" s="36">
        <f>N11</f>
        <v>211</v>
      </c>
      <c r="AT11" s="36">
        <f>COUNTIF(L64:L74,AS11)</f>
        <v>8</v>
      </c>
      <c r="AU11" s="55"/>
      <c r="AV11" s="56"/>
    </row>
    <row r="12" spans="1:48" x14ac:dyDescent="0.25">
      <c r="A12" s="59">
        <v>12</v>
      </c>
      <c r="B12" s="59">
        <v>586</v>
      </c>
      <c r="C12" s="62">
        <v>13</v>
      </c>
      <c r="D12" s="59">
        <v>593</v>
      </c>
      <c r="E12" s="62">
        <v>13</v>
      </c>
      <c r="F12" s="59">
        <v>604</v>
      </c>
      <c r="G12" s="65"/>
      <c r="H12" s="65"/>
      <c r="I12" s="42"/>
      <c r="J12" s="42"/>
      <c r="K12" s="43">
        <v>0</v>
      </c>
      <c r="L12">
        <v>111</v>
      </c>
      <c r="N12" s="36">
        <v>212</v>
      </c>
      <c r="O12" s="36">
        <f>COUNTIF($L$7:$L$500,N12)</f>
        <v>0</v>
      </c>
      <c r="P12" s="36">
        <f>O12/$Q$4</f>
        <v>0</v>
      </c>
      <c r="Q12" s="36">
        <f>IF(P12=0,0,(P12*((LOG(P12))/LOG(2))))</f>
        <v>0</v>
      </c>
      <c r="T12" s="36">
        <f>N12</f>
        <v>212</v>
      </c>
      <c r="U12" s="36">
        <f>COUNTIF(L7:L17,T12)</f>
        <v>0</v>
      </c>
      <c r="V12" s="36">
        <f>U12/(W4-U11)</f>
        <v>0</v>
      </c>
      <c r="W12" s="36">
        <f>IF(V12=0,0,(V12*((LOG(V12))/LOG(2))))</f>
        <v>0</v>
      </c>
      <c r="Y12" s="36">
        <f>N12</f>
        <v>212</v>
      </c>
      <c r="Z12" s="36">
        <f>COUNTIF(L18:L29,Y12)</f>
        <v>0</v>
      </c>
      <c r="AA12" s="36">
        <f>Z12/(AB4-Z11)</f>
        <v>0</v>
      </c>
      <c r="AB12" s="36">
        <f>IF(AA12=0,0,(AA12*((LOG(AA12))/LOG(2))))</f>
        <v>0</v>
      </c>
      <c r="AD12" s="36">
        <f>N12</f>
        <v>212</v>
      </c>
      <c r="AE12" s="36">
        <f>COUNTIF(L30:L40,AD12)</f>
        <v>0</v>
      </c>
      <c r="AF12" s="36">
        <f>AE12/(AG4-AE11)</f>
        <v>0</v>
      </c>
      <c r="AG12" s="36">
        <f>IF(AF12=0,0,(AF12*((LOG(AF12))/LOG(2))))</f>
        <v>0</v>
      </c>
      <c r="AI12" s="36">
        <f>N12</f>
        <v>212</v>
      </c>
      <c r="AJ12" s="36">
        <f>COUNTIF(L41:L51,AI12)</f>
        <v>0</v>
      </c>
      <c r="AK12" s="36">
        <f>AJ12/(AL4-AJ11)</f>
        <v>0</v>
      </c>
      <c r="AL12" s="36">
        <f>IF(AK12=0,0,(AK12*((LOG(AK12))/LOG(2))))</f>
        <v>0</v>
      </c>
      <c r="AN12" s="36">
        <f>N12</f>
        <v>212</v>
      </c>
      <c r="AO12" s="36">
        <f>COUNTIF(L52:L63,AN12)</f>
        <v>0</v>
      </c>
      <c r="AP12" s="36">
        <f>AO12/(AQ4-AO11)</f>
        <v>0</v>
      </c>
      <c r="AQ12" s="36">
        <f>IF(AP12=0,0,(AP12*((LOG(AP12))/LOG(2))))</f>
        <v>0</v>
      </c>
      <c r="AS12" s="36">
        <f>N12</f>
        <v>212</v>
      </c>
      <c r="AT12" s="36">
        <f>COUNTIF(L64:L74,AS12)</f>
        <v>0</v>
      </c>
      <c r="AU12" s="36">
        <f>AT12/(AV4-AT11)</f>
        <v>0</v>
      </c>
      <c r="AV12" s="36">
        <f>IF(AU12=0,0,(AU12*((LOG(AU12))/LOG(2))))</f>
        <v>0</v>
      </c>
    </row>
    <row r="13" spans="1:48" x14ac:dyDescent="0.25">
      <c r="A13" s="59">
        <v>21</v>
      </c>
      <c r="B13" s="59">
        <v>700</v>
      </c>
      <c r="C13" s="62">
        <v>11</v>
      </c>
      <c r="D13" s="59">
        <v>712</v>
      </c>
      <c r="E13" s="62">
        <v>11</v>
      </c>
      <c r="F13" s="59">
        <v>718</v>
      </c>
      <c r="G13" s="65"/>
      <c r="H13" s="65"/>
      <c r="I13" s="42"/>
      <c r="J13" s="42"/>
      <c r="K13" s="43">
        <v>0</v>
      </c>
      <c r="L13">
        <v>211</v>
      </c>
      <c r="N13" s="36">
        <v>221</v>
      </c>
      <c r="O13" s="36">
        <f>COUNTIF($L$7:$L$500,N13)</f>
        <v>1</v>
      </c>
      <c r="P13" s="36">
        <f>O13/$Q$4</f>
        <v>1.4705882352941176E-2</v>
      </c>
      <c r="Q13" s="36">
        <f>IF(P13=0,0,(P13*((LOG(P13))/LOG(2))))</f>
        <v>-8.9521512371328521E-2</v>
      </c>
      <c r="T13" s="36">
        <f>N13</f>
        <v>221</v>
      </c>
      <c r="U13" s="36">
        <f>COUNTIF(L7:L17,T13)</f>
        <v>1</v>
      </c>
      <c r="V13" s="36">
        <f>U13/(W4-U11)</f>
        <v>0.33333333333333331</v>
      </c>
      <c r="W13" s="36">
        <f>IF(V13=0,0,(V13*((LOG(V13))/LOG(2))))</f>
        <v>-0.52832083357371862</v>
      </c>
      <c r="Y13" s="36">
        <f>N13</f>
        <v>221</v>
      </c>
      <c r="Z13" s="36">
        <f>COUNTIF(L18:L29,Y13)</f>
        <v>0</v>
      </c>
      <c r="AA13" s="36">
        <f>Z13/(AB4-Z11)</f>
        <v>0</v>
      </c>
      <c r="AB13" s="36">
        <f>IF(AA13=0,0,(AA13*((LOG(AA13))/LOG(2))))</f>
        <v>0</v>
      </c>
      <c r="AD13" s="36">
        <f>N13</f>
        <v>221</v>
      </c>
      <c r="AE13" s="36">
        <f>COUNTIF(L30:L40,AD13)</f>
        <v>0</v>
      </c>
      <c r="AF13" s="36">
        <f>AE13/(AG4-AE11)</f>
        <v>0</v>
      </c>
      <c r="AG13" s="36">
        <f>IF(AF13=0,0,(AF13*((LOG(AF13))/LOG(2))))</f>
        <v>0</v>
      </c>
      <c r="AI13" s="36">
        <f>N13</f>
        <v>221</v>
      </c>
      <c r="AJ13" s="36">
        <f>COUNTIF(L41:L51,AI13)</f>
        <v>0</v>
      </c>
      <c r="AK13" s="36">
        <f>AJ13/(AL4-AJ11)</f>
        <v>0</v>
      </c>
      <c r="AL13" s="36">
        <f>IF(AK13=0,0,(AK13*((LOG(AK13))/LOG(2))))</f>
        <v>0</v>
      </c>
      <c r="AN13" s="36">
        <f>N13</f>
        <v>221</v>
      </c>
      <c r="AO13" s="36">
        <f>COUNTIF(L52:L63,AN13)</f>
        <v>0</v>
      </c>
      <c r="AP13" s="36">
        <f>AO13/(AQ4-AO11)</f>
        <v>0</v>
      </c>
      <c r="AQ13" s="36">
        <f>IF(AP13=0,0,(AP13*((LOG(AP13))/LOG(2))))</f>
        <v>0</v>
      </c>
      <c r="AS13" s="36">
        <f>N13</f>
        <v>221</v>
      </c>
      <c r="AT13" s="36">
        <f>COUNTIF(L64:L74,AS13)</f>
        <v>0</v>
      </c>
      <c r="AU13" s="36">
        <f>AT13/(AV4-AT11)</f>
        <v>0</v>
      </c>
      <c r="AV13" s="36">
        <f>IF(AU13=0,0,(AU13*((LOG(AU13))/LOG(2))))</f>
        <v>0</v>
      </c>
    </row>
    <row r="14" spans="1:48" x14ac:dyDescent="0.25">
      <c r="A14" s="59">
        <v>21</v>
      </c>
      <c r="B14" s="59">
        <v>811</v>
      </c>
      <c r="C14" s="62">
        <v>11</v>
      </c>
      <c r="D14" s="59">
        <v>821</v>
      </c>
      <c r="E14" s="62">
        <v>11</v>
      </c>
      <c r="F14" s="59">
        <v>826</v>
      </c>
      <c r="G14" s="65"/>
      <c r="H14" s="65"/>
      <c r="I14" s="42"/>
      <c r="J14" s="42"/>
      <c r="K14" s="43">
        <v>0</v>
      </c>
      <c r="L14">
        <v>211</v>
      </c>
      <c r="N14" s="36">
        <v>222</v>
      </c>
      <c r="O14" s="36">
        <f>COUNTIF($L$7:$L$500,N14)</f>
        <v>0</v>
      </c>
      <c r="P14" s="36">
        <f>O14/$Q$4</f>
        <v>0</v>
      </c>
      <c r="Q14" s="36">
        <f>IF(P14=0,0,(P14*((LOG(P14))/LOG(2))))</f>
        <v>0</v>
      </c>
      <c r="T14" s="36">
        <f>N14</f>
        <v>222</v>
      </c>
      <c r="U14" s="36">
        <f>COUNTIF(L7:L17,T14)</f>
        <v>0</v>
      </c>
      <c r="V14" s="36">
        <f>U14/(W4-U11)</f>
        <v>0</v>
      </c>
      <c r="W14" s="36">
        <f>IF(V14=0,0,(V14*((LOG(V14))/LOG(2))))</f>
        <v>0</v>
      </c>
      <c r="Y14" s="36">
        <f>N14</f>
        <v>222</v>
      </c>
      <c r="Z14" s="36">
        <f>COUNTIF(L18:L29,Y14)</f>
        <v>0</v>
      </c>
      <c r="AA14" s="36">
        <f>Z14/(AB4-Z11)</f>
        <v>0</v>
      </c>
      <c r="AB14" s="36">
        <f>IF(AA14=0,0,(AA14*((LOG(AA14))/LOG(2))))</f>
        <v>0</v>
      </c>
      <c r="AD14" s="36">
        <f>N14</f>
        <v>222</v>
      </c>
      <c r="AE14" s="36">
        <f>COUNTIF(L30:L40,AD14)</f>
        <v>0</v>
      </c>
      <c r="AF14" s="36">
        <f>AE14/(AG4-AE11)</f>
        <v>0</v>
      </c>
      <c r="AG14" s="36">
        <f>IF(AF14=0,0,(AF14*((LOG(AF14))/LOG(2))))</f>
        <v>0</v>
      </c>
      <c r="AI14" s="36">
        <f>N14</f>
        <v>222</v>
      </c>
      <c r="AJ14" s="36">
        <f>COUNTIF(L41:L51,AI14)</f>
        <v>0</v>
      </c>
      <c r="AK14" s="36">
        <f>AJ14/(AL4-AJ11)</f>
        <v>0</v>
      </c>
      <c r="AL14" s="36">
        <f>IF(AK14=0,0,(AK14*((LOG(AK14))/LOG(2))))</f>
        <v>0</v>
      </c>
      <c r="AN14" s="36">
        <f>N14</f>
        <v>222</v>
      </c>
      <c r="AO14" s="36">
        <f>COUNTIF(L52:L63,AN14)</f>
        <v>0</v>
      </c>
      <c r="AP14" s="36">
        <f>AO14/(AQ4-AO11)</f>
        <v>0</v>
      </c>
      <c r="AQ14" s="36">
        <f>IF(AP14=0,0,(AP14*((LOG(AP14))/LOG(2))))</f>
        <v>0</v>
      </c>
      <c r="AS14" s="36">
        <f>N14</f>
        <v>222</v>
      </c>
      <c r="AT14" s="36">
        <f>COUNTIF(L64:L74,AS14)</f>
        <v>0</v>
      </c>
      <c r="AU14" s="36">
        <f>AT14/(AV4-AT11)</f>
        <v>0</v>
      </c>
      <c r="AV14" s="36">
        <f>IF(AU14=0,0,(AU14*((LOG(AU14))/LOG(2))))</f>
        <v>0</v>
      </c>
    </row>
    <row r="15" spans="1:48" x14ac:dyDescent="0.25">
      <c r="A15" s="59">
        <v>12</v>
      </c>
      <c r="B15" s="59">
        <v>930</v>
      </c>
      <c r="C15" s="62">
        <v>13</v>
      </c>
      <c r="D15" s="59">
        <v>937</v>
      </c>
      <c r="E15" s="62">
        <v>13</v>
      </c>
      <c r="F15" s="59">
        <v>943</v>
      </c>
      <c r="G15" s="65"/>
      <c r="H15" s="65"/>
      <c r="I15" s="42"/>
      <c r="J15" s="42"/>
      <c r="K15" s="43">
        <v>0</v>
      </c>
      <c r="L15">
        <v>111</v>
      </c>
      <c r="P15">
        <f>SUM(P7:P14)</f>
        <v>1</v>
      </c>
      <c r="Q15">
        <f>-SUM(Q7:Q14)</f>
        <v>1.2496168333111832</v>
      </c>
      <c r="V15">
        <f>SUM(V7:V14)</f>
        <v>1</v>
      </c>
      <c r="W15">
        <f>-SUM(W7:W14)</f>
        <v>0.91829583405448945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0.46899559358928122</v>
      </c>
      <c r="AP15">
        <f>SUM(AP7:AP14)</f>
        <v>1</v>
      </c>
      <c r="AQ15">
        <f>-SUM(AQ7:AQ14)</f>
        <v>0.5435644431995964</v>
      </c>
      <c r="AU15">
        <f>SUM(AU7:AU14)</f>
        <v>1</v>
      </c>
      <c r="AV15">
        <f>-SUM(AV7:AV14)</f>
        <v>0</v>
      </c>
    </row>
    <row r="16" spans="1:48" x14ac:dyDescent="0.25">
      <c r="A16" s="59">
        <v>21</v>
      </c>
      <c r="B16" s="59">
        <v>1044</v>
      </c>
      <c r="C16" s="62">
        <v>11</v>
      </c>
      <c r="D16" s="59">
        <v>1054</v>
      </c>
      <c r="E16" s="62">
        <v>11</v>
      </c>
      <c r="F16" s="59">
        <v>1058</v>
      </c>
      <c r="G16" s="65"/>
      <c r="H16" s="65"/>
      <c r="I16" s="42"/>
      <c r="J16" s="42"/>
      <c r="K16" s="43">
        <v>0</v>
      </c>
      <c r="L16">
        <v>211</v>
      </c>
      <c r="P16" s="28" t="s">
        <v>84</v>
      </c>
      <c r="Q16" s="28">
        <f>Q15/(LOG(Q4)/LOG(2))</f>
        <v>0.20527711887511366</v>
      </c>
      <c r="V16" s="28" t="s">
        <v>111</v>
      </c>
      <c r="W16" s="28">
        <f>W15/(LOG(W4)/LOG(2))</f>
        <v>0.26544702577940094</v>
      </c>
      <c r="AA16" s="28" t="s">
        <v>114</v>
      </c>
      <c r="AB16" s="28">
        <f>AB15/(LOG(AB4)/LOG(2))</f>
        <v>0</v>
      </c>
      <c r="AF16" s="28" t="s">
        <v>115</v>
      </c>
      <c r="AG16" s="28">
        <f>AG15/(LOG(AG4)/LOG(2))</f>
        <v>0</v>
      </c>
      <c r="AK16" s="28" t="s">
        <v>116</v>
      </c>
      <c r="AL16" s="28">
        <f>AL15/(LOG(AL4)/LOG(2))</f>
        <v>0.13557012980474029</v>
      </c>
      <c r="AP16" s="28" t="s">
        <v>117</v>
      </c>
      <c r="AQ16" s="28">
        <f>AQ15/(LOG(AQ4)/LOG(2))</f>
        <v>0.15162346693731166</v>
      </c>
      <c r="AU16" s="28" t="s">
        <v>118</v>
      </c>
      <c r="AV16" s="28">
        <f>AV15/(LOG(AV4)/LOG(2))</f>
        <v>0</v>
      </c>
    </row>
    <row r="17" spans="1:22" x14ac:dyDescent="0.25">
      <c r="A17" s="59">
        <v>21</v>
      </c>
      <c r="B17" s="59">
        <v>1149</v>
      </c>
      <c r="C17" s="62">
        <v>11</v>
      </c>
      <c r="D17" s="59">
        <v>1161</v>
      </c>
      <c r="E17" s="62">
        <v>11</v>
      </c>
      <c r="F17" s="59">
        <v>1168</v>
      </c>
      <c r="G17" s="65"/>
      <c r="H17" s="65"/>
      <c r="I17" s="42"/>
      <c r="J17" s="42"/>
      <c r="K17" s="43">
        <v>0</v>
      </c>
      <c r="L17">
        <v>211</v>
      </c>
    </row>
    <row r="18" spans="1:22" x14ac:dyDescent="0.25">
      <c r="A18" s="60">
        <v>12</v>
      </c>
      <c r="B18" s="60">
        <v>1278</v>
      </c>
      <c r="C18" s="63">
        <v>13</v>
      </c>
      <c r="D18" s="60">
        <v>1284</v>
      </c>
      <c r="E18" s="63">
        <v>13</v>
      </c>
      <c r="F18" s="60">
        <v>1295</v>
      </c>
      <c r="G18" s="66"/>
      <c r="H18" s="66"/>
      <c r="I18" s="41"/>
      <c r="J18" s="41"/>
      <c r="K18" s="51">
        <v>0</v>
      </c>
      <c r="L18">
        <v>111</v>
      </c>
    </row>
    <row r="19" spans="1:22" x14ac:dyDescent="0.25">
      <c r="A19" s="60">
        <v>21</v>
      </c>
      <c r="B19" s="60">
        <v>1396</v>
      </c>
      <c r="C19" s="63">
        <v>11</v>
      </c>
      <c r="D19" s="60">
        <v>1406</v>
      </c>
      <c r="E19" s="63">
        <v>11</v>
      </c>
      <c r="F19" s="60">
        <v>1410</v>
      </c>
      <c r="G19" s="66"/>
      <c r="H19" s="66"/>
      <c r="I19" s="41"/>
      <c r="J19" s="41"/>
      <c r="K19" s="51">
        <v>0</v>
      </c>
      <c r="L19">
        <v>211</v>
      </c>
      <c r="N19" s="40" t="s">
        <v>97</v>
      </c>
      <c r="O19" s="40"/>
      <c r="P19" s="45"/>
      <c r="Q19" s="45"/>
      <c r="R19" s="45"/>
      <c r="S19" s="45"/>
      <c r="T19" s="45"/>
      <c r="U19" s="45"/>
      <c r="V19" s="46"/>
    </row>
    <row r="20" spans="1:22" x14ac:dyDescent="0.25">
      <c r="A20" s="60">
        <v>21</v>
      </c>
      <c r="B20" s="60">
        <v>1500</v>
      </c>
      <c r="C20" s="63">
        <v>11</v>
      </c>
      <c r="D20" s="60">
        <v>1513</v>
      </c>
      <c r="E20" s="63">
        <v>11</v>
      </c>
      <c r="F20" s="60">
        <v>1519</v>
      </c>
      <c r="G20" s="66"/>
      <c r="H20" s="66"/>
      <c r="I20" s="41"/>
      <c r="J20" s="41"/>
      <c r="K20" s="51">
        <v>0</v>
      </c>
      <c r="L20">
        <v>211</v>
      </c>
      <c r="N20" s="40">
        <f>COUNTIF(L7:L74,G3)</f>
        <v>40</v>
      </c>
      <c r="O20" s="40"/>
      <c r="P20" s="47">
        <v>11</v>
      </c>
      <c r="Q20" s="47">
        <v>12</v>
      </c>
      <c r="R20" s="47">
        <v>11</v>
      </c>
      <c r="S20" s="47">
        <v>11</v>
      </c>
      <c r="T20" s="47">
        <v>12</v>
      </c>
      <c r="U20" s="47">
        <v>11</v>
      </c>
      <c r="V20" s="46"/>
    </row>
    <row r="21" spans="1:22" x14ac:dyDescent="0.25">
      <c r="A21" s="60">
        <v>21</v>
      </c>
      <c r="B21" s="60">
        <v>1611</v>
      </c>
      <c r="C21" s="63">
        <v>11</v>
      </c>
      <c r="D21" s="60">
        <v>1622</v>
      </c>
      <c r="E21" s="63">
        <v>11</v>
      </c>
      <c r="F21" s="60">
        <v>1629</v>
      </c>
      <c r="G21" s="66"/>
      <c r="H21" s="66"/>
      <c r="I21" s="41"/>
      <c r="J21" s="41"/>
      <c r="K21" s="51">
        <v>0</v>
      </c>
      <c r="L21">
        <v>211</v>
      </c>
      <c r="O21" s="41"/>
      <c r="P21" s="45" t="s">
        <v>98</v>
      </c>
      <c r="Q21" s="45"/>
      <c r="R21" s="45"/>
      <c r="S21" s="45"/>
      <c r="T21" s="45"/>
      <c r="U21" s="45"/>
      <c r="V21" s="45"/>
    </row>
    <row r="22" spans="1:22" x14ac:dyDescent="0.25">
      <c r="A22" s="60">
        <v>12</v>
      </c>
      <c r="B22" s="60">
        <v>1740</v>
      </c>
      <c r="C22" s="63">
        <v>13</v>
      </c>
      <c r="D22" s="60">
        <v>1747</v>
      </c>
      <c r="E22" s="63">
        <v>13</v>
      </c>
      <c r="F22" s="60">
        <v>1754</v>
      </c>
      <c r="G22" s="66"/>
      <c r="H22" s="66"/>
      <c r="I22" s="41"/>
      <c r="J22" s="41"/>
      <c r="K22" s="51">
        <v>0</v>
      </c>
      <c r="L22">
        <v>111</v>
      </c>
      <c r="O22" s="41"/>
      <c r="P22" s="47" t="s">
        <v>105</v>
      </c>
      <c r="Q22" s="47" t="s">
        <v>106</v>
      </c>
      <c r="R22" s="47" t="s">
        <v>107</v>
      </c>
      <c r="S22" s="47" t="s">
        <v>108</v>
      </c>
      <c r="T22" s="47" t="s">
        <v>109</v>
      </c>
      <c r="U22" s="47" t="s">
        <v>110</v>
      </c>
      <c r="V22" s="45"/>
    </row>
    <row r="23" spans="1:22" x14ac:dyDescent="0.25">
      <c r="A23" s="60">
        <v>21</v>
      </c>
      <c r="B23" s="60">
        <v>1851</v>
      </c>
      <c r="C23" s="63">
        <v>11</v>
      </c>
      <c r="D23" s="60">
        <v>1861</v>
      </c>
      <c r="E23" s="63">
        <v>11</v>
      </c>
      <c r="F23" s="60">
        <v>1868</v>
      </c>
      <c r="G23" s="66"/>
      <c r="H23" s="66"/>
      <c r="I23" s="41"/>
      <c r="J23" s="41"/>
      <c r="K23" s="51">
        <v>0</v>
      </c>
      <c r="L23">
        <v>211</v>
      </c>
      <c r="O23" s="45" t="s">
        <v>99</v>
      </c>
      <c r="P23" s="47">
        <f>$G$3</f>
        <v>211</v>
      </c>
      <c r="Q23" s="47">
        <f>$G$3</f>
        <v>211</v>
      </c>
      <c r="R23" s="47">
        <f>$G$3</f>
        <v>211</v>
      </c>
      <c r="S23" s="47">
        <f>$G$3</f>
        <v>211</v>
      </c>
      <c r="T23" s="47">
        <f>$G$3</f>
        <v>211</v>
      </c>
      <c r="U23" s="47">
        <f>$G$3</f>
        <v>211</v>
      </c>
      <c r="V23" s="45"/>
    </row>
    <row r="24" spans="1:22" x14ac:dyDescent="0.25">
      <c r="A24" s="60">
        <v>21</v>
      </c>
      <c r="B24" s="60">
        <v>1961</v>
      </c>
      <c r="C24" s="63">
        <v>11</v>
      </c>
      <c r="D24" s="60">
        <v>1970</v>
      </c>
      <c r="E24" s="63">
        <v>11</v>
      </c>
      <c r="F24" s="60">
        <v>1974</v>
      </c>
      <c r="G24" s="66"/>
      <c r="H24" s="66"/>
      <c r="I24" s="41"/>
      <c r="J24" s="41"/>
      <c r="K24" s="51">
        <v>0</v>
      </c>
      <c r="L24">
        <v>211</v>
      </c>
      <c r="O24" s="45" t="s">
        <v>100</v>
      </c>
      <c r="P24" s="47">
        <f>U11</f>
        <v>8</v>
      </c>
      <c r="Q24" s="47">
        <f>Z11</f>
        <v>9</v>
      </c>
      <c r="R24" s="47">
        <f>AE11</f>
        <v>10</v>
      </c>
      <c r="S24" s="47">
        <f>AJ11</f>
        <v>1</v>
      </c>
      <c r="T24" s="47">
        <f>AO11</f>
        <v>4</v>
      </c>
      <c r="U24" s="47">
        <f>AT11</f>
        <v>8</v>
      </c>
      <c r="V24" s="45"/>
    </row>
    <row r="25" spans="1:22" x14ac:dyDescent="0.25">
      <c r="A25" s="60">
        <v>21</v>
      </c>
      <c r="B25" s="60">
        <v>2068</v>
      </c>
      <c r="C25" s="63">
        <v>11</v>
      </c>
      <c r="D25" s="60">
        <v>2078</v>
      </c>
      <c r="E25" s="63">
        <v>11</v>
      </c>
      <c r="F25" s="60">
        <v>2082</v>
      </c>
      <c r="G25" s="66"/>
      <c r="H25" s="66"/>
      <c r="I25" s="41"/>
      <c r="J25" s="41"/>
      <c r="K25" s="51">
        <v>0</v>
      </c>
      <c r="L25">
        <v>211</v>
      </c>
      <c r="O25" s="48" t="s">
        <v>101</v>
      </c>
      <c r="P25" s="42"/>
      <c r="Q25" s="42"/>
      <c r="R25" s="42"/>
      <c r="S25" s="42"/>
      <c r="T25" s="42"/>
      <c r="U25" s="42"/>
      <c r="V25" s="42"/>
    </row>
    <row r="26" spans="1:22" x14ac:dyDescent="0.25">
      <c r="A26" s="60">
        <v>21</v>
      </c>
      <c r="B26" s="60">
        <v>2173</v>
      </c>
      <c r="C26" s="63">
        <v>11</v>
      </c>
      <c r="D26" s="60">
        <v>2192</v>
      </c>
      <c r="E26" s="63">
        <v>11</v>
      </c>
      <c r="F26" s="60">
        <v>2202</v>
      </c>
      <c r="G26" s="66"/>
      <c r="H26" s="66"/>
      <c r="I26" s="41"/>
      <c r="J26" s="41"/>
      <c r="K26" s="51">
        <v>0</v>
      </c>
      <c r="L26">
        <v>211</v>
      </c>
      <c r="O26" s="49" t="s">
        <v>102</v>
      </c>
      <c r="P26" s="44"/>
      <c r="Q26" s="44"/>
      <c r="R26" s="44"/>
      <c r="S26" s="44"/>
      <c r="T26" s="44"/>
      <c r="U26" s="44"/>
      <c r="V26" s="41"/>
    </row>
    <row r="27" spans="1:22" x14ac:dyDescent="0.25">
      <c r="A27" s="60">
        <v>21</v>
      </c>
      <c r="B27" s="60">
        <v>2297</v>
      </c>
      <c r="C27" s="63">
        <v>11</v>
      </c>
      <c r="D27" s="60">
        <v>2322</v>
      </c>
      <c r="E27" s="63">
        <v>11</v>
      </c>
      <c r="F27" s="60">
        <v>2329</v>
      </c>
      <c r="G27" s="66"/>
      <c r="H27" s="66"/>
      <c r="I27" s="41"/>
      <c r="J27" s="41"/>
      <c r="K27" s="51">
        <v>0</v>
      </c>
      <c r="L27">
        <v>211</v>
      </c>
      <c r="O27" s="48" t="s">
        <v>103</v>
      </c>
      <c r="P27" s="42"/>
      <c r="Q27" s="42"/>
      <c r="R27" s="42"/>
      <c r="S27" s="42"/>
      <c r="T27" s="42"/>
      <c r="U27" s="42"/>
      <c r="V27" s="42"/>
    </row>
    <row r="28" spans="1:22" x14ac:dyDescent="0.25">
      <c r="A28" s="60">
        <v>21</v>
      </c>
      <c r="B28" s="60">
        <v>2423</v>
      </c>
      <c r="C28" s="63">
        <v>11</v>
      </c>
      <c r="D28" s="60">
        <v>2432</v>
      </c>
      <c r="E28" s="63">
        <v>11</v>
      </c>
      <c r="F28" s="60">
        <v>2436</v>
      </c>
      <c r="G28" s="66"/>
      <c r="H28" s="66"/>
      <c r="I28" s="41"/>
      <c r="J28" s="41"/>
      <c r="K28" s="51">
        <v>0</v>
      </c>
      <c r="L28">
        <v>211</v>
      </c>
      <c r="N28" s="41"/>
      <c r="O28" s="50" t="s">
        <v>104</v>
      </c>
      <c r="P28">
        <f>F17/P20</f>
        <v>106.18181818181819</v>
      </c>
      <c r="Q28">
        <f>(F29-F17)/Q20</f>
        <v>115.16666666666667</v>
      </c>
      <c r="R28">
        <f>(F40-F29)/R20</f>
        <v>109.72727272727273</v>
      </c>
      <c r="S28">
        <f>(F51-F40)/S20</f>
        <v>134.09090909090909</v>
      </c>
      <c r="T28">
        <f>(F63-F51)/T20</f>
        <v>437.83333333333331</v>
      </c>
      <c r="U28">
        <f>(F74-F63)/U20</f>
        <v>119.45454545454545</v>
      </c>
    </row>
    <row r="29" spans="1:22" x14ac:dyDescent="0.25">
      <c r="A29" s="60">
        <v>12</v>
      </c>
      <c r="B29" s="60">
        <v>2534</v>
      </c>
      <c r="C29" s="63">
        <v>13</v>
      </c>
      <c r="D29" s="60">
        <v>2544</v>
      </c>
      <c r="E29" s="63">
        <v>13</v>
      </c>
      <c r="F29" s="60">
        <v>2550</v>
      </c>
      <c r="G29" s="66"/>
      <c r="H29" s="66"/>
      <c r="I29" s="41"/>
      <c r="J29" s="41"/>
      <c r="K29" s="51">
        <v>0</v>
      </c>
      <c r="L29">
        <v>111</v>
      </c>
    </row>
    <row r="30" spans="1:22" x14ac:dyDescent="0.25">
      <c r="A30" s="59">
        <v>21</v>
      </c>
      <c r="B30" s="59">
        <v>2649</v>
      </c>
      <c r="C30" s="62">
        <v>11</v>
      </c>
      <c r="D30" s="59">
        <v>2659</v>
      </c>
      <c r="E30" s="62">
        <v>11</v>
      </c>
      <c r="F30" s="59">
        <v>2664</v>
      </c>
      <c r="G30" s="65"/>
      <c r="H30" s="65"/>
      <c r="I30" s="42"/>
      <c r="J30" s="42"/>
      <c r="K30" s="43">
        <v>0</v>
      </c>
      <c r="L30">
        <v>211</v>
      </c>
    </row>
    <row r="31" spans="1:22" x14ac:dyDescent="0.25">
      <c r="A31" s="59">
        <v>21</v>
      </c>
      <c r="B31" s="59">
        <v>2754</v>
      </c>
      <c r="C31" s="62">
        <v>11</v>
      </c>
      <c r="D31" s="59">
        <v>2763</v>
      </c>
      <c r="E31" s="62">
        <v>11</v>
      </c>
      <c r="F31" s="59">
        <v>2768</v>
      </c>
      <c r="G31" s="65"/>
      <c r="H31" s="65"/>
      <c r="I31" s="42"/>
      <c r="J31" s="42"/>
      <c r="K31" s="43">
        <v>0</v>
      </c>
      <c r="L31">
        <v>211</v>
      </c>
    </row>
    <row r="32" spans="1:22" x14ac:dyDescent="0.25">
      <c r="A32" s="59">
        <v>21</v>
      </c>
      <c r="B32" s="59">
        <v>2862</v>
      </c>
      <c r="C32" s="62">
        <v>11</v>
      </c>
      <c r="D32" s="59">
        <v>2870</v>
      </c>
      <c r="E32" s="62">
        <v>11</v>
      </c>
      <c r="F32" s="59">
        <v>2876</v>
      </c>
      <c r="G32" s="65"/>
      <c r="H32" s="65"/>
      <c r="I32" s="42"/>
      <c r="J32" s="42"/>
      <c r="K32" s="43">
        <v>0</v>
      </c>
      <c r="L32">
        <v>211</v>
      </c>
    </row>
    <row r="33" spans="1:12" x14ac:dyDescent="0.25">
      <c r="A33" s="59">
        <v>21</v>
      </c>
      <c r="B33" s="59">
        <v>2964</v>
      </c>
      <c r="C33" s="62">
        <v>11</v>
      </c>
      <c r="D33" s="59">
        <v>2973</v>
      </c>
      <c r="E33" s="62">
        <v>11</v>
      </c>
      <c r="F33" s="59">
        <v>2980</v>
      </c>
      <c r="G33" s="65"/>
      <c r="H33" s="65"/>
      <c r="I33" s="42"/>
      <c r="J33" s="42"/>
      <c r="K33" s="43">
        <v>0</v>
      </c>
      <c r="L33">
        <v>211</v>
      </c>
    </row>
    <row r="34" spans="1:12" x14ac:dyDescent="0.25">
      <c r="A34" s="59">
        <v>21</v>
      </c>
      <c r="B34" s="59">
        <v>3073</v>
      </c>
      <c r="C34" s="62">
        <v>11</v>
      </c>
      <c r="D34" s="59">
        <v>3080</v>
      </c>
      <c r="E34" s="62">
        <v>11</v>
      </c>
      <c r="F34" s="59">
        <v>3084</v>
      </c>
      <c r="G34" s="65"/>
      <c r="H34" s="65"/>
      <c r="I34" s="42"/>
      <c r="J34" s="42"/>
      <c r="K34" s="43">
        <v>0</v>
      </c>
      <c r="L34">
        <v>211</v>
      </c>
    </row>
    <row r="35" spans="1:12" x14ac:dyDescent="0.25">
      <c r="A35" s="59">
        <v>21</v>
      </c>
      <c r="B35" s="59">
        <v>3175</v>
      </c>
      <c r="C35" s="62">
        <v>11</v>
      </c>
      <c r="D35" s="59">
        <v>3184</v>
      </c>
      <c r="E35" s="62">
        <v>11</v>
      </c>
      <c r="F35" s="59">
        <v>3188</v>
      </c>
      <c r="G35" s="65"/>
      <c r="H35" s="65"/>
      <c r="I35" s="42"/>
      <c r="J35" s="42"/>
      <c r="K35" s="43">
        <v>0</v>
      </c>
      <c r="L35">
        <v>211</v>
      </c>
    </row>
    <row r="36" spans="1:12" x14ac:dyDescent="0.25">
      <c r="A36" s="59">
        <v>21</v>
      </c>
      <c r="B36" s="59">
        <v>3277</v>
      </c>
      <c r="C36" s="62">
        <v>11</v>
      </c>
      <c r="D36" s="59">
        <v>3287</v>
      </c>
      <c r="E36" s="62">
        <v>11</v>
      </c>
      <c r="F36" s="59">
        <v>3291</v>
      </c>
      <c r="G36" s="65"/>
      <c r="H36" s="65"/>
      <c r="I36" s="42"/>
      <c r="J36" s="42"/>
      <c r="K36" s="43">
        <v>0</v>
      </c>
      <c r="L36">
        <v>211</v>
      </c>
    </row>
    <row r="37" spans="1:12" x14ac:dyDescent="0.25">
      <c r="A37" s="59">
        <v>12</v>
      </c>
      <c r="B37" s="59">
        <v>3394</v>
      </c>
      <c r="C37" s="62">
        <v>13</v>
      </c>
      <c r="D37" s="59">
        <v>3400</v>
      </c>
      <c r="E37" s="62">
        <v>13</v>
      </c>
      <c r="F37" s="59">
        <v>3418</v>
      </c>
      <c r="G37" s="65"/>
      <c r="H37" s="65"/>
      <c r="I37" s="42"/>
      <c r="J37" s="42"/>
      <c r="K37" s="43">
        <v>0</v>
      </c>
      <c r="L37">
        <v>111</v>
      </c>
    </row>
    <row r="38" spans="1:12" x14ac:dyDescent="0.25">
      <c r="A38" s="59">
        <v>21</v>
      </c>
      <c r="B38" s="59">
        <v>3520</v>
      </c>
      <c r="C38" s="62">
        <v>11</v>
      </c>
      <c r="D38" s="59">
        <v>3533</v>
      </c>
      <c r="E38" s="62">
        <v>11</v>
      </c>
      <c r="F38" s="59">
        <v>3538</v>
      </c>
      <c r="G38" s="65"/>
      <c r="H38" s="65"/>
      <c r="I38" s="42"/>
      <c r="J38" s="42"/>
      <c r="K38" s="43">
        <v>0</v>
      </c>
      <c r="L38">
        <v>211</v>
      </c>
    </row>
    <row r="39" spans="1:12" x14ac:dyDescent="0.25">
      <c r="A39" s="59">
        <v>21</v>
      </c>
      <c r="B39" s="59">
        <v>3634</v>
      </c>
      <c r="C39" s="62">
        <v>11</v>
      </c>
      <c r="D39" s="59">
        <v>3644</v>
      </c>
      <c r="E39" s="62">
        <v>11</v>
      </c>
      <c r="F39" s="59">
        <v>3654</v>
      </c>
      <c r="G39" s="65"/>
      <c r="H39" s="65"/>
      <c r="I39" s="42"/>
      <c r="J39" s="42"/>
      <c r="K39" s="43">
        <v>0</v>
      </c>
      <c r="L39">
        <v>211</v>
      </c>
    </row>
    <row r="40" spans="1:12" x14ac:dyDescent="0.25">
      <c r="A40" s="59">
        <v>21</v>
      </c>
      <c r="B40" s="59">
        <v>3743</v>
      </c>
      <c r="C40" s="62">
        <v>11</v>
      </c>
      <c r="D40" s="59">
        <v>3753</v>
      </c>
      <c r="E40" s="62">
        <v>11</v>
      </c>
      <c r="F40" s="59">
        <v>3757</v>
      </c>
      <c r="G40" s="65"/>
      <c r="H40" s="65"/>
      <c r="I40" s="42"/>
      <c r="J40" s="42"/>
      <c r="K40" s="43">
        <v>0</v>
      </c>
      <c r="L40">
        <v>211</v>
      </c>
    </row>
    <row r="41" spans="1:12" x14ac:dyDescent="0.25">
      <c r="A41" s="60">
        <v>12</v>
      </c>
      <c r="B41" s="60">
        <v>3860</v>
      </c>
      <c r="C41" s="63">
        <v>13</v>
      </c>
      <c r="D41" s="60">
        <v>3866</v>
      </c>
      <c r="E41" s="63">
        <v>13</v>
      </c>
      <c r="F41" s="60">
        <v>3872</v>
      </c>
      <c r="G41" s="66"/>
      <c r="H41" s="66"/>
      <c r="I41" s="41"/>
      <c r="J41" s="41"/>
      <c r="K41" s="51">
        <v>0</v>
      </c>
      <c r="L41">
        <v>111</v>
      </c>
    </row>
    <row r="42" spans="1:12" x14ac:dyDescent="0.25">
      <c r="A42" s="60">
        <v>21</v>
      </c>
      <c r="B42" s="60">
        <v>3971</v>
      </c>
      <c r="C42" s="63">
        <v>11</v>
      </c>
      <c r="D42" s="60">
        <v>3980</v>
      </c>
      <c r="E42" s="63">
        <v>11</v>
      </c>
      <c r="F42" s="60">
        <v>3984</v>
      </c>
      <c r="G42" s="66"/>
      <c r="H42" s="66"/>
      <c r="I42" s="41"/>
      <c r="J42" s="41"/>
      <c r="K42" s="51">
        <v>0</v>
      </c>
      <c r="L42">
        <v>211</v>
      </c>
    </row>
    <row r="43" spans="1:12" x14ac:dyDescent="0.25">
      <c r="A43" s="60">
        <v>12</v>
      </c>
      <c r="B43" s="60">
        <v>4086</v>
      </c>
      <c r="C43" s="63">
        <v>13</v>
      </c>
      <c r="D43" s="60">
        <v>4095</v>
      </c>
      <c r="E43" s="63">
        <v>13</v>
      </c>
      <c r="F43" s="60">
        <v>4101</v>
      </c>
      <c r="G43" s="66"/>
      <c r="H43" s="66"/>
      <c r="I43" s="41"/>
      <c r="J43" s="41"/>
      <c r="K43" s="51">
        <v>0</v>
      </c>
      <c r="L43">
        <v>111</v>
      </c>
    </row>
    <row r="44" spans="1:12" x14ac:dyDescent="0.25">
      <c r="A44" s="60">
        <v>12</v>
      </c>
      <c r="B44" s="60">
        <v>4213</v>
      </c>
      <c r="C44" s="63">
        <v>13</v>
      </c>
      <c r="D44" s="60">
        <v>4219</v>
      </c>
      <c r="E44" s="63">
        <v>13</v>
      </c>
      <c r="F44" s="60">
        <v>4230</v>
      </c>
      <c r="G44" s="66"/>
      <c r="H44" s="66"/>
      <c r="I44" s="41"/>
      <c r="J44" s="41"/>
      <c r="K44" s="51">
        <v>0</v>
      </c>
      <c r="L44">
        <v>111</v>
      </c>
    </row>
    <row r="45" spans="1:12" x14ac:dyDescent="0.25">
      <c r="A45" s="60">
        <v>12</v>
      </c>
      <c r="B45" s="60">
        <v>4337</v>
      </c>
      <c r="C45" s="63">
        <v>13</v>
      </c>
      <c r="D45" s="60">
        <v>4352</v>
      </c>
      <c r="E45" s="63">
        <v>13</v>
      </c>
      <c r="F45" s="60">
        <v>4359</v>
      </c>
      <c r="G45" s="66"/>
      <c r="H45" s="66"/>
      <c r="I45" s="41"/>
      <c r="J45" s="41"/>
      <c r="K45" s="51">
        <v>0</v>
      </c>
      <c r="L45">
        <v>111</v>
      </c>
    </row>
    <row r="46" spans="1:12" x14ac:dyDescent="0.25">
      <c r="A46" s="60">
        <v>12</v>
      </c>
      <c r="B46" s="60">
        <v>4466</v>
      </c>
      <c r="C46" s="63">
        <v>13</v>
      </c>
      <c r="D46" s="60">
        <v>4493</v>
      </c>
      <c r="E46" s="63">
        <v>13</v>
      </c>
      <c r="F46" s="60">
        <v>4503</v>
      </c>
      <c r="G46" s="66"/>
      <c r="H46" s="66"/>
      <c r="I46" s="41"/>
      <c r="J46" s="41"/>
      <c r="K46" s="51">
        <v>0</v>
      </c>
      <c r="L46">
        <v>111</v>
      </c>
    </row>
    <row r="47" spans="1:12" x14ac:dyDescent="0.25">
      <c r="A47" s="60">
        <v>12</v>
      </c>
      <c r="B47" s="60">
        <v>4609</v>
      </c>
      <c r="C47" s="63">
        <v>13</v>
      </c>
      <c r="D47" s="60">
        <v>4630</v>
      </c>
      <c r="E47" s="63">
        <v>13</v>
      </c>
      <c r="F47" s="60">
        <v>4642</v>
      </c>
      <c r="G47" s="66"/>
      <c r="H47" s="66"/>
      <c r="I47" s="41"/>
      <c r="J47" s="41"/>
      <c r="K47" s="51">
        <v>0</v>
      </c>
      <c r="L47">
        <v>111</v>
      </c>
    </row>
    <row r="48" spans="1:12" x14ac:dyDescent="0.25">
      <c r="A48" s="60">
        <v>12</v>
      </c>
      <c r="B48" s="60">
        <v>4745</v>
      </c>
      <c r="C48" s="63">
        <v>13</v>
      </c>
      <c r="D48" s="60">
        <v>4757</v>
      </c>
      <c r="E48" s="63">
        <v>13</v>
      </c>
      <c r="F48" s="60">
        <v>4768</v>
      </c>
      <c r="G48" s="66"/>
      <c r="H48" s="66"/>
      <c r="I48" s="41"/>
      <c r="J48" s="41"/>
      <c r="K48" s="51">
        <v>0</v>
      </c>
      <c r="L48">
        <v>111</v>
      </c>
    </row>
    <row r="49" spans="1:12" x14ac:dyDescent="0.25">
      <c r="A49" s="60">
        <v>12</v>
      </c>
      <c r="B49" s="60">
        <v>4902</v>
      </c>
      <c r="C49" s="63">
        <v>13</v>
      </c>
      <c r="D49" s="60">
        <v>4909</v>
      </c>
      <c r="E49" s="63">
        <v>13</v>
      </c>
      <c r="F49" s="60">
        <v>4951</v>
      </c>
      <c r="G49" s="66"/>
      <c r="H49" s="66"/>
      <c r="I49" s="41"/>
      <c r="J49" s="41"/>
      <c r="K49" s="51">
        <v>0</v>
      </c>
      <c r="L49">
        <v>111</v>
      </c>
    </row>
    <row r="50" spans="1:12" x14ac:dyDescent="0.25">
      <c r="A50" s="60">
        <v>12</v>
      </c>
      <c r="B50" s="60">
        <v>5064</v>
      </c>
      <c r="C50" s="63">
        <v>24</v>
      </c>
      <c r="D50" s="60">
        <v>5078</v>
      </c>
      <c r="E50" s="63">
        <v>13</v>
      </c>
      <c r="F50" s="60">
        <v>5097</v>
      </c>
      <c r="G50" s="66"/>
      <c r="H50" s="66"/>
      <c r="I50" s="41"/>
      <c r="J50" s="41"/>
      <c r="K50" s="51">
        <v>0</v>
      </c>
      <c r="L50">
        <v>121</v>
      </c>
    </row>
    <row r="51" spans="1:12" x14ac:dyDescent="0.25">
      <c r="A51" s="60">
        <v>12</v>
      </c>
      <c r="B51" s="60">
        <v>5200</v>
      </c>
      <c r="C51" s="63">
        <v>13</v>
      </c>
      <c r="D51" s="60">
        <v>5209</v>
      </c>
      <c r="E51" s="63">
        <v>13</v>
      </c>
      <c r="F51" s="60">
        <v>5232</v>
      </c>
      <c r="G51" s="66"/>
      <c r="H51" s="66"/>
      <c r="I51" s="41"/>
      <c r="J51" s="41"/>
      <c r="K51" s="51">
        <v>0</v>
      </c>
      <c r="L51">
        <v>111</v>
      </c>
    </row>
    <row r="52" spans="1:12" x14ac:dyDescent="0.25">
      <c r="A52" s="59">
        <v>12</v>
      </c>
      <c r="B52" s="59">
        <v>5353</v>
      </c>
      <c r="C52" s="62">
        <v>13</v>
      </c>
      <c r="D52" s="59">
        <v>5366</v>
      </c>
      <c r="E52" s="62">
        <v>24</v>
      </c>
      <c r="F52" s="59">
        <v>5377</v>
      </c>
      <c r="G52" s="65"/>
      <c r="H52" s="65"/>
      <c r="I52" s="42"/>
      <c r="J52" s="42"/>
      <c r="K52" s="43">
        <v>0</v>
      </c>
      <c r="L52">
        <v>112</v>
      </c>
    </row>
    <row r="53" spans="1:12" x14ac:dyDescent="0.25">
      <c r="A53" s="59">
        <v>12</v>
      </c>
      <c r="B53" s="59">
        <v>5485</v>
      </c>
      <c r="C53" s="62">
        <v>13</v>
      </c>
      <c r="D53" s="59">
        <v>5491</v>
      </c>
      <c r="E53" s="62">
        <v>13</v>
      </c>
      <c r="F53" s="59">
        <v>5498</v>
      </c>
      <c r="G53" s="65"/>
      <c r="H53" s="65"/>
      <c r="I53" s="42"/>
      <c r="J53" s="42"/>
      <c r="K53" s="43">
        <v>0</v>
      </c>
      <c r="L53">
        <v>111</v>
      </c>
    </row>
    <row r="54" spans="1:12" x14ac:dyDescent="0.25">
      <c r="A54" s="59">
        <v>12</v>
      </c>
      <c r="B54" s="59">
        <v>5703</v>
      </c>
      <c r="C54" s="62">
        <v>13</v>
      </c>
      <c r="D54" s="59">
        <v>5710</v>
      </c>
      <c r="E54" s="62">
        <v>13</v>
      </c>
      <c r="F54" s="59">
        <v>5717</v>
      </c>
      <c r="G54" s="65"/>
      <c r="H54" s="65"/>
      <c r="I54" s="42"/>
      <c r="J54" s="42"/>
      <c r="K54" s="43">
        <v>0</v>
      </c>
      <c r="L54">
        <v>111</v>
      </c>
    </row>
    <row r="55" spans="1:12" x14ac:dyDescent="0.25">
      <c r="A55" s="59">
        <v>12</v>
      </c>
      <c r="B55" s="59">
        <v>5837</v>
      </c>
      <c r="C55" s="62">
        <v>13</v>
      </c>
      <c r="D55" s="59">
        <v>5841</v>
      </c>
      <c r="E55" s="62">
        <v>13</v>
      </c>
      <c r="F55" s="59">
        <v>5849</v>
      </c>
      <c r="G55" s="65"/>
      <c r="H55" s="65"/>
      <c r="I55" s="42"/>
      <c r="J55" s="42"/>
      <c r="K55" s="43">
        <v>0</v>
      </c>
      <c r="L55">
        <v>111</v>
      </c>
    </row>
    <row r="56" spans="1:12" x14ac:dyDescent="0.25">
      <c r="A56" s="59">
        <v>12</v>
      </c>
      <c r="B56" s="59">
        <v>9541</v>
      </c>
      <c r="C56" s="62">
        <v>13</v>
      </c>
      <c r="D56" s="59">
        <v>9570</v>
      </c>
      <c r="E56" s="62">
        <v>13</v>
      </c>
      <c r="F56" s="59">
        <v>9585</v>
      </c>
      <c r="G56" s="65"/>
      <c r="H56" s="65"/>
      <c r="I56" s="42"/>
      <c r="J56" s="42"/>
      <c r="K56" s="43">
        <v>0</v>
      </c>
      <c r="L56">
        <v>111</v>
      </c>
    </row>
    <row r="57" spans="1:12" x14ac:dyDescent="0.25">
      <c r="A57" s="59">
        <v>12</v>
      </c>
      <c r="B57" s="59">
        <v>9691</v>
      </c>
      <c r="C57" s="62">
        <v>13</v>
      </c>
      <c r="D57" s="59">
        <v>9720</v>
      </c>
      <c r="E57" s="62">
        <v>13</v>
      </c>
      <c r="F57" s="59">
        <v>9745</v>
      </c>
      <c r="G57" s="65"/>
      <c r="H57" s="65"/>
      <c r="I57" s="42"/>
      <c r="J57" s="42"/>
      <c r="K57" s="43">
        <v>0</v>
      </c>
      <c r="L57">
        <v>111</v>
      </c>
    </row>
    <row r="58" spans="1:12" x14ac:dyDescent="0.25">
      <c r="A58" s="59">
        <v>12</v>
      </c>
      <c r="B58" s="59">
        <v>9861</v>
      </c>
      <c r="C58" s="62">
        <v>13</v>
      </c>
      <c r="D58" s="59">
        <v>9869</v>
      </c>
      <c r="E58" s="62">
        <v>13</v>
      </c>
      <c r="F58" s="59">
        <v>9899</v>
      </c>
      <c r="G58" s="65"/>
      <c r="H58" s="65"/>
      <c r="I58" s="42"/>
      <c r="J58" s="42"/>
      <c r="K58" s="43">
        <v>0</v>
      </c>
      <c r="L58">
        <v>111</v>
      </c>
    </row>
    <row r="59" spans="1:12" x14ac:dyDescent="0.25">
      <c r="A59" s="59">
        <v>12</v>
      </c>
      <c r="B59" s="59">
        <v>10004</v>
      </c>
      <c r="C59" s="62">
        <v>13</v>
      </c>
      <c r="D59" s="59">
        <v>10010</v>
      </c>
      <c r="E59" s="62">
        <v>13</v>
      </c>
      <c r="F59" s="59">
        <v>10019</v>
      </c>
      <c r="G59" s="65"/>
      <c r="H59" s="65"/>
      <c r="I59" s="42"/>
      <c r="J59" s="42"/>
      <c r="K59" s="43">
        <v>0</v>
      </c>
      <c r="L59">
        <v>111</v>
      </c>
    </row>
    <row r="60" spans="1:12" x14ac:dyDescent="0.25">
      <c r="A60" s="59">
        <v>21</v>
      </c>
      <c r="B60" s="59">
        <v>10123</v>
      </c>
      <c r="C60" s="62">
        <v>11</v>
      </c>
      <c r="D60" s="59">
        <v>10134</v>
      </c>
      <c r="E60" s="62">
        <v>11</v>
      </c>
      <c r="F60" s="59">
        <v>10142</v>
      </c>
      <c r="G60" s="65"/>
      <c r="H60" s="65"/>
      <c r="I60" s="42"/>
      <c r="J60" s="42"/>
      <c r="K60" s="43">
        <v>0</v>
      </c>
      <c r="L60">
        <v>211</v>
      </c>
    </row>
    <row r="61" spans="1:12" x14ac:dyDescent="0.25">
      <c r="A61" s="59">
        <v>21</v>
      </c>
      <c r="B61" s="59">
        <v>10238</v>
      </c>
      <c r="C61" s="62">
        <v>11</v>
      </c>
      <c r="D61" s="59">
        <v>10256</v>
      </c>
      <c r="E61" s="62">
        <v>11</v>
      </c>
      <c r="F61" s="59">
        <v>10263</v>
      </c>
      <c r="G61" s="65"/>
      <c r="H61" s="65"/>
      <c r="I61" s="42"/>
      <c r="J61" s="42"/>
      <c r="K61" s="43">
        <v>0</v>
      </c>
      <c r="L61">
        <v>211</v>
      </c>
    </row>
    <row r="62" spans="1:12" x14ac:dyDescent="0.25">
      <c r="A62" s="59">
        <v>21</v>
      </c>
      <c r="B62" s="59">
        <v>10357</v>
      </c>
      <c r="C62" s="62">
        <v>11</v>
      </c>
      <c r="D62" s="59">
        <v>10371</v>
      </c>
      <c r="E62" s="62">
        <v>11</v>
      </c>
      <c r="F62" s="59">
        <v>10379</v>
      </c>
      <c r="G62" s="65"/>
      <c r="H62" s="65"/>
      <c r="I62" s="42"/>
      <c r="J62" s="42"/>
      <c r="K62" s="43">
        <v>0</v>
      </c>
      <c r="L62">
        <v>211</v>
      </c>
    </row>
    <row r="63" spans="1:12" x14ac:dyDescent="0.25">
      <c r="A63" s="59">
        <v>21</v>
      </c>
      <c r="B63" s="59">
        <v>10468</v>
      </c>
      <c r="C63" s="62">
        <v>11</v>
      </c>
      <c r="D63" s="59">
        <v>10479</v>
      </c>
      <c r="E63" s="62">
        <v>11</v>
      </c>
      <c r="F63" s="59">
        <v>10486</v>
      </c>
      <c r="G63" s="65"/>
      <c r="H63" s="65"/>
      <c r="I63" s="42"/>
      <c r="J63" s="42"/>
      <c r="K63" s="43">
        <v>0</v>
      </c>
      <c r="L63">
        <v>211</v>
      </c>
    </row>
    <row r="64" spans="1:12" x14ac:dyDescent="0.25">
      <c r="A64" s="60">
        <v>21</v>
      </c>
      <c r="B64" s="60">
        <v>10583</v>
      </c>
      <c r="C64" s="63">
        <v>11</v>
      </c>
      <c r="D64" s="60">
        <v>10598</v>
      </c>
      <c r="E64" s="63">
        <v>11</v>
      </c>
      <c r="F64" s="60">
        <v>10603</v>
      </c>
      <c r="G64" s="66"/>
      <c r="H64" s="66"/>
      <c r="I64" s="41"/>
      <c r="J64" s="41"/>
      <c r="K64" s="51">
        <v>0</v>
      </c>
      <c r="L64">
        <v>211</v>
      </c>
    </row>
    <row r="65" spans="1:12" x14ac:dyDescent="0.25">
      <c r="A65" s="60">
        <v>21</v>
      </c>
      <c r="B65" s="60">
        <v>10700</v>
      </c>
      <c r="C65" s="63">
        <v>11</v>
      </c>
      <c r="D65" s="60">
        <v>10709</v>
      </c>
      <c r="E65" s="63">
        <v>11</v>
      </c>
      <c r="F65" s="60">
        <v>10716</v>
      </c>
      <c r="G65" s="66"/>
      <c r="H65" s="66"/>
      <c r="I65" s="41"/>
      <c r="J65" s="41"/>
      <c r="K65" s="51">
        <v>0</v>
      </c>
      <c r="L65">
        <v>211</v>
      </c>
    </row>
    <row r="66" spans="1:12" x14ac:dyDescent="0.25">
      <c r="A66" s="60">
        <v>12</v>
      </c>
      <c r="B66" s="60">
        <v>10819</v>
      </c>
      <c r="C66" s="63">
        <v>13</v>
      </c>
      <c r="D66" s="60">
        <v>10826</v>
      </c>
      <c r="E66" s="63">
        <v>13</v>
      </c>
      <c r="F66" s="60">
        <v>10841</v>
      </c>
      <c r="G66" s="66"/>
      <c r="H66" s="66"/>
      <c r="I66" s="41"/>
      <c r="J66" s="41"/>
      <c r="K66" s="51">
        <v>0</v>
      </c>
      <c r="L66">
        <v>111</v>
      </c>
    </row>
    <row r="67" spans="1:12" x14ac:dyDescent="0.25">
      <c r="A67" s="60">
        <v>21</v>
      </c>
      <c r="B67" s="60">
        <v>10939</v>
      </c>
      <c r="C67" s="63">
        <v>11</v>
      </c>
      <c r="D67" s="60">
        <v>10952</v>
      </c>
      <c r="E67" s="63">
        <v>11</v>
      </c>
      <c r="F67" s="60">
        <v>10959</v>
      </c>
      <c r="G67" s="66"/>
      <c r="H67" s="66"/>
      <c r="I67" s="41"/>
      <c r="J67" s="41"/>
      <c r="K67" s="51">
        <v>0</v>
      </c>
      <c r="L67">
        <v>211</v>
      </c>
    </row>
    <row r="68" spans="1:12" x14ac:dyDescent="0.25">
      <c r="A68" s="60">
        <v>12</v>
      </c>
      <c r="B68" s="60">
        <v>11063</v>
      </c>
      <c r="C68" s="63">
        <v>13</v>
      </c>
      <c r="D68" s="60">
        <v>11069</v>
      </c>
      <c r="E68" s="63">
        <v>13</v>
      </c>
      <c r="F68" s="60">
        <v>11094</v>
      </c>
      <c r="G68" s="66"/>
      <c r="H68" s="66"/>
      <c r="I68" s="41"/>
      <c r="J68" s="41"/>
      <c r="K68" s="51">
        <v>0</v>
      </c>
      <c r="L68">
        <v>111</v>
      </c>
    </row>
    <row r="69" spans="1:12" x14ac:dyDescent="0.25">
      <c r="A69" s="60">
        <v>21</v>
      </c>
      <c r="B69" s="60">
        <v>11193</v>
      </c>
      <c r="C69" s="63">
        <v>11</v>
      </c>
      <c r="D69" s="60">
        <v>11202</v>
      </c>
      <c r="E69" s="63">
        <v>11</v>
      </c>
      <c r="F69" s="60">
        <v>11207</v>
      </c>
      <c r="G69" s="66"/>
      <c r="H69" s="66"/>
      <c r="I69" s="41"/>
      <c r="J69" s="41"/>
      <c r="K69" s="51">
        <v>0</v>
      </c>
      <c r="L69">
        <v>211</v>
      </c>
    </row>
    <row r="70" spans="1:12" x14ac:dyDescent="0.25">
      <c r="A70" s="60">
        <v>12</v>
      </c>
      <c r="B70" s="60">
        <v>11313</v>
      </c>
      <c r="C70" s="63">
        <v>13</v>
      </c>
      <c r="D70" s="60">
        <v>11320</v>
      </c>
      <c r="E70" s="63">
        <v>13</v>
      </c>
      <c r="F70" s="60">
        <v>11327</v>
      </c>
      <c r="G70" s="66"/>
      <c r="H70" s="66"/>
      <c r="I70" s="41"/>
      <c r="J70" s="41"/>
      <c r="K70" s="51">
        <v>0</v>
      </c>
      <c r="L70">
        <v>111</v>
      </c>
    </row>
    <row r="71" spans="1:12" x14ac:dyDescent="0.25">
      <c r="A71" s="60">
        <v>21</v>
      </c>
      <c r="B71" s="60">
        <v>11425</v>
      </c>
      <c r="C71" s="63">
        <v>11</v>
      </c>
      <c r="D71" s="60">
        <v>11439</v>
      </c>
      <c r="E71" s="63">
        <v>11</v>
      </c>
      <c r="F71" s="60">
        <v>11446</v>
      </c>
      <c r="G71" s="66"/>
      <c r="H71" s="66"/>
      <c r="I71" s="41"/>
      <c r="J71" s="41"/>
      <c r="K71" s="51">
        <v>0</v>
      </c>
      <c r="L71">
        <v>211</v>
      </c>
    </row>
    <row r="72" spans="1:12" x14ac:dyDescent="0.25">
      <c r="A72" s="60">
        <v>21</v>
      </c>
      <c r="B72" s="60">
        <v>11540</v>
      </c>
      <c r="C72" s="63">
        <v>11</v>
      </c>
      <c r="D72" s="60">
        <v>11554</v>
      </c>
      <c r="E72" s="63">
        <v>11</v>
      </c>
      <c r="F72" s="60">
        <v>11561</v>
      </c>
      <c r="G72" s="66"/>
      <c r="H72" s="66"/>
      <c r="I72" s="41"/>
      <c r="J72" s="41"/>
      <c r="K72" s="51">
        <v>0</v>
      </c>
      <c r="L72">
        <v>211</v>
      </c>
    </row>
    <row r="73" spans="1:12" x14ac:dyDescent="0.25">
      <c r="A73" s="60">
        <v>21</v>
      </c>
      <c r="B73" s="60">
        <v>11651</v>
      </c>
      <c r="C73" s="63">
        <v>11</v>
      </c>
      <c r="D73" s="60">
        <v>11659</v>
      </c>
      <c r="E73" s="63">
        <v>11</v>
      </c>
      <c r="F73" s="60">
        <v>11664</v>
      </c>
      <c r="G73" s="66"/>
      <c r="H73" s="66"/>
      <c r="I73" s="41"/>
      <c r="J73" s="41"/>
      <c r="K73" s="51">
        <v>0</v>
      </c>
      <c r="L73">
        <v>211</v>
      </c>
    </row>
    <row r="74" spans="1:12" x14ac:dyDescent="0.25">
      <c r="A74" s="60">
        <v>21</v>
      </c>
      <c r="B74" s="60">
        <v>11778</v>
      </c>
      <c r="C74" s="63">
        <v>11</v>
      </c>
      <c r="D74" s="60">
        <v>11792</v>
      </c>
      <c r="E74" s="63">
        <v>11</v>
      </c>
      <c r="F74" s="60">
        <v>11800</v>
      </c>
      <c r="G74" s="66"/>
      <c r="H74" s="66"/>
      <c r="I74" s="41"/>
      <c r="J74" s="41"/>
      <c r="K74" s="51">
        <v>1</v>
      </c>
      <c r="L74">
        <v>211</v>
      </c>
    </row>
    <row r="75" spans="1:12" x14ac:dyDescent="0.25">
      <c r="A75" s="17"/>
      <c r="B75" s="17"/>
      <c r="C75" s="17"/>
      <c r="D75" s="17"/>
      <c r="E75" s="17"/>
      <c r="F75" s="17"/>
      <c r="G75" s="17"/>
      <c r="H7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3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145</v>
      </c>
    </row>
    <row r="2" spans="1:48" x14ac:dyDescent="0.25">
      <c r="A2" t="s">
        <v>0</v>
      </c>
      <c r="B2" s="34">
        <v>40634</v>
      </c>
      <c r="C2" s="35"/>
      <c r="F2" s="26" t="s">
        <v>77</v>
      </c>
      <c r="G2" s="27">
        <v>0</v>
      </c>
    </row>
    <row r="3" spans="1:48" x14ac:dyDescent="0.25">
      <c r="A3" t="s">
        <v>1</v>
      </c>
      <c r="B3">
        <v>0</v>
      </c>
      <c r="F3" s="26" t="s">
        <v>78</v>
      </c>
      <c r="G3" s="27">
        <f>Start!J2</f>
        <v>211</v>
      </c>
      <c r="P3" s="26" t="s">
        <v>79</v>
      </c>
      <c r="Q3" s="27">
        <f>4994-COUNTBLANK(L7:L5000)</f>
        <v>56</v>
      </c>
      <c r="V3" s="26" t="s">
        <v>112</v>
      </c>
      <c r="W3">
        <f>COUNTA(L7:L15)</f>
        <v>9</v>
      </c>
      <c r="AA3" s="26" t="s">
        <v>112</v>
      </c>
      <c r="AB3">
        <f>COUNTA(L16:L25)</f>
        <v>10</v>
      </c>
      <c r="AF3" s="26" t="s">
        <v>112</v>
      </c>
      <c r="AG3">
        <f>COUNTA(L26:L34)</f>
        <v>9</v>
      </c>
      <c r="AK3" s="26" t="s">
        <v>112</v>
      </c>
      <c r="AL3">
        <f>COUNTA(L35:L43)</f>
        <v>9</v>
      </c>
      <c r="AP3" s="26" t="s">
        <v>112</v>
      </c>
      <c r="AQ3">
        <f>COUNTA(L44:L53)</f>
        <v>10</v>
      </c>
      <c r="AU3" s="26" t="s">
        <v>112</v>
      </c>
      <c r="AV3">
        <f>COUNTA(L54:L62)</f>
        <v>9</v>
      </c>
    </row>
    <row r="4" spans="1:48" x14ac:dyDescent="0.25">
      <c r="A4" t="s">
        <v>2</v>
      </c>
      <c r="B4">
        <v>0</v>
      </c>
      <c r="P4" s="26" t="s">
        <v>80</v>
      </c>
      <c r="Q4" s="27">
        <f>SUM(O7:O14)</f>
        <v>56</v>
      </c>
      <c r="V4" s="26" t="s">
        <v>113</v>
      </c>
      <c r="W4">
        <f>SUM(U7:U14)</f>
        <v>9</v>
      </c>
      <c r="AA4" s="26" t="s">
        <v>113</v>
      </c>
      <c r="AB4">
        <f>SUM(Z7:Z14)</f>
        <v>10</v>
      </c>
      <c r="AF4" s="26" t="s">
        <v>113</v>
      </c>
      <c r="AG4">
        <f>SUM(AE7:AE14)</f>
        <v>9</v>
      </c>
      <c r="AK4" s="26" t="s">
        <v>113</v>
      </c>
      <c r="AL4">
        <f>SUM(AJ7:AJ14)</f>
        <v>9</v>
      </c>
      <c r="AP4" s="26" t="s">
        <v>113</v>
      </c>
      <c r="AQ4">
        <f>SUM(AO7:AO14)</f>
        <v>10</v>
      </c>
      <c r="AU4" s="26" t="s">
        <v>113</v>
      </c>
      <c r="AV4">
        <f>SUM(AT7:AT14)</f>
        <v>9</v>
      </c>
    </row>
    <row r="5" spans="1:48" ht="15.75" thickBot="1" x14ac:dyDescent="0.3">
      <c r="T5" s="52" t="s">
        <v>34</v>
      </c>
      <c r="U5" s="52"/>
      <c r="V5" s="52"/>
      <c r="W5" s="52"/>
      <c r="Y5" s="52" t="s">
        <v>36</v>
      </c>
      <c r="Z5" s="52"/>
      <c r="AA5" s="52"/>
      <c r="AB5" s="52"/>
      <c r="AD5" s="52" t="s">
        <v>37</v>
      </c>
      <c r="AE5" s="52"/>
      <c r="AF5" s="52"/>
      <c r="AG5" s="52"/>
      <c r="AI5" s="52" t="s">
        <v>38</v>
      </c>
      <c r="AJ5" s="52"/>
      <c r="AK5" s="52"/>
      <c r="AL5" s="52"/>
      <c r="AN5" s="52" t="s">
        <v>39</v>
      </c>
      <c r="AO5" s="52"/>
      <c r="AP5" s="52"/>
      <c r="AQ5" s="52"/>
      <c r="AS5" s="52" t="s">
        <v>40</v>
      </c>
      <c r="AT5" s="52"/>
      <c r="AU5" s="52"/>
      <c r="AV5" s="52"/>
    </row>
    <row r="6" spans="1:48" ht="45.75" thickBot="1" x14ac:dyDescent="0.3">
      <c r="A6" s="29" t="s">
        <v>85</v>
      </c>
      <c r="B6" s="30" t="s">
        <v>86</v>
      </c>
      <c r="C6" s="29" t="s">
        <v>87</v>
      </c>
      <c r="D6" s="30" t="s">
        <v>88</v>
      </c>
      <c r="E6" s="29" t="s">
        <v>89</v>
      </c>
      <c r="F6" s="30" t="s">
        <v>90</v>
      </c>
      <c r="G6" s="29" t="s">
        <v>91</v>
      </c>
      <c r="H6" s="30" t="s">
        <v>92</v>
      </c>
      <c r="I6" s="31" t="s">
        <v>93</v>
      </c>
      <c r="J6" s="32" t="s">
        <v>94</v>
      </c>
      <c r="K6" s="31" t="s">
        <v>95</v>
      </c>
      <c r="L6" s="33" t="s">
        <v>96</v>
      </c>
      <c r="N6" s="37" t="s">
        <v>81</v>
      </c>
      <c r="O6" s="38"/>
      <c r="P6" s="39" t="s">
        <v>82</v>
      </c>
      <c r="Q6" s="39" t="s">
        <v>83</v>
      </c>
      <c r="T6" s="53" t="s">
        <v>81</v>
      </c>
      <c r="U6" s="54"/>
      <c r="V6" s="39" t="s">
        <v>82</v>
      </c>
      <c r="W6" s="39" t="s">
        <v>83</v>
      </c>
      <c r="Y6" s="53" t="s">
        <v>81</v>
      </c>
      <c r="Z6" s="54"/>
      <c r="AA6" s="39" t="s">
        <v>82</v>
      </c>
      <c r="AB6" s="39" t="s">
        <v>83</v>
      </c>
      <c r="AD6" s="53" t="s">
        <v>81</v>
      </c>
      <c r="AE6" s="54"/>
      <c r="AF6" s="39" t="s">
        <v>82</v>
      </c>
      <c r="AG6" s="39" t="s">
        <v>83</v>
      </c>
      <c r="AI6" s="53" t="s">
        <v>81</v>
      </c>
      <c r="AJ6" s="54"/>
      <c r="AK6" s="39" t="s">
        <v>82</v>
      </c>
      <c r="AL6" s="39" t="s">
        <v>83</v>
      </c>
      <c r="AN6" s="53" t="s">
        <v>81</v>
      </c>
      <c r="AO6" s="54"/>
      <c r="AP6" s="39" t="s">
        <v>82</v>
      </c>
      <c r="AQ6" s="39" t="s">
        <v>83</v>
      </c>
      <c r="AS6" s="53" t="s">
        <v>81</v>
      </c>
      <c r="AT6" s="54"/>
      <c r="AU6" s="39" t="s">
        <v>82</v>
      </c>
      <c r="AV6" s="39" t="s">
        <v>83</v>
      </c>
    </row>
    <row r="7" spans="1:48" x14ac:dyDescent="0.25">
      <c r="A7" s="58">
        <v>21</v>
      </c>
      <c r="B7" s="58">
        <v>12</v>
      </c>
      <c r="C7" s="61">
        <v>11</v>
      </c>
      <c r="D7" s="58">
        <v>23</v>
      </c>
      <c r="E7" s="61">
        <v>11</v>
      </c>
      <c r="F7" s="58">
        <v>33</v>
      </c>
      <c r="G7" s="64"/>
      <c r="H7" s="64"/>
      <c r="I7" s="42"/>
      <c r="J7" s="42"/>
      <c r="K7" s="43">
        <v>0</v>
      </c>
      <c r="L7">
        <v>211</v>
      </c>
      <c r="N7" s="36">
        <v>111</v>
      </c>
      <c r="O7" s="36">
        <f>COUNTIF($L$7:$L$500,N7)</f>
        <v>13</v>
      </c>
      <c r="P7" s="36">
        <f>O7/$Q$4</f>
        <v>0.23214285714285715</v>
      </c>
      <c r="Q7" s="36">
        <f>IF(P7=0,0,(P7*((LOG(P7))/LOG(2))))</f>
        <v>-0.48910531519490458</v>
      </c>
      <c r="T7" s="36">
        <f>N7</f>
        <v>111</v>
      </c>
      <c r="U7" s="36">
        <f>COUNTIF(L7:L15,T7)</f>
        <v>0</v>
      </c>
      <c r="V7" s="36">
        <f>U7/(W4-U11)</f>
        <v>0</v>
      </c>
      <c r="W7" s="36">
        <f>IF(V7=0,0,(V7*((LOG(V7))/LOG(2))))</f>
        <v>0</v>
      </c>
      <c r="Y7" s="36">
        <f>N7</f>
        <v>111</v>
      </c>
      <c r="Z7" s="36">
        <f>COUNTIF(L16:L25,Y7)</f>
        <v>2</v>
      </c>
      <c r="AA7" s="36">
        <f>Z7/(AB4-Z11)</f>
        <v>1</v>
      </c>
      <c r="AB7" s="36">
        <f>IF(AA7=0,0,(AA7*((LOG(AA7))/LOG(2))))</f>
        <v>0</v>
      </c>
      <c r="AD7" s="36">
        <f>N7</f>
        <v>111</v>
      </c>
      <c r="AE7" s="36">
        <f>COUNTIF(L26:L34,AD7)</f>
        <v>2</v>
      </c>
      <c r="AF7" s="36">
        <f>AE7/(AG4-AE11)</f>
        <v>0.66666666666666663</v>
      </c>
      <c r="AG7" s="36">
        <f>IF(AF7=0,0,(AF7*((LOG(AF7))/LOG(2))))</f>
        <v>-0.38997500048077083</v>
      </c>
      <c r="AI7" s="36">
        <f>N7</f>
        <v>111</v>
      </c>
      <c r="AJ7" s="36">
        <f>COUNTIF(L35:L43,AI7)</f>
        <v>4</v>
      </c>
      <c r="AK7" s="36">
        <f>AJ7/(AL4-AJ11)</f>
        <v>1</v>
      </c>
      <c r="AL7" s="36">
        <f>IF(AK7=0,0,(AK7*((LOG(AK7))/LOG(2))))</f>
        <v>0</v>
      </c>
      <c r="AN7" s="36">
        <f>N7</f>
        <v>111</v>
      </c>
      <c r="AO7" s="36">
        <f>COUNTIF(L44:L53,AN7)</f>
        <v>3</v>
      </c>
      <c r="AP7" s="36">
        <f>AO7/(AQ4-AO11)</f>
        <v>0.75</v>
      </c>
      <c r="AQ7" s="36">
        <f>IF(AP7=0,0,(AP7*((LOG(AP7))/LOG(2))))</f>
        <v>-0.31127812445913283</v>
      </c>
      <c r="AS7" s="36">
        <f>N7</f>
        <v>111</v>
      </c>
      <c r="AT7" s="36">
        <f>COUNTIF(L54:L62,AS7)</f>
        <v>2</v>
      </c>
      <c r="AU7" s="36">
        <f>AT7/(AV4-AT11)</f>
        <v>1</v>
      </c>
      <c r="AV7" s="36">
        <f>IF(AU7=0,0,(AU7*((LOG(AU7))/LOG(2))))</f>
        <v>0</v>
      </c>
    </row>
    <row r="8" spans="1:48" x14ac:dyDescent="0.25">
      <c r="A8" s="59">
        <v>21</v>
      </c>
      <c r="B8" s="59">
        <v>126</v>
      </c>
      <c r="C8" s="62">
        <v>11</v>
      </c>
      <c r="D8" s="59">
        <v>136</v>
      </c>
      <c r="E8" s="62">
        <v>11</v>
      </c>
      <c r="F8" s="59">
        <v>143</v>
      </c>
      <c r="G8" s="65"/>
      <c r="H8" s="65"/>
      <c r="I8" s="42"/>
      <c r="J8" s="42"/>
      <c r="K8" s="43">
        <v>0</v>
      </c>
      <c r="L8">
        <v>211</v>
      </c>
      <c r="N8" s="36">
        <v>112</v>
      </c>
      <c r="O8" s="36">
        <f>COUNTIF($L$7:$L$500,N8)</f>
        <v>2</v>
      </c>
      <c r="P8" s="36">
        <f>O8/$Q$4</f>
        <v>3.5714285714285712E-2</v>
      </c>
      <c r="Q8" s="36">
        <f>IF(P8=0,0,(P8*((LOG(P8))/LOG(2))))</f>
        <v>-0.17169124721634299</v>
      </c>
      <c r="T8" s="36">
        <f>N8</f>
        <v>112</v>
      </c>
      <c r="U8" s="36">
        <f>COUNTIF(L7:L15,T8)</f>
        <v>1</v>
      </c>
      <c r="V8" s="36">
        <f>U8/(W4-U11)</f>
        <v>1</v>
      </c>
      <c r="W8" s="36">
        <f>IF(V8=0,0,(V8*((LOG(V8))/LOG(2))))</f>
        <v>0</v>
      </c>
      <c r="Y8" s="36">
        <f>N8</f>
        <v>112</v>
      </c>
      <c r="Z8" s="36">
        <f>COUNTIF(L16:L25,Y8)</f>
        <v>0</v>
      </c>
      <c r="AA8" s="36">
        <f>Z8/(AB4-Z11)</f>
        <v>0</v>
      </c>
      <c r="AB8" s="36">
        <f>IF(AA8=0,0,(AA8*((LOG(AA8))/LOG(2))))</f>
        <v>0</v>
      </c>
      <c r="AD8" s="36">
        <f>N8</f>
        <v>112</v>
      </c>
      <c r="AE8" s="36">
        <f>COUNTIF(L26:L34,AD8)</f>
        <v>0</v>
      </c>
      <c r="AF8" s="36">
        <f>AE8/(AG4-AE11)</f>
        <v>0</v>
      </c>
      <c r="AG8" s="36">
        <f>IF(AF8=0,0,(AF8*((LOG(AF8))/LOG(2))))</f>
        <v>0</v>
      </c>
      <c r="AI8" s="36">
        <f>N8</f>
        <v>112</v>
      </c>
      <c r="AJ8" s="36">
        <f>COUNTIF(L35:L43,AI8)</f>
        <v>0</v>
      </c>
      <c r="AK8" s="36">
        <f>AJ8/(AL4-AJ11)</f>
        <v>0</v>
      </c>
      <c r="AL8" s="36">
        <f>IF(AK8=0,0,(AK8*((LOG(AK8))/LOG(2))))</f>
        <v>0</v>
      </c>
      <c r="AN8" s="36">
        <f>N8</f>
        <v>112</v>
      </c>
      <c r="AO8" s="36">
        <f>COUNTIF(L44:L53,AN8)</f>
        <v>1</v>
      </c>
      <c r="AP8" s="36">
        <f>AO8/(AQ4-AO11)</f>
        <v>0.25</v>
      </c>
      <c r="AQ8" s="36">
        <f>IF(AP8=0,0,(AP8*((LOG(AP8))/LOG(2))))</f>
        <v>-0.5</v>
      </c>
      <c r="AS8" s="36">
        <f>N8</f>
        <v>112</v>
      </c>
      <c r="AT8" s="36">
        <f>COUNTIF(L54:L62,AS8)</f>
        <v>0</v>
      </c>
      <c r="AU8" s="36">
        <f>AT8/(AV4-AT11)</f>
        <v>0</v>
      </c>
      <c r="AV8" s="36">
        <f>IF(AU8=0,0,(AU8*((LOG(AU8))/LOG(2))))</f>
        <v>0</v>
      </c>
    </row>
    <row r="9" spans="1:48" x14ac:dyDescent="0.25">
      <c r="A9" s="59">
        <v>21</v>
      </c>
      <c r="B9" s="59">
        <v>235</v>
      </c>
      <c r="C9" s="62">
        <v>11</v>
      </c>
      <c r="D9" s="59">
        <v>247</v>
      </c>
      <c r="E9" s="62">
        <v>11</v>
      </c>
      <c r="F9" s="59">
        <v>252</v>
      </c>
      <c r="G9" s="65"/>
      <c r="H9" s="65"/>
      <c r="I9" s="42"/>
      <c r="J9" s="42"/>
      <c r="K9" s="43">
        <v>0</v>
      </c>
      <c r="L9">
        <v>211</v>
      </c>
      <c r="N9" s="36">
        <v>121</v>
      </c>
      <c r="O9" s="36">
        <f>COUNTIF($L$7:$L$500,N9)</f>
        <v>0</v>
      </c>
      <c r="P9" s="36">
        <f>O9/$Q$4</f>
        <v>0</v>
      </c>
      <c r="Q9" s="36">
        <f>IF(P9=0,0,(P9*((LOG(P9))/LOG(2))))</f>
        <v>0</v>
      </c>
      <c r="T9" s="36">
        <f>N9</f>
        <v>121</v>
      </c>
      <c r="U9" s="36">
        <f>COUNTIF(L7:L15,T9)</f>
        <v>0</v>
      </c>
      <c r="V9" s="36">
        <f>U9/(W4-U11)</f>
        <v>0</v>
      </c>
      <c r="W9" s="36">
        <f>IF(V9=0,0,(V9*((LOG(V9))/LOG(2))))</f>
        <v>0</v>
      </c>
      <c r="Y9" s="36">
        <f>N9</f>
        <v>121</v>
      </c>
      <c r="Z9" s="36">
        <f>COUNTIF(L16:L25,Y9)</f>
        <v>0</v>
      </c>
      <c r="AA9" s="36">
        <f>Z9/(AB4-Z11)</f>
        <v>0</v>
      </c>
      <c r="AB9" s="36">
        <f>IF(AA9=0,0,(AA9*((LOG(AA9))/LOG(2))))</f>
        <v>0</v>
      </c>
      <c r="AD9" s="36">
        <f>N9</f>
        <v>121</v>
      </c>
      <c r="AE9" s="36">
        <f>COUNTIF(L26:L34,AD9)</f>
        <v>0</v>
      </c>
      <c r="AF9" s="36">
        <f>AE9/(AG4-AE11)</f>
        <v>0</v>
      </c>
      <c r="AG9" s="36">
        <f>IF(AF9=0,0,(AF9*((LOG(AF9))/LOG(2))))</f>
        <v>0</v>
      </c>
      <c r="AI9" s="36">
        <f>N9</f>
        <v>121</v>
      </c>
      <c r="AJ9" s="36">
        <f>COUNTIF(L35:L43,AI9)</f>
        <v>0</v>
      </c>
      <c r="AK9" s="36">
        <f>AJ9/(AL4-AJ11)</f>
        <v>0</v>
      </c>
      <c r="AL9" s="36">
        <f>IF(AK9=0,0,(AK9*((LOG(AK9))/LOG(2))))</f>
        <v>0</v>
      </c>
      <c r="AN9" s="36">
        <f>N9</f>
        <v>121</v>
      </c>
      <c r="AO9" s="36">
        <f>COUNTIF(L44:L53,AN9)</f>
        <v>0</v>
      </c>
      <c r="AP9" s="36">
        <f>AO9/(AQ4-AO11)</f>
        <v>0</v>
      </c>
      <c r="AQ9" s="36">
        <f>IF(AP9=0,0,(AP9*((LOG(AP9))/LOG(2))))</f>
        <v>0</v>
      </c>
      <c r="AS9" s="36">
        <f>N9</f>
        <v>121</v>
      </c>
      <c r="AT9" s="36">
        <f>COUNTIF(L54:L62,AS9)</f>
        <v>0</v>
      </c>
      <c r="AU9" s="36">
        <f>AT9/(AV4-AT11)</f>
        <v>0</v>
      </c>
      <c r="AV9" s="36">
        <f>IF(AU9=0,0,(AU9*((LOG(AU9))/LOG(2))))</f>
        <v>0</v>
      </c>
    </row>
    <row r="10" spans="1:48" x14ac:dyDescent="0.25">
      <c r="A10" s="59">
        <v>21</v>
      </c>
      <c r="B10" s="59">
        <v>365</v>
      </c>
      <c r="C10" s="62">
        <v>11</v>
      </c>
      <c r="D10" s="59">
        <v>374</v>
      </c>
      <c r="E10" s="62">
        <v>11</v>
      </c>
      <c r="F10" s="59">
        <v>381</v>
      </c>
      <c r="G10" s="65"/>
      <c r="H10" s="65"/>
      <c r="I10" s="42"/>
      <c r="J10" s="42"/>
      <c r="K10" s="43">
        <v>0</v>
      </c>
      <c r="L10">
        <v>211</v>
      </c>
      <c r="N10" s="36">
        <v>122</v>
      </c>
      <c r="O10" s="36">
        <f>COUNTIF($L$7:$L$500,N10)</f>
        <v>0</v>
      </c>
      <c r="P10" s="36">
        <f>O10/$Q$4</f>
        <v>0</v>
      </c>
      <c r="Q10" s="36">
        <f>IF(P10=0,0,(P10*((LOG(P10))/LOG(2))))</f>
        <v>0</v>
      </c>
      <c r="T10" s="36">
        <f>N10</f>
        <v>122</v>
      </c>
      <c r="U10" s="36">
        <f>COUNTIF(L7:L15,T10)</f>
        <v>0</v>
      </c>
      <c r="V10" s="36">
        <f>U10/(W4-U11)</f>
        <v>0</v>
      </c>
      <c r="W10" s="36">
        <f>IF(V10=0,0,(V10*((LOG(V10))/LOG(2))))</f>
        <v>0</v>
      </c>
      <c r="Y10" s="36">
        <f>N10</f>
        <v>122</v>
      </c>
      <c r="Z10" s="36">
        <f>COUNTIF(L16:L25,Y10)</f>
        <v>0</v>
      </c>
      <c r="AA10" s="36">
        <f>Z10/(AB4-Z11)</f>
        <v>0</v>
      </c>
      <c r="AB10" s="36">
        <f>IF(AA10=0,0,(AA10*((LOG(AA10))/LOG(2))))</f>
        <v>0</v>
      </c>
      <c r="AD10" s="36">
        <f>N10</f>
        <v>122</v>
      </c>
      <c r="AE10" s="36">
        <f>COUNTIF(L26:L34,AD10)</f>
        <v>0</v>
      </c>
      <c r="AF10" s="36">
        <f>AE10/(AG4-AE11)</f>
        <v>0</v>
      </c>
      <c r="AG10" s="36">
        <f>IF(AF10=0,0,(AF10*((LOG(AF10))/LOG(2))))</f>
        <v>0</v>
      </c>
      <c r="AI10" s="36">
        <f>N10</f>
        <v>122</v>
      </c>
      <c r="AJ10" s="36">
        <f>COUNTIF(L35:L43,AI10)</f>
        <v>0</v>
      </c>
      <c r="AK10" s="36">
        <f>AJ10/(AL4-AJ11)</f>
        <v>0</v>
      </c>
      <c r="AL10" s="36">
        <f>IF(AK10=0,0,(AK10*((LOG(AK10))/LOG(2))))</f>
        <v>0</v>
      </c>
      <c r="AN10" s="36">
        <f>N10</f>
        <v>122</v>
      </c>
      <c r="AO10" s="36">
        <f>COUNTIF(L44:L53,AN10)</f>
        <v>0</v>
      </c>
      <c r="AP10" s="36">
        <f>AO10/(AQ4-AO11)</f>
        <v>0</v>
      </c>
      <c r="AQ10" s="36">
        <f>IF(AP10=0,0,(AP10*((LOG(AP10))/LOG(2))))</f>
        <v>0</v>
      </c>
      <c r="AS10" s="36">
        <f>N10</f>
        <v>122</v>
      </c>
      <c r="AT10" s="36">
        <f>COUNTIF(L54:L62,AS10)</f>
        <v>0</v>
      </c>
      <c r="AU10" s="36">
        <f>AT10/(AV4-AT11)</f>
        <v>0</v>
      </c>
      <c r="AV10" s="36">
        <f>IF(AU10=0,0,(AU10*((LOG(AU10))/LOG(2))))</f>
        <v>0</v>
      </c>
    </row>
    <row r="11" spans="1:48" x14ac:dyDescent="0.25">
      <c r="A11" s="59">
        <v>21</v>
      </c>
      <c r="B11" s="59">
        <v>478</v>
      </c>
      <c r="C11" s="62">
        <v>11</v>
      </c>
      <c r="D11" s="59">
        <v>489</v>
      </c>
      <c r="E11" s="62">
        <v>11</v>
      </c>
      <c r="F11" s="59">
        <v>495</v>
      </c>
      <c r="G11" s="65"/>
      <c r="H11" s="65"/>
      <c r="I11" s="42"/>
      <c r="J11" s="42"/>
      <c r="K11" s="43">
        <v>0</v>
      </c>
      <c r="L11">
        <v>211</v>
      </c>
      <c r="N11" s="36">
        <v>211</v>
      </c>
      <c r="O11" s="36">
        <f>COUNTIF($L$7:$L$500,N11)</f>
        <v>40</v>
      </c>
      <c r="P11" s="36">
        <f>O11/$Q$4</f>
        <v>0.7142857142857143</v>
      </c>
      <c r="Q11" s="36">
        <f>IF(P11=0,0,(P11*((LOG(P11))/LOG(2))))</f>
        <v>-0.34673344797874411</v>
      </c>
      <c r="T11" s="36">
        <f>N11</f>
        <v>211</v>
      </c>
      <c r="U11" s="36">
        <f>COUNTIF(L7:L15,T11)</f>
        <v>8</v>
      </c>
      <c r="V11" s="55"/>
      <c r="W11" s="56"/>
      <c r="Y11" s="36">
        <f>N11</f>
        <v>211</v>
      </c>
      <c r="Z11" s="36">
        <f>COUNTIF(L16:L25,Y11)</f>
        <v>8</v>
      </c>
      <c r="AA11" s="55"/>
      <c r="AB11" s="56"/>
      <c r="AD11" s="36">
        <f>N11</f>
        <v>211</v>
      </c>
      <c r="AE11" s="36">
        <f>COUNTIF(L26:L34,AD11)</f>
        <v>6</v>
      </c>
      <c r="AF11" s="55"/>
      <c r="AG11" s="56"/>
      <c r="AI11" s="36">
        <f>N11</f>
        <v>211</v>
      </c>
      <c r="AJ11" s="36">
        <f>COUNTIF(L35:L43,AI11)</f>
        <v>5</v>
      </c>
      <c r="AK11" s="55"/>
      <c r="AL11" s="56"/>
      <c r="AN11" s="36">
        <f>N11</f>
        <v>211</v>
      </c>
      <c r="AO11" s="36">
        <f>COUNTIF(L44:L53,AN11)</f>
        <v>6</v>
      </c>
      <c r="AP11" s="55"/>
      <c r="AQ11" s="56"/>
      <c r="AS11" s="36">
        <f>N11</f>
        <v>211</v>
      </c>
      <c r="AT11" s="36">
        <f>COUNTIF(L54:L62,AS11)</f>
        <v>7</v>
      </c>
      <c r="AU11" s="55"/>
      <c r="AV11" s="56"/>
    </row>
    <row r="12" spans="1:48" x14ac:dyDescent="0.25">
      <c r="A12" s="59">
        <v>21</v>
      </c>
      <c r="B12" s="59">
        <v>588</v>
      </c>
      <c r="C12" s="62">
        <v>11</v>
      </c>
      <c r="D12" s="59">
        <v>597</v>
      </c>
      <c r="E12" s="62">
        <v>11</v>
      </c>
      <c r="F12" s="59">
        <v>603</v>
      </c>
      <c r="G12" s="65"/>
      <c r="H12" s="65"/>
      <c r="I12" s="42"/>
      <c r="J12" s="42"/>
      <c r="K12" s="43">
        <v>0</v>
      </c>
      <c r="L12">
        <v>211</v>
      </c>
      <c r="N12" s="36">
        <v>212</v>
      </c>
      <c r="O12" s="36">
        <f>COUNTIF($L$7:$L$500,N12)</f>
        <v>1</v>
      </c>
      <c r="P12" s="36">
        <f>O12/$Q$4</f>
        <v>1.7857142857142856E-2</v>
      </c>
      <c r="Q12" s="36">
        <f>IF(P12=0,0,(P12*((LOG(P12))/LOG(2))))</f>
        <v>-0.10370276646531436</v>
      </c>
      <c r="T12" s="36">
        <f>N12</f>
        <v>212</v>
      </c>
      <c r="U12" s="36">
        <f>COUNTIF(L7:L15,T12)</f>
        <v>0</v>
      </c>
      <c r="V12" s="36">
        <f>U12/(W4-U11)</f>
        <v>0</v>
      </c>
      <c r="W12" s="36">
        <f>IF(V12=0,0,(V12*((LOG(V12))/LOG(2))))</f>
        <v>0</v>
      </c>
      <c r="Y12" s="36">
        <f>N12</f>
        <v>212</v>
      </c>
      <c r="Z12" s="36">
        <f>COUNTIF(L16:L25,Y12)</f>
        <v>0</v>
      </c>
      <c r="AA12" s="36">
        <f>Z12/(AB4-Z11)</f>
        <v>0</v>
      </c>
      <c r="AB12" s="36">
        <f>IF(AA12=0,0,(AA12*((LOG(AA12))/LOG(2))))</f>
        <v>0</v>
      </c>
      <c r="AD12" s="36">
        <f>N12</f>
        <v>212</v>
      </c>
      <c r="AE12" s="36">
        <f>COUNTIF(L26:L34,AD12)</f>
        <v>1</v>
      </c>
      <c r="AF12" s="36">
        <f>AE12/(AG4-AE11)</f>
        <v>0.33333333333333331</v>
      </c>
      <c r="AG12" s="36">
        <f>IF(AF12=0,0,(AF12*((LOG(AF12))/LOG(2))))</f>
        <v>-0.52832083357371862</v>
      </c>
      <c r="AI12" s="36">
        <f>N12</f>
        <v>212</v>
      </c>
      <c r="AJ12" s="36">
        <f>COUNTIF(L35:L43,AI12)</f>
        <v>0</v>
      </c>
      <c r="AK12" s="36">
        <f>AJ12/(AL4-AJ11)</f>
        <v>0</v>
      </c>
      <c r="AL12" s="36">
        <f>IF(AK12=0,0,(AK12*((LOG(AK12))/LOG(2))))</f>
        <v>0</v>
      </c>
      <c r="AN12" s="36">
        <f>N12</f>
        <v>212</v>
      </c>
      <c r="AO12" s="36">
        <f>COUNTIF(L44:L53,AN12)</f>
        <v>0</v>
      </c>
      <c r="AP12" s="36">
        <f>AO12/(AQ4-AO11)</f>
        <v>0</v>
      </c>
      <c r="AQ12" s="36">
        <f>IF(AP12=0,0,(AP12*((LOG(AP12))/LOG(2))))</f>
        <v>0</v>
      </c>
      <c r="AS12" s="36">
        <f>N12</f>
        <v>212</v>
      </c>
      <c r="AT12" s="36">
        <f>COUNTIF(L54:L62,AS12)</f>
        <v>0</v>
      </c>
      <c r="AU12" s="36">
        <f>AT12/(AV4-AT11)</f>
        <v>0</v>
      </c>
      <c r="AV12" s="36">
        <f>IF(AU12=0,0,(AU12*((LOG(AU12))/LOG(2))))</f>
        <v>0</v>
      </c>
    </row>
    <row r="13" spans="1:48" x14ac:dyDescent="0.25">
      <c r="A13" s="59">
        <v>21</v>
      </c>
      <c r="B13" s="59">
        <v>696</v>
      </c>
      <c r="C13" s="62">
        <v>11</v>
      </c>
      <c r="D13" s="59">
        <v>705</v>
      </c>
      <c r="E13" s="62">
        <v>11</v>
      </c>
      <c r="F13" s="59">
        <v>709</v>
      </c>
      <c r="G13" s="65"/>
      <c r="H13" s="65"/>
      <c r="I13" s="42"/>
      <c r="J13" s="42"/>
      <c r="K13" s="43">
        <v>0</v>
      </c>
      <c r="L13">
        <v>211</v>
      </c>
      <c r="N13" s="36">
        <v>221</v>
      </c>
      <c r="O13" s="36">
        <f>COUNTIF($L$7:$L$500,N13)</f>
        <v>0</v>
      </c>
      <c r="P13" s="36">
        <f>O13/$Q$4</f>
        <v>0</v>
      </c>
      <c r="Q13" s="36">
        <f>IF(P13=0,0,(P13*((LOG(P13))/LOG(2))))</f>
        <v>0</v>
      </c>
      <c r="T13" s="36">
        <f>N13</f>
        <v>221</v>
      </c>
      <c r="U13" s="36">
        <f>COUNTIF(L7:L15,T13)</f>
        <v>0</v>
      </c>
      <c r="V13" s="36">
        <f>U13/(W4-U11)</f>
        <v>0</v>
      </c>
      <c r="W13" s="36">
        <f>IF(V13=0,0,(V13*((LOG(V13))/LOG(2))))</f>
        <v>0</v>
      </c>
      <c r="Y13" s="36">
        <f>N13</f>
        <v>221</v>
      </c>
      <c r="Z13" s="36">
        <f>COUNTIF(L16:L25,Y13)</f>
        <v>0</v>
      </c>
      <c r="AA13" s="36">
        <f>Z13/(AB4-Z11)</f>
        <v>0</v>
      </c>
      <c r="AB13" s="36">
        <f>IF(AA13=0,0,(AA13*((LOG(AA13))/LOG(2))))</f>
        <v>0</v>
      </c>
      <c r="AD13" s="36">
        <f>N13</f>
        <v>221</v>
      </c>
      <c r="AE13" s="36">
        <f>COUNTIF(L26:L34,AD13)</f>
        <v>0</v>
      </c>
      <c r="AF13" s="36">
        <f>AE13/(AG4-AE11)</f>
        <v>0</v>
      </c>
      <c r="AG13" s="36">
        <f>IF(AF13=0,0,(AF13*((LOG(AF13))/LOG(2))))</f>
        <v>0</v>
      </c>
      <c r="AI13" s="36">
        <f>N13</f>
        <v>221</v>
      </c>
      <c r="AJ13" s="36">
        <f>COUNTIF(L35:L43,AI13)</f>
        <v>0</v>
      </c>
      <c r="AK13" s="36">
        <f>AJ13/(AL4-AJ11)</f>
        <v>0</v>
      </c>
      <c r="AL13" s="36">
        <f>IF(AK13=0,0,(AK13*((LOG(AK13))/LOG(2))))</f>
        <v>0</v>
      </c>
      <c r="AN13" s="36">
        <f>N13</f>
        <v>221</v>
      </c>
      <c r="AO13" s="36">
        <f>COUNTIF(L44:L53,AN13)</f>
        <v>0</v>
      </c>
      <c r="AP13" s="36">
        <f>AO13/(AQ4-AO11)</f>
        <v>0</v>
      </c>
      <c r="AQ13" s="36">
        <f>IF(AP13=0,0,(AP13*((LOG(AP13))/LOG(2))))</f>
        <v>0</v>
      </c>
      <c r="AS13" s="36">
        <f>N13</f>
        <v>221</v>
      </c>
      <c r="AT13" s="36">
        <f>COUNTIF(L54:L62,AS13)</f>
        <v>0</v>
      </c>
      <c r="AU13" s="36">
        <f>AT13/(AV4-AT11)</f>
        <v>0</v>
      </c>
      <c r="AV13" s="36">
        <f>IF(AU13=0,0,(AU13*((LOG(AU13))/LOG(2))))</f>
        <v>0</v>
      </c>
    </row>
    <row r="14" spans="1:48" x14ac:dyDescent="0.25">
      <c r="A14" s="59">
        <v>12</v>
      </c>
      <c r="B14" s="59">
        <v>819</v>
      </c>
      <c r="C14" s="62">
        <v>13</v>
      </c>
      <c r="D14" s="59">
        <v>828</v>
      </c>
      <c r="E14" s="62">
        <v>24</v>
      </c>
      <c r="F14" s="59">
        <v>841</v>
      </c>
      <c r="G14" s="65"/>
      <c r="H14" s="65"/>
      <c r="I14" s="42"/>
      <c r="J14" s="42"/>
      <c r="K14" s="43">
        <v>0</v>
      </c>
      <c r="L14">
        <v>112</v>
      </c>
      <c r="N14" s="36">
        <v>222</v>
      </c>
      <c r="O14" s="36">
        <f>COUNTIF($L$7:$L$500,N14)</f>
        <v>0</v>
      </c>
      <c r="P14" s="36">
        <f>O14/$Q$4</f>
        <v>0</v>
      </c>
      <c r="Q14" s="36">
        <f>IF(P14=0,0,(P14*((LOG(P14))/LOG(2))))</f>
        <v>0</v>
      </c>
      <c r="T14" s="36">
        <f>N14</f>
        <v>222</v>
      </c>
      <c r="U14" s="36">
        <f>COUNTIF(L7:L15,T14)</f>
        <v>0</v>
      </c>
      <c r="V14" s="36">
        <f>U14/(W4-U11)</f>
        <v>0</v>
      </c>
      <c r="W14" s="36">
        <f>IF(V14=0,0,(V14*((LOG(V14))/LOG(2))))</f>
        <v>0</v>
      </c>
      <c r="Y14" s="36">
        <f>N14</f>
        <v>222</v>
      </c>
      <c r="Z14" s="36">
        <f>COUNTIF(L16:L25,Y14)</f>
        <v>0</v>
      </c>
      <c r="AA14" s="36">
        <f>Z14/(AB4-Z11)</f>
        <v>0</v>
      </c>
      <c r="AB14" s="36">
        <f>IF(AA14=0,0,(AA14*((LOG(AA14))/LOG(2))))</f>
        <v>0</v>
      </c>
      <c r="AD14" s="36">
        <f>N14</f>
        <v>222</v>
      </c>
      <c r="AE14" s="36">
        <f>COUNTIF(L26:L34,AD14)</f>
        <v>0</v>
      </c>
      <c r="AF14" s="36">
        <f>AE14/(AG4-AE11)</f>
        <v>0</v>
      </c>
      <c r="AG14" s="36">
        <f>IF(AF14=0,0,(AF14*((LOG(AF14))/LOG(2))))</f>
        <v>0</v>
      </c>
      <c r="AI14" s="36">
        <f>N14</f>
        <v>222</v>
      </c>
      <c r="AJ14" s="36">
        <f>COUNTIF(L35:L43,AI14)</f>
        <v>0</v>
      </c>
      <c r="AK14" s="36">
        <f>AJ14/(AL4-AJ11)</f>
        <v>0</v>
      </c>
      <c r="AL14" s="36">
        <f>IF(AK14=0,0,(AK14*((LOG(AK14))/LOG(2))))</f>
        <v>0</v>
      </c>
      <c r="AN14" s="36">
        <f>N14</f>
        <v>222</v>
      </c>
      <c r="AO14" s="36">
        <f>COUNTIF(L44:L53,AN14)</f>
        <v>0</v>
      </c>
      <c r="AP14" s="36">
        <f>AO14/(AQ4-AO11)</f>
        <v>0</v>
      </c>
      <c r="AQ14" s="36">
        <f>IF(AP14=0,0,(AP14*((LOG(AP14))/LOG(2))))</f>
        <v>0</v>
      </c>
      <c r="AS14" s="36">
        <f>N14</f>
        <v>222</v>
      </c>
      <c r="AT14" s="36">
        <f>COUNTIF(L54:L62,AS14)</f>
        <v>0</v>
      </c>
      <c r="AU14" s="36">
        <f>AT14/(AV4-AT11)</f>
        <v>0</v>
      </c>
      <c r="AV14" s="36">
        <f>IF(AU14=0,0,(AU14*((LOG(AU14))/LOG(2))))</f>
        <v>0</v>
      </c>
    </row>
    <row r="15" spans="1:48" x14ac:dyDescent="0.25">
      <c r="A15" s="59">
        <v>21</v>
      </c>
      <c r="B15" s="59">
        <v>941</v>
      </c>
      <c r="C15" s="62">
        <v>11</v>
      </c>
      <c r="D15" s="59">
        <v>955</v>
      </c>
      <c r="E15" s="62">
        <v>11</v>
      </c>
      <c r="F15" s="59">
        <v>962</v>
      </c>
      <c r="G15" s="65"/>
      <c r="H15" s="65"/>
      <c r="I15" s="42"/>
      <c r="J15" s="42"/>
      <c r="K15" s="43">
        <v>0</v>
      </c>
      <c r="L15">
        <v>211</v>
      </c>
      <c r="P15">
        <f>SUM(P7:P14)</f>
        <v>1</v>
      </c>
      <c r="Q15">
        <f>-SUM(Q7:Q14)</f>
        <v>1.1112327768553059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0.91829583405448945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0.81127812445913283</v>
      </c>
      <c r="AU15">
        <f>SUM(AU7:AU14)</f>
        <v>1</v>
      </c>
      <c r="AV15">
        <f>-SUM(AV7:AV14)</f>
        <v>0</v>
      </c>
    </row>
    <row r="16" spans="1:48" x14ac:dyDescent="0.25">
      <c r="A16" s="60">
        <v>21</v>
      </c>
      <c r="B16" s="60">
        <v>1054</v>
      </c>
      <c r="C16" s="63">
        <v>11</v>
      </c>
      <c r="D16" s="60">
        <v>1062</v>
      </c>
      <c r="E16" s="63">
        <v>11</v>
      </c>
      <c r="F16" s="60">
        <v>1071</v>
      </c>
      <c r="G16" s="66"/>
      <c r="H16" s="66"/>
      <c r="I16" s="41"/>
      <c r="J16" s="41"/>
      <c r="K16" s="51">
        <v>0</v>
      </c>
      <c r="L16">
        <v>211</v>
      </c>
      <c r="P16" s="28" t="s">
        <v>84</v>
      </c>
      <c r="Q16" s="28">
        <f>Q15/(LOG(Q4)/LOG(2))</f>
        <v>0.1913492100568196</v>
      </c>
      <c r="V16" s="28" t="s">
        <v>111</v>
      </c>
      <c r="W16" s="28">
        <f>W15/(LOG(W4)/LOG(2))</f>
        <v>0</v>
      </c>
      <c r="AA16" s="28" t="s">
        <v>114</v>
      </c>
      <c r="AB16" s="28">
        <f>AB15/(LOG(AB4)/LOG(2))</f>
        <v>0</v>
      </c>
      <c r="AF16" s="28" t="s">
        <v>115</v>
      </c>
      <c r="AG16" s="28">
        <f>AG15/(LOG(AG4)/LOG(2))</f>
        <v>0.28969008214284753</v>
      </c>
      <c r="AK16" s="28" t="s">
        <v>116</v>
      </c>
      <c r="AL16" s="28">
        <f>AL15/(LOG(AL4)/LOG(2))</f>
        <v>0</v>
      </c>
      <c r="AP16" s="28" t="s">
        <v>117</v>
      </c>
      <c r="AQ16" s="28">
        <f>AQ15/(LOG(AQ4)/LOG(2))</f>
        <v>0.24421905028821556</v>
      </c>
      <c r="AU16" s="28" t="s">
        <v>118</v>
      </c>
      <c r="AV16" s="28">
        <f>AV15/(LOG(AV4)/LOG(2))</f>
        <v>0</v>
      </c>
    </row>
    <row r="17" spans="1:22" x14ac:dyDescent="0.25">
      <c r="A17" s="60">
        <v>21</v>
      </c>
      <c r="B17" s="60">
        <v>1163</v>
      </c>
      <c r="C17" s="63">
        <v>11</v>
      </c>
      <c r="D17" s="60">
        <v>1172</v>
      </c>
      <c r="E17" s="63">
        <v>11</v>
      </c>
      <c r="F17" s="60">
        <v>1176</v>
      </c>
      <c r="G17" s="66"/>
      <c r="H17" s="66"/>
      <c r="I17" s="41"/>
      <c r="J17" s="41"/>
      <c r="K17" s="51">
        <v>0</v>
      </c>
      <c r="L17">
        <v>211</v>
      </c>
    </row>
    <row r="18" spans="1:22" x14ac:dyDescent="0.25">
      <c r="A18" s="60">
        <v>21</v>
      </c>
      <c r="B18" s="60">
        <v>1270</v>
      </c>
      <c r="C18" s="63">
        <v>11</v>
      </c>
      <c r="D18" s="60">
        <v>1281</v>
      </c>
      <c r="E18" s="63">
        <v>11</v>
      </c>
      <c r="F18" s="60">
        <v>1285</v>
      </c>
      <c r="G18" s="66"/>
      <c r="H18" s="66"/>
      <c r="I18" s="41"/>
      <c r="J18" s="41"/>
      <c r="K18" s="51">
        <v>0</v>
      </c>
      <c r="L18">
        <v>211</v>
      </c>
    </row>
    <row r="19" spans="1:22" x14ac:dyDescent="0.25">
      <c r="A19" s="60">
        <v>21</v>
      </c>
      <c r="B19" s="60">
        <v>1376</v>
      </c>
      <c r="C19" s="63">
        <v>11</v>
      </c>
      <c r="D19" s="60">
        <v>1386</v>
      </c>
      <c r="E19" s="63">
        <v>11</v>
      </c>
      <c r="F19" s="60">
        <v>1392</v>
      </c>
      <c r="G19" s="66"/>
      <c r="H19" s="66"/>
      <c r="I19" s="41"/>
      <c r="J19" s="41"/>
      <c r="K19" s="51">
        <v>0</v>
      </c>
      <c r="L19">
        <v>211</v>
      </c>
      <c r="N19" s="40" t="s">
        <v>97</v>
      </c>
      <c r="O19" s="40"/>
      <c r="P19" s="45"/>
      <c r="Q19" s="45"/>
      <c r="R19" s="45"/>
      <c r="S19" s="45"/>
      <c r="T19" s="45"/>
      <c r="U19" s="45"/>
      <c r="V19" s="46"/>
    </row>
    <row r="20" spans="1:22" x14ac:dyDescent="0.25">
      <c r="A20" s="60">
        <v>21</v>
      </c>
      <c r="B20" s="60">
        <v>1487</v>
      </c>
      <c r="C20" s="63">
        <v>11</v>
      </c>
      <c r="D20" s="60">
        <v>1498</v>
      </c>
      <c r="E20" s="63">
        <v>11</v>
      </c>
      <c r="F20" s="60">
        <v>1502</v>
      </c>
      <c r="G20" s="66"/>
      <c r="H20" s="66"/>
      <c r="I20" s="41"/>
      <c r="J20" s="41"/>
      <c r="K20" s="51">
        <v>0</v>
      </c>
      <c r="L20">
        <v>211</v>
      </c>
      <c r="N20" s="40">
        <f>COUNTIF(L7:L62,G3)</f>
        <v>40</v>
      </c>
      <c r="O20" s="40"/>
      <c r="P20" s="47">
        <v>9</v>
      </c>
      <c r="Q20" s="47">
        <v>10</v>
      </c>
      <c r="R20" s="47">
        <v>9</v>
      </c>
      <c r="S20" s="47">
        <v>9</v>
      </c>
      <c r="T20" s="47">
        <v>10</v>
      </c>
      <c r="U20" s="47">
        <v>9</v>
      </c>
      <c r="V20" s="46"/>
    </row>
    <row r="21" spans="1:22" x14ac:dyDescent="0.25">
      <c r="A21" s="60">
        <v>21</v>
      </c>
      <c r="B21" s="60">
        <v>1595</v>
      </c>
      <c r="C21" s="63">
        <v>11</v>
      </c>
      <c r="D21" s="60">
        <v>1606</v>
      </c>
      <c r="E21" s="63">
        <v>11</v>
      </c>
      <c r="F21" s="60">
        <v>1611</v>
      </c>
      <c r="G21" s="66"/>
      <c r="H21" s="66"/>
      <c r="I21" s="41"/>
      <c r="J21" s="41"/>
      <c r="K21" s="51">
        <v>0</v>
      </c>
      <c r="L21">
        <v>211</v>
      </c>
      <c r="O21" s="41"/>
      <c r="P21" s="45" t="s">
        <v>98</v>
      </c>
      <c r="Q21" s="45"/>
      <c r="R21" s="45"/>
      <c r="S21" s="45"/>
      <c r="T21" s="45"/>
      <c r="U21" s="45"/>
      <c r="V21" s="45"/>
    </row>
    <row r="22" spans="1:22" x14ac:dyDescent="0.25">
      <c r="A22" s="60">
        <v>21</v>
      </c>
      <c r="B22" s="60">
        <v>1701</v>
      </c>
      <c r="C22" s="63">
        <v>11</v>
      </c>
      <c r="D22" s="60">
        <v>1710</v>
      </c>
      <c r="E22" s="63">
        <v>11</v>
      </c>
      <c r="F22" s="60">
        <v>1714</v>
      </c>
      <c r="G22" s="66"/>
      <c r="H22" s="66"/>
      <c r="I22" s="41"/>
      <c r="J22" s="41"/>
      <c r="K22" s="51">
        <v>0</v>
      </c>
      <c r="L22">
        <v>211</v>
      </c>
      <c r="O22" s="41"/>
      <c r="P22" s="47" t="s">
        <v>105</v>
      </c>
      <c r="Q22" s="47" t="s">
        <v>106</v>
      </c>
      <c r="R22" s="47" t="s">
        <v>107</v>
      </c>
      <c r="S22" s="47" t="s">
        <v>108</v>
      </c>
      <c r="T22" s="47" t="s">
        <v>109</v>
      </c>
      <c r="U22" s="47" t="s">
        <v>110</v>
      </c>
      <c r="V22" s="45"/>
    </row>
    <row r="23" spans="1:22" x14ac:dyDescent="0.25">
      <c r="A23" s="60">
        <v>12</v>
      </c>
      <c r="B23" s="60">
        <v>1814</v>
      </c>
      <c r="C23" s="63">
        <v>13</v>
      </c>
      <c r="D23" s="60">
        <v>1819</v>
      </c>
      <c r="E23" s="63">
        <v>13</v>
      </c>
      <c r="F23" s="60">
        <v>1834</v>
      </c>
      <c r="G23" s="66"/>
      <c r="H23" s="66"/>
      <c r="I23" s="41"/>
      <c r="J23" s="41"/>
      <c r="K23" s="51">
        <v>0</v>
      </c>
      <c r="L23">
        <v>111</v>
      </c>
      <c r="O23" s="45" t="s">
        <v>99</v>
      </c>
      <c r="P23" s="47">
        <f>$G$3</f>
        <v>211</v>
      </c>
      <c r="Q23" s="47">
        <f>$G$3</f>
        <v>211</v>
      </c>
      <c r="R23" s="47">
        <f>$G$3</f>
        <v>211</v>
      </c>
      <c r="S23" s="47">
        <f>$G$3</f>
        <v>211</v>
      </c>
      <c r="T23" s="47">
        <f>$G$3</f>
        <v>211</v>
      </c>
      <c r="U23" s="47">
        <f>$G$3</f>
        <v>211</v>
      </c>
      <c r="V23" s="45"/>
    </row>
    <row r="24" spans="1:22" x14ac:dyDescent="0.25">
      <c r="A24" s="60">
        <v>21</v>
      </c>
      <c r="B24" s="60">
        <v>1938</v>
      </c>
      <c r="C24" s="63">
        <v>11</v>
      </c>
      <c r="D24" s="60">
        <v>1953</v>
      </c>
      <c r="E24" s="63">
        <v>11</v>
      </c>
      <c r="F24" s="60">
        <v>1957</v>
      </c>
      <c r="G24" s="66"/>
      <c r="H24" s="66"/>
      <c r="I24" s="41"/>
      <c r="J24" s="41"/>
      <c r="K24" s="51">
        <v>0</v>
      </c>
      <c r="L24">
        <v>211</v>
      </c>
      <c r="O24" s="45" t="s">
        <v>100</v>
      </c>
      <c r="P24" s="47">
        <f>U11</f>
        <v>8</v>
      </c>
      <c r="Q24" s="47">
        <f>Z11</f>
        <v>8</v>
      </c>
      <c r="R24" s="47">
        <f>AE11</f>
        <v>6</v>
      </c>
      <c r="S24" s="47">
        <f>AJ11</f>
        <v>5</v>
      </c>
      <c r="T24" s="47">
        <f>AO11</f>
        <v>6</v>
      </c>
      <c r="U24" s="47">
        <f>AT11</f>
        <v>7</v>
      </c>
      <c r="V24" s="45"/>
    </row>
    <row r="25" spans="1:22" x14ac:dyDescent="0.25">
      <c r="A25" s="60">
        <v>12</v>
      </c>
      <c r="B25" s="60">
        <v>2060</v>
      </c>
      <c r="C25" s="63">
        <v>13</v>
      </c>
      <c r="D25" s="60">
        <v>2064</v>
      </c>
      <c r="E25" s="63">
        <v>13</v>
      </c>
      <c r="F25" s="60">
        <v>2071</v>
      </c>
      <c r="G25" s="66"/>
      <c r="H25" s="66"/>
      <c r="I25" s="41"/>
      <c r="J25" s="41"/>
      <c r="K25" s="51">
        <v>0</v>
      </c>
      <c r="L25">
        <v>111</v>
      </c>
      <c r="O25" s="48" t="s">
        <v>101</v>
      </c>
      <c r="P25" s="42"/>
      <c r="Q25" s="42"/>
      <c r="R25" s="42"/>
      <c r="S25" s="42"/>
      <c r="T25" s="42"/>
      <c r="U25" s="42"/>
      <c r="V25" s="42"/>
    </row>
    <row r="26" spans="1:22" x14ac:dyDescent="0.25">
      <c r="A26" s="59">
        <v>21</v>
      </c>
      <c r="B26" s="59">
        <v>2168</v>
      </c>
      <c r="C26" s="62">
        <v>11</v>
      </c>
      <c r="D26" s="59">
        <v>2180</v>
      </c>
      <c r="E26" s="62">
        <v>11</v>
      </c>
      <c r="F26" s="59">
        <v>2187</v>
      </c>
      <c r="G26" s="65"/>
      <c r="H26" s="65"/>
      <c r="I26" s="42"/>
      <c r="J26" s="42"/>
      <c r="K26" s="43">
        <v>0</v>
      </c>
      <c r="L26">
        <v>211</v>
      </c>
      <c r="O26" s="49" t="s">
        <v>102</v>
      </c>
      <c r="P26" s="44"/>
      <c r="Q26" s="44"/>
      <c r="R26" s="44"/>
      <c r="S26" s="44"/>
      <c r="T26" s="44"/>
      <c r="U26" s="44"/>
      <c r="V26" s="41"/>
    </row>
    <row r="27" spans="1:22" x14ac:dyDescent="0.25">
      <c r="A27" s="59">
        <v>21</v>
      </c>
      <c r="B27" s="59">
        <v>2281</v>
      </c>
      <c r="C27" s="62">
        <v>11</v>
      </c>
      <c r="D27" s="59">
        <v>2296</v>
      </c>
      <c r="E27" s="62">
        <v>22</v>
      </c>
      <c r="F27" s="59">
        <v>2321</v>
      </c>
      <c r="G27" s="65"/>
      <c r="H27" s="65"/>
      <c r="I27" s="42"/>
      <c r="J27" s="42"/>
      <c r="K27" s="43">
        <v>0</v>
      </c>
      <c r="L27">
        <v>212</v>
      </c>
      <c r="O27" s="48" t="s">
        <v>103</v>
      </c>
      <c r="P27" s="42"/>
      <c r="Q27" s="42"/>
      <c r="R27" s="42"/>
      <c r="S27" s="42"/>
      <c r="T27" s="42"/>
      <c r="U27" s="42"/>
      <c r="V27" s="42"/>
    </row>
    <row r="28" spans="1:22" x14ac:dyDescent="0.25">
      <c r="A28" s="59">
        <v>12</v>
      </c>
      <c r="B28" s="59">
        <v>2431</v>
      </c>
      <c r="C28" s="62">
        <v>13</v>
      </c>
      <c r="D28" s="59">
        <v>2439</v>
      </c>
      <c r="E28" s="62">
        <v>13</v>
      </c>
      <c r="F28" s="59">
        <v>2449</v>
      </c>
      <c r="G28" s="65"/>
      <c r="H28" s="65"/>
      <c r="I28" s="42"/>
      <c r="J28" s="42"/>
      <c r="K28" s="43">
        <v>0</v>
      </c>
      <c r="L28">
        <v>111</v>
      </c>
      <c r="N28" s="41"/>
      <c r="O28" s="50" t="s">
        <v>104</v>
      </c>
      <c r="P28">
        <f>F15/P20</f>
        <v>106.88888888888889</v>
      </c>
      <c r="Q28">
        <f>(F25-F15)/Q20</f>
        <v>110.9</v>
      </c>
      <c r="R28">
        <f>(F34-F25)/R20</f>
        <v>117.88888888888889</v>
      </c>
      <c r="S28">
        <f>(F43-F34)/S20</f>
        <v>124.44444444444444</v>
      </c>
      <c r="T28">
        <f>(F53-F43)/T20</f>
        <v>126.5</v>
      </c>
      <c r="U28">
        <f>(F62-F53)/U20</f>
        <v>117.88888888888889</v>
      </c>
    </row>
    <row r="29" spans="1:22" x14ac:dyDescent="0.25">
      <c r="A29" s="59">
        <v>21</v>
      </c>
      <c r="B29" s="59">
        <v>2548</v>
      </c>
      <c r="C29" s="62">
        <v>11</v>
      </c>
      <c r="D29" s="59">
        <v>2558</v>
      </c>
      <c r="E29" s="62">
        <v>11</v>
      </c>
      <c r="F29" s="59">
        <v>2562</v>
      </c>
      <c r="G29" s="65"/>
      <c r="H29" s="65"/>
      <c r="I29" s="42"/>
      <c r="J29" s="42"/>
      <c r="K29" s="43">
        <v>0</v>
      </c>
      <c r="L29">
        <v>211</v>
      </c>
    </row>
    <row r="30" spans="1:22" x14ac:dyDescent="0.25">
      <c r="A30" s="59">
        <v>21</v>
      </c>
      <c r="B30" s="59">
        <v>2654</v>
      </c>
      <c r="C30" s="62">
        <v>11</v>
      </c>
      <c r="D30" s="59">
        <v>2666</v>
      </c>
      <c r="E30" s="62">
        <v>11</v>
      </c>
      <c r="F30" s="59">
        <v>2670</v>
      </c>
      <c r="G30" s="65"/>
      <c r="H30" s="65"/>
      <c r="I30" s="42"/>
      <c r="J30" s="42"/>
      <c r="K30" s="43">
        <v>0</v>
      </c>
      <c r="L30">
        <v>211</v>
      </c>
    </row>
    <row r="31" spans="1:22" x14ac:dyDescent="0.25">
      <c r="A31" s="59">
        <v>21</v>
      </c>
      <c r="B31" s="59">
        <v>2764</v>
      </c>
      <c r="C31" s="62">
        <v>11</v>
      </c>
      <c r="D31" s="59">
        <v>2775</v>
      </c>
      <c r="E31" s="62">
        <v>11</v>
      </c>
      <c r="F31" s="59">
        <v>2782</v>
      </c>
      <c r="G31" s="65"/>
      <c r="H31" s="65"/>
      <c r="I31" s="42"/>
      <c r="J31" s="42"/>
      <c r="K31" s="43">
        <v>0</v>
      </c>
      <c r="L31">
        <v>211</v>
      </c>
    </row>
    <row r="32" spans="1:22" x14ac:dyDescent="0.25">
      <c r="A32" s="59">
        <v>21</v>
      </c>
      <c r="B32" s="59">
        <v>2873</v>
      </c>
      <c r="C32" s="62">
        <v>11</v>
      </c>
      <c r="D32" s="59">
        <v>2881</v>
      </c>
      <c r="E32" s="62">
        <v>11</v>
      </c>
      <c r="F32" s="59">
        <v>2885</v>
      </c>
      <c r="G32" s="65"/>
      <c r="H32" s="65"/>
      <c r="I32" s="42"/>
      <c r="J32" s="42"/>
      <c r="K32" s="43">
        <v>0</v>
      </c>
      <c r="L32">
        <v>211</v>
      </c>
    </row>
    <row r="33" spans="1:12" x14ac:dyDescent="0.25">
      <c r="A33" s="59">
        <v>12</v>
      </c>
      <c r="B33" s="59">
        <v>2990</v>
      </c>
      <c r="C33" s="62">
        <v>13</v>
      </c>
      <c r="D33" s="59">
        <v>2997</v>
      </c>
      <c r="E33" s="62">
        <v>13</v>
      </c>
      <c r="F33" s="59">
        <v>3019</v>
      </c>
      <c r="G33" s="65"/>
      <c r="H33" s="65"/>
      <c r="I33" s="42"/>
      <c r="J33" s="42"/>
      <c r="K33" s="43">
        <v>0</v>
      </c>
      <c r="L33">
        <v>111</v>
      </c>
    </row>
    <row r="34" spans="1:12" x14ac:dyDescent="0.25">
      <c r="A34" s="59">
        <v>21</v>
      </c>
      <c r="B34" s="59">
        <v>3119</v>
      </c>
      <c r="C34" s="62">
        <v>11</v>
      </c>
      <c r="D34" s="59">
        <v>3127</v>
      </c>
      <c r="E34" s="62">
        <v>11</v>
      </c>
      <c r="F34" s="59">
        <v>3132</v>
      </c>
      <c r="G34" s="65"/>
      <c r="H34" s="65"/>
      <c r="I34" s="42"/>
      <c r="J34" s="42"/>
      <c r="K34" s="43">
        <v>0</v>
      </c>
      <c r="L34">
        <v>211</v>
      </c>
    </row>
    <row r="35" spans="1:12" x14ac:dyDescent="0.25">
      <c r="A35" s="60">
        <v>21</v>
      </c>
      <c r="B35" s="60">
        <v>3223</v>
      </c>
      <c r="C35" s="63">
        <v>11</v>
      </c>
      <c r="D35" s="60">
        <v>3232</v>
      </c>
      <c r="E35" s="63">
        <v>11</v>
      </c>
      <c r="F35" s="60">
        <v>3238</v>
      </c>
      <c r="G35" s="66"/>
      <c r="H35" s="66"/>
      <c r="I35" s="41"/>
      <c r="J35" s="41"/>
      <c r="K35" s="51">
        <v>0</v>
      </c>
      <c r="L35">
        <v>211</v>
      </c>
    </row>
    <row r="36" spans="1:12" x14ac:dyDescent="0.25">
      <c r="A36" s="60">
        <v>21</v>
      </c>
      <c r="B36" s="60">
        <v>3329</v>
      </c>
      <c r="C36" s="63">
        <v>11</v>
      </c>
      <c r="D36" s="60">
        <v>3339</v>
      </c>
      <c r="E36" s="63">
        <v>11</v>
      </c>
      <c r="F36" s="60">
        <v>3346</v>
      </c>
      <c r="G36" s="66"/>
      <c r="H36" s="66"/>
      <c r="I36" s="41"/>
      <c r="J36" s="41"/>
      <c r="K36" s="51">
        <v>0</v>
      </c>
      <c r="L36">
        <v>211</v>
      </c>
    </row>
    <row r="37" spans="1:12" x14ac:dyDescent="0.25">
      <c r="A37" s="60">
        <v>12</v>
      </c>
      <c r="B37" s="60">
        <v>3449</v>
      </c>
      <c r="C37" s="63">
        <v>13</v>
      </c>
      <c r="D37" s="60">
        <v>3456</v>
      </c>
      <c r="E37" s="63">
        <v>13</v>
      </c>
      <c r="F37" s="60">
        <v>3478</v>
      </c>
      <c r="G37" s="66"/>
      <c r="H37" s="66"/>
      <c r="I37" s="41"/>
      <c r="J37" s="41"/>
      <c r="K37" s="51">
        <v>0</v>
      </c>
      <c r="L37">
        <v>111</v>
      </c>
    </row>
    <row r="38" spans="1:12" x14ac:dyDescent="0.25">
      <c r="A38" s="60">
        <v>21</v>
      </c>
      <c r="B38" s="60">
        <v>3579</v>
      </c>
      <c r="C38" s="63">
        <v>11</v>
      </c>
      <c r="D38" s="60">
        <v>3594</v>
      </c>
      <c r="E38" s="63">
        <v>11</v>
      </c>
      <c r="F38" s="60">
        <v>3600</v>
      </c>
      <c r="G38" s="66"/>
      <c r="H38" s="66"/>
      <c r="I38" s="41"/>
      <c r="J38" s="41"/>
      <c r="K38" s="51">
        <v>0</v>
      </c>
      <c r="L38">
        <v>211</v>
      </c>
    </row>
    <row r="39" spans="1:12" x14ac:dyDescent="0.25">
      <c r="A39" s="60">
        <v>21</v>
      </c>
      <c r="B39" s="60">
        <v>3692</v>
      </c>
      <c r="C39" s="63">
        <v>11</v>
      </c>
      <c r="D39" s="60">
        <v>3704</v>
      </c>
      <c r="E39" s="63">
        <v>11</v>
      </c>
      <c r="F39" s="60">
        <v>3732</v>
      </c>
      <c r="G39" s="66"/>
      <c r="H39" s="66"/>
      <c r="I39" s="41"/>
      <c r="J39" s="41"/>
      <c r="K39" s="51">
        <v>0</v>
      </c>
      <c r="L39">
        <v>211</v>
      </c>
    </row>
    <row r="40" spans="1:12" x14ac:dyDescent="0.25">
      <c r="A40" s="60">
        <v>12</v>
      </c>
      <c r="B40" s="60">
        <v>3836</v>
      </c>
      <c r="C40" s="63">
        <v>13</v>
      </c>
      <c r="D40" s="60">
        <v>3844</v>
      </c>
      <c r="E40" s="63">
        <v>13</v>
      </c>
      <c r="F40" s="60">
        <v>3870</v>
      </c>
      <c r="G40" s="66"/>
      <c r="H40" s="66"/>
      <c r="I40" s="41"/>
      <c r="J40" s="41"/>
      <c r="K40" s="51">
        <v>0</v>
      </c>
      <c r="L40">
        <v>111</v>
      </c>
    </row>
    <row r="41" spans="1:12" x14ac:dyDescent="0.25">
      <c r="A41" s="60">
        <v>21</v>
      </c>
      <c r="B41" s="60">
        <v>3971</v>
      </c>
      <c r="C41" s="63">
        <v>11</v>
      </c>
      <c r="D41" s="60">
        <v>3989</v>
      </c>
      <c r="E41" s="63">
        <v>11</v>
      </c>
      <c r="F41" s="60">
        <v>3996</v>
      </c>
      <c r="G41" s="66"/>
      <c r="H41" s="66"/>
      <c r="I41" s="41"/>
      <c r="J41" s="41"/>
      <c r="K41" s="51">
        <v>0</v>
      </c>
      <c r="L41">
        <v>211</v>
      </c>
    </row>
    <row r="42" spans="1:12" x14ac:dyDescent="0.25">
      <c r="A42" s="60">
        <v>12</v>
      </c>
      <c r="B42" s="60">
        <v>4100</v>
      </c>
      <c r="C42" s="63">
        <v>13</v>
      </c>
      <c r="D42" s="60">
        <v>4107</v>
      </c>
      <c r="E42" s="63">
        <v>13</v>
      </c>
      <c r="F42" s="60">
        <v>4128</v>
      </c>
      <c r="G42" s="66"/>
      <c r="H42" s="66"/>
      <c r="I42" s="41"/>
      <c r="J42" s="41"/>
      <c r="K42" s="51">
        <v>0</v>
      </c>
      <c r="L42">
        <v>111</v>
      </c>
    </row>
    <row r="43" spans="1:12" x14ac:dyDescent="0.25">
      <c r="A43" s="60">
        <v>12</v>
      </c>
      <c r="B43" s="60">
        <v>4236</v>
      </c>
      <c r="C43" s="63">
        <v>13</v>
      </c>
      <c r="D43" s="60">
        <v>4242</v>
      </c>
      <c r="E43" s="63">
        <v>13</v>
      </c>
      <c r="F43" s="60">
        <v>4252</v>
      </c>
      <c r="G43" s="66"/>
      <c r="H43" s="66"/>
      <c r="I43" s="41"/>
      <c r="J43" s="41"/>
      <c r="K43" s="51">
        <v>0</v>
      </c>
      <c r="L43">
        <v>111</v>
      </c>
    </row>
    <row r="44" spans="1:12" x14ac:dyDescent="0.25">
      <c r="A44" s="59">
        <v>21</v>
      </c>
      <c r="B44" s="59">
        <v>4352</v>
      </c>
      <c r="C44" s="62">
        <v>11</v>
      </c>
      <c r="D44" s="59">
        <v>4363</v>
      </c>
      <c r="E44" s="62">
        <v>11</v>
      </c>
      <c r="F44" s="59">
        <v>4370</v>
      </c>
      <c r="G44" s="65"/>
      <c r="H44" s="65"/>
      <c r="I44" s="42"/>
      <c r="J44" s="42"/>
      <c r="K44" s="43">
        <v>0</v>
      </c>
      <c r="L44">
        <v>211</v>
      </c>
    </row>
    <row r="45" spans="1:12" x14ac:dyDescent="0.25">
      <c r="A45" s="59">
        <v>21</v>
      </c>
      <c r="B45" s="59">
        <v>4464</v>
      </c>
      <c r="C45" s="62">
        <v>11</v>
      </c>
      <c r="D45" s="59">
        <v>4473</v>
      </c>
      <c r="E45" s="62">
        <v>11</v>
      </c>
      <c r="F45" s="59">
        <v>4480</v>
      </c>
      <c r="G45" s="65"/>
      <c r="H45" s="65"/>
      <c r="I45" s="42"/>
      <c r="J45" s="42"/>
      <c r="K45" s="43">
        <v>0</v>
      </c>
      <c r="L45">
        <v>211</v>
      </c>
    </row>
    <row r="46" spans="1:12" x14ac:dyDescent="0.25">
      <c r="A46" s="59">
        <v>21</v>
      </c>
      <c r="B46" s="59">
        <v>4572</v>
      </c>
      <c r="C46" s="62">
        <v>11</v>
      </c>
      <c r="D46" s="59">
        <v>4580</v>
      </c>
      <c r="E46" s="62">
        <v>11</v>
      </c>
      <c r="F46" s="59">
        <v>4587</v>
      </c>
      <c r="G46" s="65"/>
      <c r="H46" s="65"/>
      <c r="I46" s="42"/>
      <c r="J46" s="42"/>
      <c r="K46" s="43">
        <v>0</v>
      </c>
      <c r="L46">
        <v>211</v>
      </c>
    </row>
    <row r="47" spans="1:12" x14ac:dyDescent="0.25">
      <c r="A47" s="59">
        <v>12</v>
      </c>
      <c r="B47" s="59">
        <v>4697</v>
      </c>
      <c r="C47" s="62">
        <v>13</v>
      </c>
      <c r="D47" s="59">
        <v>4703</v>
      </c>
      <c r="E47" s="62">
        <v>24</v>
      </c>
      <c r="F47" s="59">
        <v>4729</v>
      </c>
      <c r="G47" s="65"/>
      <c r="H47" s="65"/>
      <c r="I47" s="42"/>
      <c r="J47" s="42"/>
      <c r="K47" s="43">
        <v>0</v>
      </c>
      <c r="L47">
        <v>112</v>
      </c>
    </row>
    <row r="48" spans="1:12" x14ac:dyDescent="0.25">
      <c r="A48" s="59">
        <v>21</v>
      </c>
      <c r="B48" s="59">
        <v>4833</v>
      </c>
      <c r="C48" s="62">
        <v>11</v>
      </c>
      <c r="D48" s="59">
        <v>4846</v>
      </c>
      <c r="E48" s="62">
        <v>11</v>
      </c>
      <c r="F48" s="59">
        <v>4853</v>
      </c>
      <c r="G48" s="65"/>
      <c r="H48" s="65"/>
      <c r="I48" s="42"/>
      <c r="J48" s="42"/>
      <c r="K48" s="43">
        <v>0</v>
      </c>
      <c r="L48">
        <v>211</v>
      </c>
    </row>
    <row r="49" spans="1:12" x14ac:dyDescent="0.25">
      <c r="A49" s="59">
        <v>12</v>
      </c>
      <c r="B49" s="59">
        <v>4991</v>
      </c>
      <c r="C49" s="62">
        <v>13</v>
      </c>
      <c r="D49" s="59">
        <v>4997</v>
      </c>
      <c r="E49" s="62">
        <v>13</v>
      </c>
      <c r="F49" s="59">
        <v>5013</v>
      </c>
      <c r="G49" s="65"/>
      <c r="H49" s="65"/>
      <c r="I49" s="42"/>
      <c r="J49" s="42"/>
      <c r="K49" s="43">
        <v>0</v>
      </c>
      <c r="L49">
        <v>111</v>
      </c>
    </row>
    <row r="50" spans="1:12" x14ac:dyDescent="0.25">
      <c r="A50" s="59">
        <v>12</v>
      </c>
      <c r="B50" s="59">
        <v>5131</v>
      </c>
      <c r="C50" s="62">
        <v>13</v>
      </c>
      <c r="D50" s="59">
        <v>5141</v>
      </c>
      <c r="E50" s="62">
        <v>13</v>
      </c>
      <c r="F50" s="59">
        <v>5158</v>
      </c>
      <c r="G50" s="65"/>
      <c r="H50" s="65"/>
      <c r="I50" s="42"/>
      <c r="J50" s="42"/>
      <c r="K50" s="43">
        <v>0</v>
      </c>
      <c r="L50">
        <v>111</v>
      </c>
    </row>
    <row r="51" spans="1:12" x14ac:dyDescent="0.25">
      <c r="A51" s="59">
        <v>12</v>
      </c>
      <c r="B51" s="59">
        <v>5269</v>
      </c>
      <c r="C51" s="62">
        <v>13</v>
      </c>
      <c r="D51" s="59">
        <v>5274</v>
      </c>
      <c r="E51" s="62">
        <v>13</v>
      </c>
      <c r="F51" s="59">
        <v>5281</v>
      </c>
      <c r="G51" s="65"/>
      <c r="H51" s="65"/>
      <c r="I51" s="42"/>
      <c r="J51" s="42"/>
      <c r="K51" s="43">
        <v>0</v>
      </c>
      <c r="L51">
        <v>111</v>
      </c>
    </row>
    <row r="52" spans="1:12" x14ac:dyDescent="0.25">
      <c r="A52" s="59">
        <v>21</v>
      </c>
      <c r="B52" s="59">
        <v>5389</v>
      </c>
      <c r="C52" s="62">
        <v>11</v>
      </c>
      <c r="D52" s="59">
        <v>5397</v>
      </c>
      <c r="E52" s="62">
        <v>11</v>
      </c>
      <c r="F52" s="59">
        <v>5405</v>
      </c>
      <c r="G52" s="65"/>
      <c r="H52" s="65"/>
      <c r="I52" s="42"/>
      <c r="J52" s="42"/>
      <c r="K52" s="43">
        <v>0</v>
      </c>
      <c r="L52">
        <v>211</v>
      </c>
    </row>
    <row r="53" spans="1:12" x14ac:dyDescent="0.25">
      <c r="A53" s="59">
        <v>21</v>
      </c>
      <c r="B53" s="59">
        <v>5499</v>
      </c>
      <c r="C53" s="62">
        <v>11</v>
      </c>
      <c r="D53" s="59">
        <v>5509</v>
      </c>
      <c r="E53" s="62">
        <v>11</v>
      </c>
      <c r="F53" s="59">
        <v>5517</v>
      </c>
      <c r="G53" s="65"/>
      <c r="H53" s="65"/>
      <c r="I53" s="42"/>
      <c r="J53" s="42"/>
      <c r="K53" s="43">
        <v>0</v>
      </c>
      <c r="L53">
        <v>211</v>
      </c>
    </row>
    <row r="54" spans="1:12" x14ac:dyDescent="0.25">
      <c r="A54" s="60">
        <v>12</v>
      </c>
      <c r="B54" s="60">
        <v>5644</v>
      </c>
      <c r="C54" s="63">
        <v>13</v>
      </c>
      <c r="D54" s="60">
        <v>5650</v>
      </c>
      <c r="E54" s="63">
        <v>13</v>
      </c>
      <c r="F54" s="60">
        <v>5674</v>
      </c>
      <c r="G54" s="66"/>
      <c r="H54" s="66"/>
      <c r="I54" s="41"/>
      <c r="J54" s="41"/>
      <c r="K54" s="51">
        <v>0</v>
      </c>
      <c r="L54">
        <v>111</v>
      </c>
    </row>
    <row r="55" spans="1:12" x14ac:dyDescent="0.25">
      <c r="A55" s="60">
        <v>21</v>
      </c>
      <c r="B55" s="60">
        <v>5774</v>
      </c>
      <c r="C55" s="63">
        <v>11</v>
      </c>
      <c r="D55" s="60">
        <v>5786</v>
      </c>
      <c r="E55" s="63">
        <v>11</v>
      </c>
      <c r="F55" s="60">
        <v>5792</v>
      </c>
      <c r="G55" s="66"/>
      <c r="H55" s="66"/>
      <c r="I55" s="41"/>
      <c r="J55" s="41"/>
      <c r="K55" s="51">
        <v>0</v>
      </c>
      <c r="L55">
        <v>211</v>
      </c>
    </row>
    <row r="56" spans="1:12" x14ac:dyDescent="0.25">
      <c r="A56" s="60">
        <v>21</v>
      </c>
      <c r="B56" s="60">
        <v>5886</v>
      </c>
      <c r="C56" s="63">
        <v>11</v>
      </c>
      <c r="D56" s="60">
        <v>5897</v>
      </c>
      <c r="E56" s="63">
        <v>11</v>
      </c>
      <c r="F56" s="60">
        <v>5903</v>
      </c>
      <c r="G56" s="66"/>
      <c r="H56" s="66"/>
      <c r="I56" s="41"/>
      <c r="J56" s="41"/>
      <c r="K56" s="51">
        <v>0</v>
      </c>
      <c r="L56">
        <v>211</v>
      </c>
    </row>
    <row r="57" spans="1:12" x14ac:dyDescent="0.25">
      <c r="A57" s="60">
        <v>21</v>
      </c>
      <c r="B57" s="60">
        <v>5995</v>
      </c>
      <c r="C57" s="63">
        <v>11</v>
      </c>
      <c r="D57" s="60">
        <v>6006</v>
      </c>
      <c r="E57" s="63">
        <v>11</v>
      </c>
      <c r="F57" s="60">
        <v>6012</v>
      </c>
      <c r="G57" s="66"/>
      <c r="H57" s="66"/>
      <c r="I57" s="41"/>
      <c r="J57" s="41"/>
      <c r="K57" s="51">
        <v>0</v>
      </c>
      <c r="L57">
        <v>211</v>
      </c>
    </row>
    <row r="58" spans="1:12" x14ac:dyDescent="0.25">
      <c r="A58" s="60">
        <v>21</v>
      </c>
      <c r="B58" s="60">
        <v>6103</v>
      </c>
      <c r="C58" s="63">
        <v>11</v>
      </c>
      <c r="D58" s="60">
        <v>6112</v>
      </c>
      <c r="E58" s="63">
        <v>11</v>
      </c>
      <c r="F58" s="60">
        <v>6118</v>
      </c>
      <c r="G58" s="66"/>
      <c r="H58" s="66"/>
      <c r="I58" s="41"/>
      <c r="J58" s="41"/>
      <c r="K58" s="51">
        <v>0</v>
      </c>
      <c r="L58">
        <v>211</v>
      </c>
    </row>
    <row r="59" spans="1:12" x14ac:dyDescent="0.25">
      <c r="A59" s="60">
        <v>21</v>
      </c>
      <c r="B59" s="60">
        <v>6223</v>
      </c>
      <c r="C59" s="63">
        <v>11</v>
      </c>
      <c r="D59" s="60">
        <v>6231</v>
      </c>
      <c r="E59" s="63">
        <v>11</v>
      </c>
      <c r="F59" s="60">
        <v>6236</v>
      </c>
      <c r="G59" s="66"/>
      <c r="H59" s="66"/>
      <c r="I59" s="41"/>
      <c r="J59" s="41"/>
      <c r="K59" s="51">
        <v>0</v>
      </c>
      <c r="L59">
        <v>211</v>
      </c>
    </row>
    <row r="60" spans="1:12" x14ac:dyDescent="0.25">
      <c r="A60" s="60">
        <v>12</v>
      </c>
      <c r="B60" s="60">
        <v>6340</v>
      </c>
      <c r="C60" s="63">
        <v>13</v>
      </c>
      <c r="D60" s="60">
        <v>6344</v>
      </c>
      <c r="E60" s="63">
        <v>13</v>
      </c>
      <c r="F60" s="60">
        <v>6353</v>
      </c>
      <c r="G60" s="66"/>
      <c r="H60" s="66"/>
      <c r="I60" s="41"/>
      <c r="J60" s="41"/>
      <c r="K60" s="51">
        <v>0</v>
      </c>
      <c r="L60">
        <v>111</v>
      </c>
    </row>
    <row r="61" spans="1:12" x14ac:dyDescent="0.25">
      <c r="A61" s="60">
        <v>21</v>
      </c>
      <c r="B61" s="60">
        <v>6451</v>
      </c>
      <c r="C61" s="63">
        <v>11</v>
      </c>
      <c r="D61" s="60">
        <v>6461</v>
      </c>
      <c r="E61" s="63">
        <v>11</v>
      </c>
      <c r="F61" s="60">
        <v>6467</v>
      </c>
      <c r="G61" s="66"/>
      <c r="H61" s="66"/>
      <c r="I61" s="41"/>
      <c r="J61" s="41"/>
      <c r="K61" s="51">
        <v>0</v>
      </c>
      <c r="L61">
        <v>211</v>
      </c>
    </row>
    <row r="62" spans="1:12" x14ac:dyDescent="0.25">
      <c r="A62" s="60">
        <v>21</v>
      </c>
      <c r="B62" s="60">
        <v>6559</v>
      </c>
      <c r="C62" s="63">
        <v>11</v>
      </c>
      <c r="D62" s="60">
        <v>6570</v>
      </c>
      <c r="E62" s="63">
        <v>11</v>
      </c>
      <c r="F62" s="60">
        <v>6578</v>
      </c>
      <c r="G62" s="66"/>
      <c r="H62" s="66"/>
      <c r="I62" s="41"/>
      <c r="J62" s="41"/>
      <c r="K62" s="51">
        <v>1</v>
      </c>
      <c r="L62">
        <v>211</v>
      </c>
    </row>
    <row r="63" spans="1:12" x14ac:dyDescent="0.25">
      <c r="A63" s="17"/>
      <c r="B63" s="17"/>
      <c r="C63" s="17"/>
      <c r="D63" s="17"/>
      <c r="E63" s="17"/>
      <c r="F63" s="17"/>
      <c r="G63" s="17"/>
      <c r="H63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31</vt:i4>
      </vt:variant>
    </vt:vector>
  </HeadingPairs>
  <TitlesOfParts>
    <vt:vector size="31" baseType="lpstr">
      <vt:lpstr>Sample Report</vt:lpstr>
      <vt:lpstr>Summary</vt:lpstr>
      <vt:lpstr>Start</vt:lpstr>
      <vt:lpstr>!2011-03-03_09h27m.Subject 55 P</vt:lpstr>
      <vt:lpstr>!2011-03-04_07h12m.Subject 55 P</vt:lpstr>
      <vt:lpstr>!2011-03-05_09h12m.Subject 55 P</vt:lpstr>
      <vt:lpstr>!2011-03-06_08h25m.Subject 55 P</vt:lpstr>
      <vt:lpstr>!2011-03-07_09h06m.Subject 55 P</vt:lpstr>
      <vt:lpstr>!2011-03-10_07h32m.Subject 55 P</vt:lpstr>
      <vt:lpstr>!2011-03-11_06h49m.Subject 55 P</vt:lpstr>
      <vt:lpstr>!2011-03-12_07h59m.Subject 55 P</vt:lpstr>
      <vt:lpstr>!2011-03-13_07h03m.Subject 55 P</vt:lpstr>
      <vt:lpstr>!2011-03-14_08h15m.Subject 55 P</vt:lpstr>
      <vt:lpstr>!2011-03-15_08h02m.Subject 55 P</vt:lpstr>
      <vt:lpstr>!2011-03-16_08h25m.Subject 55 P</vt:lpstr>
      <vt:lpstr>!2011-03-17_08h43m.Subject 55 P</vt:lpstr>
      <vt:lpstr>!2011-03-18_07h42m.Subject 55 P</vt:lpstr>
      <vt:lpstr>!2011-03-19_09h07m.Subject 55 P</vt:lpstr>
      <vt:lpstr>!2011-03-20_06h50m.Subject 55 P</vt:lpstr>
      <vt:lpstr>!2011-03-21_08h20m.Subject 55 P</vt:lpstr>
      <vt:lpstr>!2011-03-22_08h34m.Subject 55 P</vt:lpstr>
      <vt:lpstr>!2011-03-23_08h44m.Subject 55 P</vt:lpstr>
      <vt:lpstr>!2011-03-24_08h28m.Subject 55 P</vt:lpstr>
      <vt:lpstr>!2011-03-25_07h46m.Subject 55 P</vt:lpstr>
      <vt:lpstr>!2011-03-26_07h29m.Subject 55 P</vt:lpstr>
      <vt:lpstr>!2011-03-27_07h19m.Subject 55 P</vt:lpstr>
      <vt:lpstr>!2011-03-28_07h26m.Subject 55 P</vt:lpstr>
      <vt:lpstr>!2011-03-29_07h30m.Subject 55 P</vt:lpstr>
      <vt:lpstr>!2011-03-30_06h18m.Subject 55 P</vt:lpstr>
      <vt:lpstr>!2011-03-31_07h03m.Subject 55 P</vt:lpstr>
      <vt:lpstr>!2011-04-01_06h38m.Subject 55 P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KD</cp:lastModifiedBy>
  <cp:lastPrinted>2017-02-11T01:35:16Z</cp:lastPrinted>
  <dcterms:created xsi:type="dcterms:W3CDTF">2014-07-23T18:55:12Z</dcterms:created>
  <dcterms:modified xsi:type="dcterms:W3CDTF">2017-04-26T00:14:09Z</dcterms:modified>
</cp:coreProperties>
</file>